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tables/table3.xml" ContentType="application/vnd.openxmlformats-officedocument.spreadsheetml.table+xml"/>
  <Override PartName="/xl/worksheets/sheet5.xml" ContentType="application/vnd.openxmlformats-officedocument.spreadsheetml.worksheet+xml"/>
  <Override PartName="/xl/tables/table4.xml" ContentType="application/vnd.openxmlformats-officedocument.spreadsheetml.table+xml"/>
  <Override PartName="/xl/worksheets/sheet6.xml" ContentType="application/vnd.openxmlformats-officedocument.spreadsheetml.worksheet+xml"/>
  <Override PartName="/xl/tables/table5.xml" ContentType="application/vnd.openxmlformats-officedocument.spreadsheetml.table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tart" sheetId="1" state="visible" r:id="rId1"/>
    <sheet xmlns:r="http://schemas.openxmlformats.org/officeDocument/2006/relationships" name="Charges" sheetId="2" state="visible" r:id="rId2"/>
    <sheet xmlns:r="http://schemas.openxmlformats.org/officeDocument/2006/relationships" name="CDM" sheetId="3" state="visible" r:id="rId3"/>
    <sheet xmlns:r="http://schemas.openxmlformats.org/officeDocument/2006/relationships" name="Contracts" sheetId="4" state="visible" r:id="rId4"/>
    <sheet xmlns:r="http://schemas.openxmlformats.org/officeDocument/2006/relationships" name="Denials" sheetId="5" state="visible" r:id="rId5"/>
    <sheet xmlns:r="http://schemas.openxmlformats.org/officeDocument/2006/relationships" name="Lookup" sheetId="6" state="visible" r:id="rId6"/>
    <sheet xmlns:r="http://schemas.openxmlformats.org/officeDocument/2006/relationships" name="Audit_Checks" sheetId="7" state="visible" r:id="rId7"/>
    <sheet xmlns:r="http://schemas.openxmlformats.org/officeDocument/2006/relationships" name="Dashboard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</cellXfs>
  <cellStyles count="1">
    <cellStyle name="Normal" xfId="0" builtinId="0" hidden="0"/>
  </cellStyles>
  <dxfs count="2">
    <dxf>
      <fill>
        <patternFill patternType="solid">
          <fgColor rgb="00FFF2CC"/>
          <bgColor rgb="00FFF2CC"/>
        </patternFill>
      </fill>
    </dxf>
    <dxf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ables/table1.xml><?xml version="1.0" encoding="utf-8"?>
<table xmlns="http://schemas.openxmlformats.org/spreadsheetml/2006/main" id="1" name="tblCharges" displayName="tblCharges" ref="A1:L233" headerRowCount="1">
  <autoFilter ref="A1:L233"/>
  <tableColumns count="12">
    <tableColumn id="1" name="EncounterID"/>
    <tableColumn id="2" name="PatientID"/>
    <tableColumn id="3" name="ServiceDate"/>
    <tableColumn id="4" name="PostedDate"/>
    <tableColumn id="5" name="Dept"/>
    <tableColumn id="6" name="Code"/>
    <tableColumn id="7" name="RevCode"/>
    <tableColumn id="8" name="Units"/>
    <tableColumn id="9" name="GrossCharge"/>
    <tableColumn id="10" name="PayerID"/>
    <tableColumn id="11" name="PayerName"/>
    <tableColumn id="12" name="ClaimID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blCDM" displayName="tblCDM" ref="A1:D16" headerRowCount="1">
  <autoFilter ref="A1:D16"/>
  <tableColumns count="4">
    <tableColumn id="1" name="Code"/>
    <tableColumn id="2" name="Description"/>
    <tableColumn id="3" name="Default_RevCode"/>
    <tableColumn id="4" name="Std_Pric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blContracts" displayName="tblContracts" ref="A1:C76" headerRowCount="1">
  <autoFilter ref="A1:C76"/>
  <tableColumns count="3">
    <tableColumn id="1" name="PayerID"/>
    <tableColumn id="2" name="Code"/>
    <tableColumn id="3" name="Allowed_Per_Uni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blDenials" displayName="tblDenials" ref="A1:G81" headerRowCount="1">
  <autoFilter ref="A1:G81"/>
  <tableColumns count="7">
    <tableColumn id="1" name="ClaimID"/>
    <tableColumn id="2" name="EncounterID"/>
    <tableColumn id="3" name="Code"/>
    <tableColumn id="4" name="DeniedUnits"/>
    <tableColumn id="5" name="ReasonCode"/>
    <tableColumn id="6" name="ReasonText"/>
    <tableColumn id="7" name="DeniedAmount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blRevLookup" displayName="tblRevLookup" ref="A1:B11" headerRowCount="1">
  <autoFilter ref="A1:B11"/>
  <tableColumns count="2">
    <tableColumn id="1" name="RevCode"/>
    <tableColumn id="2" name="RevDesc"/>
  </tableColumns>
  <tableStyleInfo name="TableStyleMedium4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4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_rels/sheet5.xml.rels><Relationships xmlns="http://schemas.openxmlformats.org/package/2006/relationships"><Relationship Type="http://schemas.openxmlformats.org/officeDocument/2006/relationships/table" Target="/xl/tables/table4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Revenue Integrity Precision Lab – Start</t>
        </is>
      </c>
    </row>
    <row r="3">
      <c r="A3" t="inlineStr">
        <is>
          <t>• Welcome! This workbook is preloaded with mock data and audit formulas.</t>
        </is>
      </c>
    </row>
    <row r="4">
      <c r="A4" t="inlineStr">
        <is>
          <t>• Sheets: Charges, CDM, Contracts, Denials, Audit_Checks, Dashboard.</t>
        </is>
      </c>
    </row>
    <row r="5">
      <c r="A5" t="inlineStr">
        <is>
          <t>• Green cells on Audit_Checks are thresholds you can adjust.</t>
        </is>
      </c>
    </row>
    <row r="6">
      <c r="A6" t="inlineStr">
        <is>
          <t>• Build PivotTables/Charts on Dashboard to visualize exceptions and denials.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3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t="inlineStr">
        <is>
          <t>EncounterID</t>
        </is>
      </c>
      <c r="B1" t="inlineStr">
        <is>
          <t>PatientID</t>
        </is>
      </c>
      <c r="C1" t="inlineStr">
        <is>
          <t>ServiceDate</t>
        </is>
      </c>
      <c r="D1" t="inlineStr">
        <is>
          <t>PostedDate</t>
        </is>
      </c>
      <c r="E1" t="inlineStr">
        <is>
          <t>Dept</t>
        </is>
      </c>
      <c r="F1" t="inlineStr">
        <is>
          <t>Code</t>
        </is>
      </c>
      <c r="G1" t="inlineStr">
        <is>
          <t>RevCode</t>
        </is>
      </c>
      <c r="H1" t="inlineStr">
        <is>
          <t>Units</t>
        </is>
      </c>
      <c r="I1" t="inlineStr">
        <is>
          <t>GrossCharge</t>
        </is>
      </c>
      <c r="J1" t="inlineStr">
        <is>
          <t>PayerID</t>
        </is>
      </c>
      <c r="K1" t="inlineStr">
        <is>
          <t>PayerName</t>
        </is>
      </c>
      <c r="L1" t="inlineStr">
        <is>
          <t>ClaimID</t>
        </is>
      </c>
    </row>
    <row r="2">
      <c r="A2" t="inlineStr">
        <is>
          <t>E00001</t>
        </is>
      </c>
      <c r="B2" t="inlineStr">
        <is>
          <t>P44438</t>
        </is>
      </c>
      <c r="C2" s="2" t="n">
        <v>45814</v>
      </c>
      <c r="D2" s="2" t="n">
        <v>45829</v>
      </c>
      <c r="E2" t="inlineStr">
        <is>
          <t>ED</t>
        </is>
      </c>
      <c r="F2" t="inlineStr">
        <is>
          <t>12001</t>
        </is>
      </c>
      <c r="G2" t="inlineStr">
        <is>
          <t>0360</t>
        </is>
      </c>
      <c r="H2" t="n">
        <v>1</v>
      </c>
      <c r="I2" t="n">
        <v>375.87</v>
      </c>
      <c r="J2" t="inlineStr">
        <is>
          <t>P005</t>
        </is>
      </c>
      <c r="K2" t="inlineStr">
        <is>
          <t>Medicaid TX</t>
        </is>
      </c>
      <c r="L2" t="inlineStr">
        <is>
          <t>C1905850</t>
        </is>
      </c>
    </row>
    <row r="3">
      <c r="A3" t="inlineStr">
        <is>
          <t>E00002</t>
        </is>
      </c>
      <c r="B3" t="inlineStr">
        <is>
          <t>P99204</t>
        </is>
      </c>
      <c r="C3" s="2" t="n">
        <v>45880</v>
      </c>
      <c r="D3" s="2" t="n">
        <v>45883</v>
      </c>
      <c r="E3" t="inlineStr">
        <is>
          <t>Pharmacy</t>
        </is>
      </c>
      <c r="F3" t="inlineStr">
        <is>
          <t>97165</t>
        </is>
      </c>
      <c r="G3" t="inlineStr">
        <is>
          <t>0430</t>
        </is>
      </c>
      <c r="H3" t="n">
        <v>1</v>
      </c>
      <c r="I3" t="n">
        <v>162.02</v>
      </c>
      <c r="J3" t="inlineStr">
        <is>
          <t>P002</t>
        </is>
      </c>
      <c r="K3" t="inlineStr">
        <is>
          <t>Aetna TX HMO</t>
        </is>
      </c>
      <c r="L3" t="inlineStr">
        <is>
          <t>C2129905</t>
        </is>
      </c>
    </row>
    <row r="4">
      <c r="A4" t="inlineStr">
        <is>
          <t>E00003</t>
        </is>
      </c>
      <c r="B4" t="inlineStr">
        <is>
          <t>P24408</t>
        </is>
      </c>
      <c r="C4" s="2" t="n">
        <v>45821</v>
      </c>
      <c r="D4" s="2" t="n">
        <v>45822</v>
      </c>
      <c r="E4" t="inlineStr">
        <is>
          <t>ED</t>
        </is>
      </c>
      <c r="F4" t="inlineStr">
        <is>
          <t>93000</t>
        </is>
      </c>
      <c r="G4" t="inlineStr">
        <is>
          <t>0270</t>
        </is>
      </c>
      <c r="H4" t="n">
        <v>1</v>
      </c>
      <c r="I4" t="n">
        <v>58.18</v>
      </c>
      <c r="J4" t="inlineStr">
        <is>
          <t>P003</t>
        </is>
      </c>
      <c r="K4" t="inlineStr">
        <is>
          <t>UnitedHealthcare Choice</t>
        </is>
      </c>
      <c r="L4" t="inlineStr">
        <is>
          <t>C1427833</t>
        </is>
      </c>
    </row>
    <row r="5">
      <c r="A5" t="inlineStr">
        <is>
          <t>E00004</t>
        </is>
      </c>
      <c r="B5" t="inlineStr">
        <is>
          <t>P90487</t>
        </is>
      </c>
      <c r="C5" s="2" t="n">
        <v>45826</v>
      </c>
      <c r="D5" s="2" t="n">
        <v>45841</v>
      </c>
      <c r="E5" t="inlineStr">
        <is>
          <t>Surgery</t>
        </is>
      </c>
      <c r="F5" t="inlineStr">
        <is>
          <t>12001</t>
        </is>
      </c>
      <c r="G5" t="inlineStr">
        <is>
          <t>0360</t>
        </is>
      </c>
      <c r="H5" t="n">
        <v>1</v>
      </c>
      <c r="I5" t="n">
        <v>354.07</v>
      </c>
      <c r="J5" t="inlineStr">
        <is>
          <t>P004</t>
        </is>
      </c>
      <c r="K5" t="inlineStr">
        <is>
          <t>Medicare TX</t>
        </is>
      </c>
      <c r="L5" t="inlineStr">
        <is>
          <t>C8818005</t>
        </is>
      </c>
    </row>
    <row r="6">
      <c r="A6" t="inlineStr">
        <is>
          <t>E00005</t>
        </is>
      </c>
      <c r="B6" t="inlineStr">
        <is>
          <t>P21257</t>
        </is>
      </c>
      <c r="C6" s="2" t="n">
        <v>45796</v>
      </c>
      <c r="D6" s="2" t="n">
        <v>45816</v>
      </c>
      <c r="E6" t="inlineStr">
        <is>
          <t>Radiology</t>
        </is>
      </c>
      <c r="F6" t="inlineStr">
        <is>
          <t>J2405</t>
        </is>
      </c>
      <c r="G6" t="inlineStr">
        <is>
          <t>0636</t>
        </is>
      </c>
      <c r="H6" t="n">
        <v>10</v>
      </c>
      <c r="I6" t="n">
        <v>95.2</v>
      </c>
      <c r="J6" t="inlineStr">
        <is>
          <t>P001</t>
        </is>
      </c>
      <c r="K6" t="inlineStr">
        <is>
          <t>BlueShield TX PPO</t>
        </is>
      </c>
      <c r="L6" t="inlineStr">
        <is>
          <t>C4442936</t>
        </is>
      </c>
    </row>
    <row r="7">
      <c r="A7" t="inlineStr">
        <is>
          <t>E00006</t>
        </is>
      </c>
      <c r="B7" t="inlineStr">
        <is>
          <t>P81194</t>
        </is>
      </c>
      <c r="C7" s="2" t="n">
        <v>45781</v>
      </c>
      <c r="D7" s="2" t="n">
        <v>45788</v>
      </c>
      <c r="E7" t="inlineStr">
        <is>
          <t>Oncology</t>
        </is>
      </c>
      <c r="F7" t="inlineStr">
        <is>
          <t>97165</t>
        </is>
      </c>
      <c r="G7" t="inlineStr">
        <is>
          <t>0430</t>
        </is>
      </c>
      <c r="H7" t="n">
        <v>1</v>
      </c>
      <c r="I7" t="n">
        <v>166.48</v>
      </c>
      <c r="J7" t="inlineStr">
        <is>
          <t>P003</t>
        </is>
      </c>
      <c r="K7" t="inlineStr">
        <is>
          <t>UnitedHealthcare Choice</t>
        </is>
      </c>
      <c r="L7" t="inlineStr">
        <is>
          <t>C3802500</t>
        </is>
      </c>
    </row>
    <row r="8">
      <c r="A8" t="inlineStr">
        <is>
          <t>E00007</t>
        </is>
      </c>
      <c r="B8" t="inlineStr">
        <is>
          <t>P79807</t>
        </is>
      </c>
      <c r="C8" s="2" t="n">
        <v>45847</v>
      </c>
      <c r="D8" s="2" t="n">
        <v>45857</v>
      </c>
      <c r="E8" t="inlineStr">
        <is>
          <t>Lab</t>
        </is>
      </c>
      <c r="F8" t="inlineStr">
        <is>
          <t>85025</t>
        </is>
      </c>
      <c r="G8" t="inlineStr">
        <is>
          <t>0300</t>
        </is>
      </c>
      <c r="H8" t="n">
        <v>1</v>
      </c>
      <c r="I8" t="n">
        <v>47.36</v>
      </c>
      <c r="J8" t="inlineStr">
        <is>
          <t>P002</t>
        </is>
      </c>
      <c r="K8" t="inlineStr">
        <is>
          <t>Aetna TX HMO</t>
        </is>
      </c>
      <c r="L8" t="inlineStr">
        <is>
          <t>C5016258</t>
        </is>
      </c>
    </row>
    <row r="9">
      <c r="A9" t="inlineStr">
        <is>
          <t>E00008</t>
        </is>
      </c>
      <c r="B9" t="inlineStr">
        <is>
          <t>P39719</t>
        </is>
      </c>
      <c r="C9" s="2" t="n">
        <v>45803</v>
      </c>
      <c r="D9" s="2" t="n">
        <v>45818</v>
      </c>
      <c r="E9" t="inlineStr">
        <is>
          <t>Therapy</t>
        </is>
      </c>
      <c r="F9" t="inlineStr">
        <is>
          <t>93000</t>
        </is>
      </c>
      <c r="G9" t="inlineStr">
        <is>
          <t>0450</t>
        </is>
      </c>
      <c r="H9" t="n">
        <v>1</v>
      </c>
      <c r="I9" t="n">
        <v>63.16</v>
      </c>
      <c r="J9" t="inlineStr">
        <is>
          <t>P002</t>
        </is>
      </c>
      <c r="K9" t="inlineStr">
        <is>
          <t>Aetna TX HMO</t>
        </is>
      </c>
      <c r="L9" t="inlineStr">
        <is>
          <t>C6776075</t>
        </is>
      </c>
    </row>
    <row r="10">
      <c r="A10" t="inlineStr">
        <is>
          <t>E00009</t>
        </is>
      </c>
      <c r="B10" t="inlineStr">
        <is>
          <t>P55812</t>
        </is>
      </c>
      <c r="C10" s="2" t="n">
        <v>45824</v>
      </c>
      <c r="D10" s="2" t="n">
        <v>45839</v>
      </c>
      <c r="E10" t="inlineStr">
        <is>
          <t>Radiology</t>
        </is>
      </c>
      <c r="F10" t="inlineStr">
        <is>
          <t>74177</t>
        </is>
      </c>
      <c r="G10" t="inlineStr">
        <is>
          <t>0320</t>
        </is>
      </c>
      <c r="H10" t="n">
        <v>1</v>
      </c>
      <c r="I10" t="n">
        <v>926.79</v>
      </c>
      <c r="J10" t="inlineStr">
        <is>
          <t>P005</t>
        </is>
      </c>
      <c r="K10" t="inlineStr">
        <is>
          <t>Medicaid TX</t>
        </is>
      </c>
      <c r="L10" t="inlineStr">
        <is>
          <t>C1032016</t>
        </is>
      </c>
    </row>
    <row r="11">
      <c r="A11" t="inlineStr">
        <is>
          <t>E00010</t>
        </is>
      </c>
      <c r="B11" t="inlineStr">
        <is>
          <t>P55089</t>
        </is>
      </c>
      <c r="C11" s="2" t="n">
        <v>45880</v>
      </c>
      <c r="D11" s="2" t="n">
        <v>45890</v>
      </c>
      <c r="E11" t="inlineStr">
        <is>
          <t>Radiology</t>
        </is>
      </c>
      <c r="F11" t="inlineStr">
        <is>
          <t>97110</t>
        </is>
      </c>
      <c r="G11" t="inlineStr">
        <is>
          <t>0420</t>
        </is>
      </c>
      <c r="H11" t="n">
        <v>8</v>
      </c>
      <c r="I11" t="n">
        <v>1009.63</v>
      </c>
      <c r="J11" t="inlineStr">
        <is>
          <t>P004</t>
        </is>
      </c>
      <c r="K11" t="inlineStr">
        <is>
          <t>Medicare TX</t>
        </is>
      </c>
      <c r="L11" t="inlineStr">
        <is>
          <t>C3995097</t>
        </is>
      </c>
    </row>
    <row r="12">
      <c r="A12" t="inlineStr">
        <is>
          <t>E00011</t>
        </is>
      </c>
      <c r="B12" t="inlineStr">
        <is>
          <t>P53583</t>
        </is>
      </c>
      <c r="C12" s="2" t="n">
        <v>45789</v>
      </c>
      <c r="D12" s="2" t="n">
        <v>45791</v>
      </c>
      <c r="E12" t="inlineStr">
        <is>
          <t>Pharmacy</t>
        </is>
      </c>
      <c r="F12" t="inlineStr">
        <is>
          <t>J2405</t>
        </is>
      </c>
      <c r="G12" t="inlineStr">
        <is>
          <t>0636</t>
        </is>
      </c>
      <c r="H12" t="n">
        <v>2</v>
      </c>
      <c r="I12" t="n">
        <v>18.8</v>
      </c>
      <c r="J12" t="inlineStr">
        <is>
          <t>P002</t>
        </is>
      </c>
      <c r="K12" t="inlineStr">
        <is>
          <t>Aetna TX HMO</t>
        </is>
      </c>
      <c r="L12" t="inlineStr">
        <is>
          <t>C1462193</t>
        </is>
      </c>
    </row>
    <row r="13">
      <c r="A13" t="inlineStr">
        <is>
          <t>E00012</t>
        </is>
      </c>
      <c r="B13" t="inlineStr">
        <is>
          <t>P70994</t>
        </is>
      </c>
      <c r="C13" s="2" t="n">
        <v>45881</v>
      </c>
      <c r="D13" s="2" t="n">
        <v>45881</v>
      </c>
      <c r="E13" t="inlineStr">
        <is>
          <t>Surgery</t>
        </is>
      </c>
      <c r="F13" t="inlineStr">
        <is>
          <t>71020</t>
        </is>
      </c>
      <c r="G13" t="inlineStr">
        <is>
          <t>0320</t>
        </is>
      </c>
      <c r="H13" t="n">
        <v>1</v>
      </c>
      <c r="I13" t="n">
        <v>96.11</v>
      </c>
      <c r="J13" t="inlineStr">
        <is>
          <t>P002</t>
        </is>
      </c>
      <c r="K13" t="inlineStr">
        <is>
          <t>Aetna TX HMO</t>
        </is>
      </c>
      <c r="L13" t="inlineStr">
        <is>
          <t>C3197544</t>
        </is>
      </c>
    </row>
    <row r="14">
      <c r="A14" t="inlineStr">
        <is>
          <t>E00012</t>
        </is>
      </c>
      <c r="B14" t="inlineStr">
        <is>
          <t>P70994</t>
        </is>
      </c>
      <c r="C14" s="2" t="n">
        <v>45881</v>
      </c>
      <c r="D14" s="2" t="n">
        <v>45881</v>
      </c>
      <c r="E14" t="inlineStr">
        <is>
          <t>Surgery</t>
        </is>
      </c>
      <c r="F14" t="inlineStr">
        <is>
          <t>71020</t>
        </is>
      </c>
      <c r="G14" t="inlineStr">
        <is>
          <t>0320</t>
        </is>
      </c>
      <c r="H14" t="n">
        <v>1</v>
      </c>
      <c r="I14" t="n">
        <v>96.11</v>
      </c>
      <c r="J14" t="inlineStr">
        <is>
          <t>P002</t>
        </is>
      </c>
      <c r="K14" t="inlineStr">
        <is>
          <t>Aetna TX HMO</t>
        </is>
      </c>
      <c r="L14" t="inlineStr">
        <is>
          <t>C3197544</t>
        </is>
      </c>
    </row>
    <row r="15">
      <c r="A15" t="inlineStr">
        <is>
          <t>E00013</t>
        </is>
      </c>
      <c r="B15" t="inlineStr">
        <is>
          <t>P95154</t>
        </is>
      </c>
      <c r="C15" s="2" t="n">
        <v>45791</v>
      </c>
      <c r="D15" s="2" t="n">
        <v>45798</v>
      </c>
      <c r="E15" t="inlineStr">
        <is>
          <t>Surgery</t>
        </is>
      </c>
      <c r="F15" t="inlineStr">
        <is>
          <t>J0696</t>
        </is>
      </c>
      <c r="G15" t="inlineStr">
        <is>
          <t>0636</t>
        </is>
      </c>
      <c r="H15" t="n">
        <v>4</v>
      </c>
      <c r="I15" t="n">
        <v>91.55</v>
      </c>
      <c r="J15" t="inlineStr">
        <is>
          <t>P005</t>
        </is>
      </c>
      <c r="K15" t="inlineStr">
        <is>
          <t>Medicaid TX</t>
        </is>
      </c>
      <c r="L15" t="inlineStr">
        <is>
          <t>C5035581</t>
        </is>
      </c>
    </row>
    <row r="16">
      <c r="A16" t="inlineStr">
        <is>
          <t>E00014</t>
        </is>
      </c>
      <c r="B16" t="inlineStr">
        <is>
          <t>P64920</t>
        </is>
      </c>
      <c r="C16" s="2" t="n">
        <v>45884</v>
      </c>
      <c r="D16" s="2" t="n">
        <v>45904</v>
      </c>
      <c r="E16" t="inlineStr">
        <is>
          <t>Surgery</t>
        </is>
      </c>
      <c r="F16" t="inlineStr">
        <is>
          <t>12001</t>
        </is>
      </c>
      <c r="G16" t="inlineStr">
        <is>
          <t>0250</t>
        </is>
      </c>
      <c r="H16" t="n">
        <v>2</v>
      </c>
      <c r="I16" t="n">
        <v>725.29</v>
      </c>
      <c r="J16" t="inlineStr">
        <is>
          <t>P005</t>
        </is>
      </c>
      <c r="K16" t="inlineStr">
        <is>
          <t>Medicaid TX</t>
        </is>
      </c>
      <c r="L16" t="inlineStr">
        <is>
          <t>C8056971</t>
        </is>
      </c>
    </row>
    <row r="17">
      <c r="A17" t="inlineStr">
        <is>
          <t>E00015</t>
        </is>
      </c>
      <c r="B17" t="inlineStr">
        <is>
          <t>P29901</t>
        </is>
      </c>
      <c r="C17" s="2" t="n">
        <v>45845</v>
      </c>
      <c r="D17" s="2" t="n">
        <v>45846</v>
      </c>
      <c r="E17" t="inlineStr">
        <is>
          <t>ED</t>
        </is>
      </c>
      <c r="F17" t="inlineStr">
        <is>
          <t>J1885</t>
        </is>
      </c>
      <c r="G17" t="inlineStr">
        <is>
          <t>0636</t>
        </is>
      </c>
      <c r="H17" t="n">
        <v>1</v>
      </c>
      <c r="I17" t="n">
        <v>39.93</v>
      </c>
      <c r="J17" t="inlineStr">
        <is>
          <t>P002</t>
        </is>
      </c>
      <c r="K17" t="inlineStr">
        <is>
          <t>Aetna TX HMO</t>
        </is>
      </c>
      <c r="L17" t="inlineStr">
        <is>
          <t>C8943893</t>
        </is>
      </c>
    </row>
    <row r="18">
      <c r="A18" t="inlineStr">
        <is>
          <t>E00016</t>
        </is>
      </c>
      <c r="B18" t="inlineStr">
        <is>
          <t>P52727</t>
        </is>
      </c>
      <c r="C18" s="2" t="n">
        <v>45865</v>
      </c>
      <c r="D18" s="2" t="n">
        <v>45880</v>
      </c>
      <c r="E18" t="inlineStr">
        <is>
          <t>Therapy</t>
        </is>
      </c>
      <c r="F18" t="inlineStr">
        <is>
          <t>J1885</t>
        </is>
      </c>
      <c r="G18" t="inlineStr">
        <is>
          <t>0636</t>
        </is>
      </c>
      <c r="H18" t="n">
        <v>1</v>
      </c>
      <c r="I18" t="n">
        <v>37.33</v>
      </c>
      <c r="J18" t="inlineStr">
        <is>
          <t>P001</t>
        </is>
      </c>
      <c r="K18" t="inlineStr">
        <is>
          <t>BlueShield TX PPO</t>
        </is>
      </c>
      <c r="L18" t="inlineStr">
        <is>
          <t>C9518027</t>
        </is>
      </c>
    </row>
    <row r="19">
      <c r="A19" t="inlineStr">
        <is>
          <t>E00017</t>
        </is>
      </c>
      <c r="B19" t="inlineStr">
        <is>
          <t>P18305</t>
        </is>
      </c>
      <c r="C19" s="2" t="n">
        <v>45834</v>
      </c>
      <c r="D19" s="2" t="n">
        <v>45854</v>
      </c>
      <c r="E19" t="inlineStr">
        <is>
          <t>Lab</t>
        </is>
      </c>
      <c r="F19" t="inlineStr">
        <is>
          <t>74177</t>
        </is>
      </c>
      <c r="G19" t="inlineStr">
        <is>
          <t>0320</t>
        </is>
      </c>
      <c r="H19" t="n">
        <v>1</v>
      </c>
      <c r="I19" t="n">
        <v>965.75</v>
      </c>
      <c r="J19" t="inlineStr">
        <is>
          <t>P004</t>
        </is>
      </c>
      <c r="K19" t="inlineStr">
        <is>
          <t>Medicare TX</t>
        </is>
      </c>
      <c r="L19" t="inlineStr">
        <is>
          <t>C9525445</t>
        </is>
      </c>
    </row>
    <row r="20">
      <c r="A20" t="inlineStr">
        <is>
          <t>E00018</t>
        </is>
      </c>
      <c r="B20" t="inlineStr">
        <is>
          <t>P76552</t>
        </is>
      </c>
      <c r="C20" s="2" t="n">
        <v>45809</v>
      </c>
      <c r="D20" s="2" t="n">
        <v>45824</v>
      </c>
      <c r="E20" t="inlineStr">
        <is>
          <t>Oncology</t>
        </is>
      </c>
      <c r="F20" t="inlineStr">
        <is>
          <t>J0696</t>
        </is>
      </c>
      <c r="G20" t="inlineStr">
        <is>
          <t>0636</t>
        </is>
      </c>
      <c r="H20" t="n">
        <v>4</v>
      </c>
      <c r="I20" t="n">
        <v>101.68</v>
      </c>
      <c r="J20" t="inlineStr">
        <is>
          <t>P001</t>
        </is>
      </c>
      <c r="K20" t="inlineStr">
        <is>
          <t>BlueShield TX PPO</t>
        </is>
      </c>
      <c r="L20" t="inlineStr">
        <is>
          <t>C7582781</t>
        </is>
      </c>
    </row>
    <row r="21">
      <c r="A21" t="inlineStr">
        <is>
          <t>E00019</t>
        </is>
      </c>
      <c r="B21" t="inlineStr">
        <is>
          <t>P97969</t>
        </is>
      </c>
      <c r="C21" s="2" t="n">
        <v>45808</v>
      </c>
      <c r="D21" s="2" t="n">
        <v>45813</v>
      </c>
      <c r="E21" t="inlineStr">
        <is>
          <t>Pharmacy</t>
        </is>
      </c>
      <c r="F21" t="inlineStr">
        <is>
          <t>97110</t>
        </is>
      </c>
      <c r="G21" t="inlineStr">
        <is>
          <t>0330</t>
        </is>
      </c>
      <c r="H21" t="n">
        <v>2</v>
      </c>
      <c r="I21" t="n">
        <v>255.99</v>
      </c>
      <c r="J21" t="inlineStr">
        <is>
          <t>P003</t>
        </is>
      </c>
      <c r="K21" t="inlineStr">
        <is>
          <t>UnitedHealthcare Choice</t>
        </is>
      </c>
      <c r="L21" t="inlineStr">
        <is>
          <t>C3398789</t>
        </is>
      </c>
    </row>
    <row r="22">
      <c r="A22" t="inlineStr">
        <is>
          <t>E00020</t>
        </is>
      </c>
      <c r="B22" t="inlineStr">
        <is>
          <t>P71307</t>
        </is>
      </c>
      <c r="C22" s="2" t="n">
        <v>45806</v>
      </c>
      <c r="D22" s="2" t="n">
        <v>45826</v>
      </c>
      <c r="E22" t="inlineStr">
        <is>
          <t>Radiology</t>
        </is>
      </c>
      <c r="F22" t="inlineStr">
        <is>
          <t>71020</t>
        </is>
      </c>
      <c r="G22" t="inlineStr">
        <is>
          <t>0320</t>
        </is>
      </c>
      <c r="H22" t="n">
        <v>1</v>
      </c>
      <c r="I22" t="n">
        <v>102.47</v>
      </c>
      <c r="J22" t="inlineStr">
        <is>
          <t>P002</t>
        </is>
      </c>
      <c r="K22" t="inlineStr">
        <is>
          <t>Aetna TX HMO</t>
        </is>
      </c>
      <c r="L22" t="inlineStr">
        <is>
          <t>C8239734</t>
        </is>
      </c>
    </row>
    <row r="23">
      <c r="A23" t="inlineStr">
        <is>
          <t>E00021</t>
        </is>
      </c>
      <c r="B23" t="inlineStr">
        <is>
          <t>P65217</t>
        </is>
      </c>
      <c r="C23" s="2" t="n">
        <v>45803</v>
      </c>
      <c r="D23" s="2" t="n">
        <v>45810</v>
      </c>
      <c r="E23" t="inlineStr">
        <is>
          <t>Lab</t>
        </is>
      </c>
      <c r="F23" t="inlineStr">
        <is>
          <t>J0696</t>
        </is>
      </c>
      <c r="G23" t="inlineStr">
        <is>
          <t>0636</t>
        </is>
      </c>
      <c r="H23" t="n">
        <v>1</v>
      </c>
      <c r="I23" t="n">
        <v>23.85</v>
      </c>
      <c r="J23" t="inlineStr">
        <is>
          <t>P001</t>
        </is>
      </c>
      <c r="K23" t="inlineStr">
        <is>
          <t>BlueShield TX PPO</t>
        </is>
      </c>
      <c r="L23" t="inlineStr">
        <is>
          <t>C7448231</t>
        </is>
      </c>
    </row>
    <row r="24">
      <c r="A24" t="inlineStr">
        <is>
          <t>E00022</t>
        </is>
      </c>
      <c r="B24" t="inlineStr">
        <is>
          <t>P48725</t>
        </is>
      </c>
      <c r="C24" s="2" t="n">
        <v>45843</v>
      </c>
      <c r="D24" s="2" t="n">
        <v>45845</v>
      </c>
      <c r="E24" t="inlineStr">
        <is>
          <t>Radiology</t>
        </is>
      </c>
      <c r="F24" t="inlineStr">
        <is>
          <t>J1885</t>
        </is>
      </c>
      <c r="G24" t="inlineStr">
        <is>
          <t>0320</t>
        </is>
      </c>
      <c r="H24" t="n">
        <v>2</v>
      </c>
      <c r="I24" t="n">
        <v>73.03</v>
      </c>
      <c r="J24" t="inlineStr">
        <is>
          <t>P002</t>
        </is>
      </c>
      <c r="K24" t="inlineStr">
        <is>
          <t>Aetna TX HMO</t>
        </is>
      </c>
      <c r="L24" t="inlineStr">
        <is>
          <t>C5537332</t>
        </is>
      </c>
    </row>
    <row r="25">
      <c r="A25" t="inlineStr">
        <is>
          <t>E00023</t>
        </is>
      </c>
      <c r="B25" t="inlineStr">
        <is>
          <t>P98601</t>
        </is>
      </c>
      <c r="C25" s="2" t="n">
        <v>45882</v>
      </c>
      <c r="D25" s="2" t="n">
        <v>45887</v>
      </c>
      <c r="E25" t="inlineStr">
        <is>
          <t>Oncology</t>
        </is>
      </c>
      <c r="F25" t="inlineStr">
        <is>
          <t>97165</t>
        </is>
      </c>
      <c r="G25" t="inlineStr">
        <is>
          <t>0430</t>
        </is>
      </c>
      <c r="H25" t="n">
        <v>1</v>
      </c>
      <c r="I25" t="n">
        <v>162.71</v>
      </c>
      <c r="J25" t="inlineStr">
        <is>
          <t>P003</t>
        </is>
      </c>
      <c r="K25" t="inlineStr">
        <is>
          <t>UnitedHealthcare Choice</t>
        </is>
      </c>
      <c r="L25" t="inlineStr">
        <is>
          <t>C2500926</t>
        </is>
      </c>
    </row>
    <row r="26">
      <c r="A26" t="inlineStr">
        <is>
          <t>E00024</t>
        </is>
      </c>
      <c r="B26" t="inlineStr">
        <is>
          <t>P34031</t>
        </is>
      </c>
      <c r="C26" s="2" t="n">
        <v>45832</v>
      </c>
      <c r="D26" s="2" t="n">
        <v>45833</v>
      </c>
      <c r="E26" t="inlineStr">
        <is>
          <t>Radiology</t>
        </is>
      </c>
      <c r="F26" t="inlineStr">
        <is>
          <t>97110</t>
        </is>
      </c>
      <c r="G26" t="inlineStr">
        <is>
          <t>0300</t>
        </is>
      </c>
      <c r="H26" t="n">
        <v>5</v>
      </c>
      <c r="I26" t="n">
        <v>576.53</v>
      </c>
      <c r="J26" t="inlineStr">
        <is>
          <t>P001</t>
        </is>
      </c>
      <c r="K26" t="inlineStr">
        <is>
          <t>BlueShield TX PPO</t>
        </is>
      </c>
      <c r="L26" t="inlineStr">
        <is>
          <t>C5436751</t>
        </is>
      </c>
    </row>
    <row r="27">
      <c r="A27" t="inlineStr">
        <is>
          <t>E00025</t>
        </is>
      </c>
      <c r="B27" t="inlineStr">
        <is>
          <t>P54453</t>
        </is>
      </c>
      <c r="C27" s="2" t="n">
        <v>45848</v>
      </c>
      <c r="D27" s="2" t="n">
        <v>45853</v>
      </c>
      <c r="E27" t="inlineStr">
        <is>
          <t>Pharmacy</t>
        </is>
      </c>
      <c r="F27" t="inlineStr">
        <is>
          <t>J0696</t>
        </is>
      </c>
      <c r="G27" t="inlineStr">
        <is>
          <t>0636</t>
        </is>
      </c>
      <c r="H27" t="n">
        <v>3</v>
      </c>
      <c r="I27" t="n">
        <v>68.8</v>
      </c>
      <c r="J27" t="inlineStr">
        <is>
          <t>P001</t>
        </is>
      </c>
      <c r="K27" t="inlineStr">
        <is>
          <t>BlueShield TX PPO</t>
        </is>
      </c>
      <c r="L27" t="inlineStr">
        <is>
          <t>C3708666</t>
        </is>
      </c>
    </row>
    <row r="28">
      <c r="A28" t="inlineStr">
        <is>
          <t>E00026</t>
        </is>
      </c>
      <c r="B28" t="inlineStr">
        <is>
          <t>P36446</t>
        </is>
      </c>
      <c r="C28" s="2" t="n">
        <v>45817</v>
      </c>
      <c r="D28" s="2" t="n">
        <v>45817</v>
      </c>
      <c r="E28" t="inlineStr">
        <is>
          <t>Oncology</t>
        </is>
      </c>
      <c r="F28" t="inlineStr">
        <is>
          <t>99284</t>
        </is>
      </c>
      <c r="G28" t="inlineStr">
        <is>
          <t>0450</t>
        </is>
      </c>
      <c r="H28" t="n">
        <v>1</v>
      </c>
      <c r="I28" t="n">
        <v>655.16</v>
      </c>
      <c r="J28" t="inlineStr">
        <is>
          <t>P003</t>
        </is>
      </c>
      <c r="K28" t="inlineStr">
        <is>
          <t>UnitedHealthcare Choice</t>
        </is>
      </c>
      <c r="L28" t="inlineStr">
        <is>
          <t>C6821711</t>
        </is>
      </c>
    </row>
    <row r="29">
      <c r="A29" t="inlineStr">
        <is>
          <t>E00027</t>
        </is>
      </c>
      <c r="B29" t="inlineStr">
        <is>
          <t>P14843</t>
        </is>
      </c>
      <c r="C29" s="2" t="n">
        <v>45779</v>
      </c>
      <c r="D29" s="2" t="n">
        <v>45789</v>
      </c>
      <c r="E29" t="inlineStr">
        <is>
          <t>ED</t>
        </is>
      </c>
      <c r="F29" t="inlineStr">
        <is>
          <t>J0696</t>
        </is>
      </c>
      <c r="G29" t="inlineStr">
        <is>
          <t>0636</t>
        </is>
      </c>
      <c r="H29" t="n">
        <v>4</v>
      </c>
      <c r="I29" t="n">
        <v>97.62</v>
      </c>
      <c r="J29" t="inlineStr">
        <is>
          <t>P004</t>
        </is>
      </c>
      <c r="K29" t="inlineStr">
        <is>
          <t>Medicare TX</t>
        </is>
      </c>
      <c r="L29" t="inlineStr">
        <is>
          <t>C2783105</t>
        </is>
      </c>
    </row>
    <row r="30">
      <c r="A30" t="inlineStr">
        <is>
          <t>E00028</t>
        </is>
      </c>
      <c r="B30" t="inlineStr">
        <is>
          <t>P81553</t>
        </is>
      </c>
      <c r="C30" s="2" t="n">
        <v>45884</v>
      </c>
      <c r="D30" s="2" t="n">
        <v>45894</v>
      </c>
      <c r="E30" t="inlineStr">
        <is>
          <t>Pharmacy</t>
        </is>
      </c>
      <c r="F30" t="inlineStr">
        <is>
          <t>97165</t>
        </is>
      </c>
      <c r="G30" t="inlineStr">
        <is>
          <t>0430</t>
        </is>
      </c>
      <c r="H30" t="n">
        <v>1</v>
      </c>
      <c r="I30" t="n">
        <v>156.48</v>
      </c>
      <c r="J30" t="inlineStr">
        <is>
          <t>P002</t>
        </is>
      </c>
      <c r="K30" t="inlineStr">
        <is>
          <t>Aetna TX HMO</t>
        </is>
      </c>
      <c r="L30" t="inlineStr">
        <is>
          <t>C3344092</t>
        </is>
      </c>
    </row>
    <row r="31">
      <c r="A31" t="inlineStr">
        <is>
          <t>E00029</t>
        </is>
      </c>
      <c r="B31" t="inlineStr">
        <is>
          <t>P17128</t>
        </is>
      </c>
      <c r="C31" s="2" t="n">
        <v>45885</v>
      </c>
      <c r="D31" s="2" t="n">
        <v>45890</v>
      </c>
      <c r="E31" t="inlineStr">
        <is>
          <t>Surgery</t>
        </is>
      </c>
      <c r="F31" t="inlineStr">
        <is>
          <t>97165</t>
        </is>
      </c>
      <c r="G31" t="inlineStr">
        <is>
          <t>0330</t>
        </is>
      </c>
      <c r="H31" t="n">
        <v>1</v>
      </c>
      <c r="I31" t="n">
        <v>186.44</v>
      </c>
      <c r="J31" t="inlineStr">
        <is>
          <t>P004</t>
        </is>
      </c>
      <c r="K31" t="inlineStr">
        <is>
          <t>Medicare TX</t>
        </is>
      </c>
      <c r="L31" t="inlineStr">
        <is>
          <t>C9488313</t>
        </is>
      </c>
    </row>
    <row r="32">
      <c r="A32" t="inlineStr">
        <is>
          <t>E00030</t>
        </is>
      </c>
      <c r="B32" t="inlineStr">
        <is>
          <t>P48411</t>
        </is>
      </c>
      <c r="C32" s="2" t="n">
        <v>45783</v>
      </c>
      <c r="D32" s="2" t="n">
        <v>45786</v>
      </c>
      <c r="E32" t="inlineStr">
        <is>
          <t>Therapy</t>
        </is>
      </c>
      <c r="F32" t="inlineStr">
        <is>
          <t>J0696</t>
        </is>
      </c>
      <c r="G32" t="inlineStr">
        <is>
          <t>0636</t>
        </is>
      </c>
      <c r="H32" t="n">
        <v>1</v>
      </c>
      <c r="I32" t="n">
        <v>23.62</v>
      </c>
      <c r="J32" t="inlineStr">
        <is>
          <t>P005</t>
        </is>
      </c>
      <c r="K32" t="inlineStr">
        <is>
          <t>Medicaid TX</t>
        </is>
      </c>
      <c r="L32" t="inlineStr">
        <is>
          <t>C6427998</t>
        </is>
      </c>
    </row>
    <row r="33">
      <c r="A33" t="inlineStr">
        <is>
          <t>E00030</t>
        </is>
      </c>
      <c r="B33" t="inlineStr">
        <is>
          <t>P48411</t>
        </is>
      </c>
      <c r="C33" s="2" t="n">
        <v>45783</v>
      </c>
      <c r="D33" s="2" t="n">
        <v>45786</v>
      </c>
      <c r="E33" t="inlineStr">
        <is>
          <t>Therapy</t>
        </is>
      </c>
      <c r="F33" t="inlineStr">
        <is>
          <t>J0696</t>
        </is>
      </c>
      <c r="G33" t="inlineStr">
        <is>
          <t>0636</t>
        </is>
      </c>
      <c r="H33" t="n">
        <v>1</v>
      </c>
      <c r="I33" t="n">
        <v>23.62</v>
      </c>
      <c r="J33" t="inlineStr">
        <is>
          <t>P005</t>
        </is>
      </c>
      <c r="K33" t="inlineStr">
        <is>
          <t>Medicaid TX</t>
        </is>
      </c>
      <c r="L33" t="inlineStr">
        <is>
          <t>C6427998</t>
        </is>
      </c>
    </row>
    <row r="34">
      <c r="A34" t="inlineStr">
        <is>
          <t>E00031</t>
        </is>
      </c>
      <c r="B34" t="inlineStr">
        <is>
          <t>P50573</t>
        </is>
      </c>
      <c r="C34" s="2" t="n">
        <v>45805</v>
      </c>
      <c r="D34" s="2" t="n">
        <v>45825</v>
      </c>
      <c r="E34" t="inlineStr">
        <is>
          <t>Lab</t>
        </is>
      </c>
      <c r="F34" t="inlineStr">
        <is>
          <t>J1885</t>
        </is>
      </c>
      <c r="G34" t="inlineStr">
        <is>
          <t>0636</t>
        </is>
      </c>
      <c r="H34" t="n">
        <v>2</v>
      </c>
      <c r="I34" t="n">
        <v>76.89</v>
      </c>
      <c r="J34" t="inlineStr">
        <is>
          <t>P002</t>
        </is>
      </c>
      <c r="K34" t="inlineStr">
        <is>
          <t>Aetna TX HMO</t>
        </is>
      </c>
      <c r="L34" t="inlineStr">
        <is>
          <t>C5163759</t>
        </is>
      </c>
    </row>
    <row r="35">
      <c r="A35" t="inlineStr">
        <is>
          <t>E00032</t>
        </is>
      </c>
      <c r="B35" t="inlineStr">
        <is>
          <t>P21908</t>
        </is>
      </c>
      <c r="C35" s="2" t="n">
        <v>45811</v>
      </c>
      <c r="D35" s="2" t="n">
        <v>45831</v>
      </c>
      <c r="E35" t="inlineStr">
        <is>
          <t>Radiology</t>
        </is>
      </c>
      <c r="F35" t="inlineStr">
        <is>
          <t>J1100</t>
        </is>
      </c>
      <c r="G35" t="inlineStr">
        <is>
          <t>0636</t>
        </is>
      </c>
      <c r="H35" t="n">
        <v>8</v>
      </c>
      <c r="I35" t="n">
        <v>60.99</v>
      </c>
      <c r="J35" t="inlineStr">
        <is>
          <t>P002</t>
        </is>
      </c>
      <c r="K35" t="inlineStr">
        <is>
          <t>Aetna TX HMO</t>
        </is>
      </c>
      <c r="L35" t="inlineStr">
        <is>
          <t>C2417384</t>
        </is>
      </c>
    </row>
    <row r="36">
      <c r="A36" t="inlineStr">
        <is>
          <t>E00033</t>
        </is>
      </c>
      <c r="B36" t="inlineStr">
        <is>
          <t>P30349</t>
        </is>
      </c>
      <c r="C36" s="2" t="n">
        <v>45862</v>
      </c>
      <c r="D36" s="2" t="n">
        <v>45862</v>
      </c>
      <c r="E36" t="inlineStr">
        <is>
          <t>Pharmacy</t>
        </is>
      </c>
      <c r="F36" t="inlineStr">
        <is>
          <t>74177</t>
        </is>
      </c>
      <c r="G36" t="inlineStr">
        <is>
          <t>0320</t>
        </is>
      </c>
      <c r="H36" t="n">
        <v>1</v>
      </c>
      <c r="I36" t="n">
        <v>963.53</v>
      </c>
      <c r="J36" t="inlineStr">
        <is>
          <t>P005</t>
        </is>
      </c>
      <c r="K36" t="inlineStr">
        <is>
          <t>Medicaid TX</t>
        </is>
      </c>
      <c r="L36" t="inlineStr">
        <is>
          <t>C3428539</t>
        </is>
      </c>
    </row>
    <row r="37">
      <c r="A37" t="inlineStr">
        <is>
          <t>E00034</t>
        </is>
      </c>
      <c r="B37" t="inlineStr">
        <is>
          <t>P77237</t>
        </is>
      </c>
      <c r="C37" s="2" t="n">
        <v>45858</v>
      </c>
      <c r="D37" s="2" t="n">
        <v>45861</v>
      </c>
      <c r="E37" t="inlineStr">
        <is>
          <t>Pharmacy</t>
        </is>
      </c>
      <c r="F37" t="inlineStr">
        <is>
          <t>93000</t>
        </is>
      </c>
      <c r="G37" t="inlineStr">
        <is>
          <t>0320</t>
        </is>
      </c>
      <c r="H37" t="n">
        <v>1</v>
      </c>
      <c r="I37" t="n">
        <v>58.09</v>
      </c>
      <c r="J37" t="inlineStr">
        <is>
          <t>P005</t>
        </is>
      </c>
      <c r="K37" t="inlineStr">
        <is>
          <t>Medicaid TX</t>
        </is>
      </c>
      <c r="L37" t="inlineStr">
        <is>
          <t>C1269773</t>
        </is>
      </c>
    </row>
    <row r="38">
      <c r="A38" t="inlineStr">
        <is>
          <t>E00035</t>
        </is>
      </c>
      <c r="B38" t="inlineStr">
        <is>
          <t>P15486</t>
        </is>
      </c>
      <c r="C38" s="2" t="n">
        <v>45795</v>
      </c>
      <c r="D38" s="2" t="n">
        <v>45810</v>
      </c>
      <c r="E38" t="inlineStr">
        <is>
          <t>Lab</t>
        </is>
      </c>
      <c r="F38" t="inlineStr">
        <is>
          <t>80050</t>
        </is>
      </c>
      <c r="G38" t="inlineStr">
        <is>
          <t>0300</t>
        </is>
      </c>
      <c r="H38" t="n">
        <v>1</v>
      </c>
      <c r="I38" t="n">
        <v>93.39</v>
      </c>
      <c r="J38" t="inlineStr">
        <is>
          <t>P005</t>
        </is>
      </c>
      <c r="K38" t="inlineStr">
        <is>
          <t>Medicaid TX</t>
        </is>
      </c>
      <c r="L38" t="inlineStr">
        <is>
          <t>C5103030</t>
        </is>
      </c>
    </row>
    <row r="39">
      <c r="A39" t="inlineStr">
        <is>
          <t>E00036</t>
        </is>
      </c>
      <c r="B39" t="inlineStr">
        <is>
          <t>P69893</t>
        </is>
      </c>
      <c r="C39" s="2" t="n">
        <v>45880</v>
      </c>
      <c r="D39" s="2" t="n">
        <v>45885</v>
      </c>
      <c r="E39" t="inlineStr">
        <is>
          <t>Radiology</t>
        </is>
      </c>
      <c r="F39" t="inlineStr">
        <is>
          <t>99284</t>
        </is>
      </c>
      <c r="G39" t="inlineStr">
        <is>
          <t>0450</t>
        </is>
      </c>
      <c r="H39" t="n">
        <v>1</v>
      </c>
      <c r="I39" t="n">
        <v>662.72</v>
      </c>
      <c r="J39" t="inlineStr">
        <is>
          <t>P001</t>
        </is>
      </c>
      <c r="K39" t="inlineStr">
        <is>
          <t>BlueShield TX PPO</t>
        </is>
      </c>
      <c r="L39" t="inlineStr">
        <is>
          <t>C8950025</t>
        </is>
      </c>
    </row>
    <row r="40">
      <c r="A40" t="inlineStr">
        <is>
          <t>E00037</t>
        </is>
      </c>
      <c r="B40" t="inlineStr">
        <is>
          <t>P44807</t>
        </is>
      </c>
      <c r="C40" s="2" t="n">
        <v>45808</v>
      </c>
      <c r="D40" s="2" t="n">
        <v>45813</v>
      </c>
      <c r="E40" t="inlineStr">
        <is>
          <t>Cardiology</t>
        </is>
      </c>
      <c r="F40" t="inlineStr">
        <is>
          <t>93000</t>
        </is>
      </c>
      <c r="G40" t="inlineStr">
        <is>
          <t>0320</t>
        </is>
      </c>
      <c r="H40" t="n">
        <v>1</v>
      </c>
      <c r="I40" t="n">
        <v>60.59</v>
      </c>
      <c r="J40" t="inlineStr">
        <is>
          <t>P001</t>
        </is>
      </c>
      <c r="K40" t="inlineStr">
        <is>
          <t>BlueShield TX PPO</t>
        </is>
      </c>
      <c r="L40" t="inlineStr">
        <is>
          <t>C9036456</t>
        </is>
      </c>
    </row>
    <row r="41">
      <c r="A41" t="inlineStr">
        <is>
          <t>E00038</t>
        </is>
      </c>
      <c r="B41" t="inlineStr">
        <is>
          <t>P90868</t>
        </is>
      </c>
      <c r="C41" s="2" t="n">
        <v>45858</v>
      </c>
      <c r="D41" s="2" t="n">
        <v>45858</v>
      </c>
      <c r="E41" t="inlineStr">
        <is>
          <t>Cardiology</t>
        </is>
      </c>
      <c r="F41" t="inlineStr">
        <is>
          <t>J0696</t>
        </is>
      </c>
      <c r="G41" t="inlineStr">
        <is>
          <t>0360</t>
        </is>
      </c>
      <c r="H41" t="n">
        <v>6</v>
      </c>
      <c r="I41" t="n">
        <v>141.55</v>
      </c>
      <c r="J41" t="inlineStr">
        <is>
          <t>P003</t>
        </is>
      </c>
      <c r="K41" t="inlineStr">
        <is>
          <t>UnitedHealthcare Choice</t>
        </is>
      </c>
      <c r="L41" t="inlineStr">
        <is>
          <t>C3238768</t>
        </is>
      </c>
    </row>
    <row r="42">
      <c r="A42" t="inlineStr">
        <is>
          <t>E00039</t>
        </is>
      </c>
      <c r="B42" t="inlineStr">
        <is>
          <t>P73674</t>
        </is>
      </c>
      <c r="C42" s="2" t="n">
        <v>45812</v>
      </c>
      <c r="D42" s="2" t="n">
        <v>45813</v>
      </c>
      <c r="E42" t="inlineStr">
        <is>
          <t>Radiology</t>
        </is>
      </c>
      <c r="F42" t="inlineStr">
        <is>
          <t>J0696</t>
        </is>
      </c>
      <c r="G42" t="inlineStr">
        <is>
          <t>0636</t>
        </is>
      </c>
      <c r="H42" t="n">
        <v>5</v>
      </c>
      <c r="I42" t="n">
        <v>125.06</v>
      </c>
      <c r="J42" t="inlineStr">
        <is>
          <t>P004</t>
        </is>
      </c>
      <c r="K42" t="inlineStr">
        <is>
          <t>Medicare TX</t>
        </is>
      </c>
      <c r="L42" t="inlineStr">
        <is>
          <t>C8823872</t>
        </is>
      </c>
    </row>
    <row r="43">
      <c r="A43" t="inlineStr">
        <is>
          <t>E00040</t>
        </is>
      </c>
      <c r="B43" t="inlineStr">
        <is>
          <t>P81968</t>
        </is>
      </c>
      <c r="C43" s="2" t="n">
        <v>45803</v>
      </c>
      <c r="D43" s="2" t="n">
        <v>45808</v>
      </c>
      <c r="E43" t="inlineStr">
        <is>
          <t>Oncology</t>
        </is>
      </c>
      <c r="F43" t="inlineStr">
        <is>
          <t>80050</t>
        </is>
      </c>
      <c r="G43" t="inlineStr">
        <is>
          <t>0300</t>
        </is>
      </c>
      <c r="H43" t="n">
        <v>1</v>
      </c>
      <c r="I43" t="n">
        <v>171.41</v>
      </c>
      <c r="J43" t="inlineStr">
        <is>
          <t>P005</t>
        </is>
      </c>
      <c r="K43" t="inlineStr">
        <is>
          <t>Medicaid TX</t>
        </is>
      </c>
      <c r="L43" t="inlineStr">
        <is>
          <t>C8540535</t>
        </is>
      </c>
    </row>
    <row r="44">
      <c r="A44" t="inlineStr">
        <is>
          <t>E00041</t>
        </is>
      </c>
      <c r="B44" t="inlineStr">
        <is>
          <t>P37618</t>
        </is>
      </c>
      <c r="C44" s="2" t="n">
        <v>45787</v>
      </c>
      <c r="D44" s="2" t="n">
        <v>45788</v>
      </c>
      <c r="E44" t="inlineStr">
        <is>
          <t>Radiology</t>
        </is>
      </c>
      <c r="F44" t="inlineStr">
        <is>
          <t>93000</t>
        </is>
      </c>
      <c r="G44" t="inlineStr">
        <is>
          <t>0320</t>
        </is>
      </c>
      <c r="H44" t="n">
        <v>1</v>
      </c>
      <c r="I44" t="n">
        <v>64.43000000000001</v>
      </c>
      <c r="J44" t="inlineStr">
        <is>
          <t>P005</t>
        </is>
      </c>
      <c r="K44" t="inlineStr">
        <is>
          <t>Medicaid TX</t>
        </is>
      </c>
      <c r="L44" t="inlineStr">
        <is>
          <t>C5690370</t>
        </is>
      </c>
    </row>
    <row r="45">
      <c r="A45" t="inlineStr">
        <is>
          <t>E00042</t>
        </is>
      </c>
      <c r="B45" t="inlineStr">
        <is>
          <t>P40327</t>
        </is>
      </c>
      <c r="C45" s="2" t="n">
        <v>45841</v>
      </c>
      <c r="D45" s="2" t="n">
        <v>45843</v>
      </c>
      <c r="E45" t="inlineStr">
        <is>
          <t>Therapy</t>
        </is>
      </c>
      <c r="F45" t="inlineStr">
        <is>
          <t>80050</t>
        </is>
      </c>
      <c r="G45" t="inlineStr">
        <is>
          <t>0300</t>
        </is>
      </c>
      <c r="H45" t="n">
        <v>1</v>
      </c>
      <c r="I45" t="n">
        <v>193.23</v>
      </c>
      <c r="J45" t="inlineStr">
        <is>
          <t>P004</t>
        </is>
      </c>
      <c r="K45" t="inlineStr">
        <is>
          <t>Medicare TX</t>
        </is>
      </c>
      <c r="L45" t="inlineStr">
        <is>
          <t>C6065897</t>
        </is>
      </c>
    </row>
    <row r="46">
      <c r="A46" t="inlineStr">
        <is>
          <t>E00043</t>
        </is>
      </c>
      <c r="B46" t="inlineStr">
        <is>
          <t>P59296</t>
        </is>
      </c>
      <c r="C46" s="2" t="n">
        <v>45818</v>
      </c>
      <c r="D46" s="2" t="n">
        <v>45823</v>
      </c>
      <c r="E46" t="inlineStr">
        <is>
          <t>Radiology</t>
        </is>
      </c>
      <c r="F46" t="inlineStr">
        <is>
          <t>97165</t>
        </is>
      </c>
      <c r="G46" t="inlineStr">
        <is>
          <t>0250</t>
        </is>
      </c>
      <c r="H46" t="n">
        <v>1</v>
      </c>
      <c r="I46" t="n">
        <v>169.45</v>
      </c>
      <c r="J46" t="inlineStr">
        <is>
          <t>P002</t>
        </is>
      </c>
      <c r="K46" t="inlineStr">
        <is>
          <t>Aetna TX HMO</t>
        </is>
      </c>
      <c r="L46" t="inlineStr">
        <is>
          <t>C1196656</t>
        </is>
      </c>
    </row>
    <row r="47">
      <c r="A47" t="inlineStr">
        <is>
          <t>E00044</t>
        </is>
      </c>
      <c r="B47" t="inlineStr">
        <is>
          <t>P18516</t>
        </is>
      </c>
      <c r="C47" s="2" t="n">
        <v>45828</v>
      </c>
      <c r="D47" s="2" t="n">
        <v>45833</v>
      </c>
      <c r="E47" t="inlineStr">
        <is>
          <t>Pharmacy</t>
        </is>
      </c>
      <c r="F47" t="inlineStr">
        <is>
          <t>99283</t>
        </is>
      </c>
      <c r="G47" t="inlineStr">
        <is>
          <t>0450</t>
        </is>
      </c>
      <c r="H47" t="n">
        <v>1</v>
      </c>
      <c r="I47" t="n">
        <v>418.69</v>
      </c>
      <c r="J47" t="inlineStr">
        <is>
          <t>P003</t>
        </is>
      </c>
      <c r="K47" t="inlineStr">
        <is>
          <t>UnitedHealthcare Choice</t>
        </is>
      </c>
      <c r="L47" t="inlineStr">
        <is>
          <t>C1809804</t>
        </is>
      </c>
    </row>
    <row r="48">
      <c r="A48" t="inlineStr">
        <is>
          <t>E00045</t>
        </is>
      </c>
      <c r="B48" t="inlineStr">
        <is>
          <t>P96766</t>
        </is>
      </c>
      <c r="C48" s="2" t="n">
        <v>45814</v>
      </c>
      <c r="D48" s="2" t="n">
        <v>45814</v>
      </c>
      <c r="E48" t="inlineStr">
        <is>
          <t>Surgery</t>
        </is>
      </c>
      <c r="F48" t="inlineStr">
        <is>
          <t>A4649</t>
        </is>
      </c>
      <c r="G48" t="inlineStr">
        <is>
          <t>0270</t>
        </is>
      </c>
      <c r="H48" t="n">
        <v>1</v>
      </c>
      <c r="I48" t="n">
        <v>76.23</v>
      </c>
      <c r="J48" t="inlineStr">
        <is>
          <t>P003</t>
        </is>
      </c>
      <c r="K48" t="inlineStr">
        <is>
          <t>UnitedHealthcare Choice</t>
        </is>
      </c>
      <c r="L48" t="inlineStr">
        <is>
          <t>C8176414</t>
        </is>
      </c>
    </row>
    <row r="49">
      <c r="A49" t="inlineStr">
        <is>
          <t>E00046</t>
        </is>
      </c>
      <c r="B49" t="inlineStr">
        <is>
          <t>P92692</t>
        </is>
      </c>
      <c r="C49" s="2" t="n">
        <v>45829</v>
      </c>
      <c r="D49" s="2" t="n">
        <v>45829</v>
      </c>
      <c r="E49" t="inlineStr">
        <is>
          <t>Cardiology</t>
        </is>
      </c>
      <c r="F49" t="inlineStr">
        <is>
          <t>80050</t>
        </is>
      </c>
      <c r="G49" t="inlineStr">
        <is>
          <t>0636</t>
        </is>
      </c>
      <c r="H49" t="n">
        <v>1</v>
      </c>
      <c r="I49" t="n">
        <v>181.55</v>
      </c>
      <c r="J49" t="inlineStr">
        <is>
          <t>P003</t>
        </is>
      </c>
      <c r="K49" t="inlineStr">
        <is>
          <t>UnitedHealthcare Choice</t>
        </is>
      </c>
      <c r="L49" t="inlineStr">
        <is>
          <t>C9146598</t>
        </is>
      </c>
    </row>
    <row r="50">
      <c r="A50" t="inlineStr">
        <is>
          <t>E00047</t>
        </is>
      </c>
      <c r="B50" t="inlineStr">
        <is>
          <t>P82103</t>
        </is>
      </c>
      <c r="C50" s="2" t="n">
        <v>45794</v>
      </c>
      <c r="D50" s="2" t="n">
        <v>45797</v>
      </c>
      <c r="E50" t="inlineStr">
        <is>
          <t>Surgery</t>
        </is>
      </c>
      <c r="F50" t="inlineStr">
        <is>
          <t>J1100</t>
        </is>
      </c>
      <c r="G50" t="inlineStr">
        <is>
          <t>0636</t>
        </is>
      </c>
      <c r="H50" t="n">
        <v>5</v>
      </c>
      <c r="I50" t="n">
        <v>39.33</v>
      </c>
      <c r="J50" t="inlineStr">
        <is>
          <t>P003</t>
        </is>
      </c>
      <c r="K50" t="inlineStr">
        <is>
          <t>UnitedHealthcare Choice</t>
        </is>
      </c>
      <c r="L50" t="inlineStr">
        <is>
          <t>C7815060</t>
        </is>
      </c>
    </row>
    <row r="51">
      <c r="A51" t="inlineStr">
        <is>
          <t>E00048</t>
        </is>
      </c>
      <c r="B51" t="inlineStr">
        <is>
          <t>P83049</t>
        </is>
      </c>
      <c r="C51" s="2" t="n">
        <v>45863</v>
      </c>
      <c r="D51" s="2" t="n">
        <v>45878</v>
      </c>
      <c r="E51" t="inlineStr">
        <is>
          <t>Pharmacy</t>
        </is>
      </c>
      <c r="F51" t="inlineStr">
        <is>
          <t>93000</t>
        </is>
      </c>
      <c r="G51" t="inlineStr">
        <is>
          <t>0360</t>
        </is>
      </c>
      <c r="H51" t="n">
        <v>1</v>
      </c>
      <c r="I51" t="n">
        <v>57.59</v>
      </c>
      <c r="J51" t="inlineStr">
        <is>
          <t>P004</t>
        </is>
      </c>
      <c r="K51" t="inlineStr">
        <is>
          <t>Medicare TX</t>
        </is>
      </c>
      <c r="L51" t="inlineStr">
        <is>
          <t>C4691411</t>
        </is>
      </c>
    </row>
    <row r="52">
      <c r="A52" t="inlineStr">
        <is>
          <t>E00049</t>
        </is>
      </c>
      <c r="B52" t="inlineStr">
        <is>
          <t>P68977</t>
        </is>
      </c>
      <c r="C52" s="2" t="n">
        <v>45832</v>
      </c>
      <c r="D52" s="2" t="n">
        <v>45837</v>
      </c>
      <c r="E52" t="inlineStr">
        <is>
          <t>Surgery</t>
        </is>
      </c>
      <c r="F52" t="inlineStr">
        <is>
          <t>J0696</t>
        </is>
      </c>
      <c r="G52" t="inlineStr">
        <is>
          <t>0636</t>
        </is>
      </c>
      <c r="H52" t="n">
        <v>3</v>
      </c>
      <c r="I52" t="n">
        <v>71.59999999999999</v>
      </c>
      <c r="J52" t="inlineStr">
        <is>
          <t>P002</t>
        </is>
      </c>
      <c r="K52" t="inlineStr">
        <is>
          <t>Aetna TX HMO</t>
        </is>
      </c>
      <c r="L52" t="inlineStr">
        <is>
          <t>C7179138</t>
        </is>
      </c>
    </row>
    <row r="53">
      <c r="A53" t="inlineStr">
        <is>
          <t>E00050</t>
        </is>
      </c>
      <c r="B53" t="inlineStr">
        <is>
          <t>P36495</t>
        </is>
      </c>
      <c r="C53" s="2" t="n">
        <v>45780</v>
      </c>
      <c r="D53" s="2" t="n">
        <v>45785</v>
      </c>
      <c r="E53" t="inlineStr">
        <is>
          <t>Pharmacy</t>
        </is>
      </c>
      <c r="F53" t="inlineStr">
        <is>
          <t>93000</t>
        </is>
      </c>
      <c r="G53" t="inlineStr">
        <is>
          <t>0320</t>
        </is>
      </c>
      <c r="H53" t="n">
        <v>1</v>
      </c>
      <c r="I53" t="n">
        <v>58.64</v>
      </c>
      <c r="J53" t="inlineStr">
        <is>
          <t>P001</t>
        </is>
      </c>
      <c r="K53" t="inlineStr">
        <is>
          <t>BlueShield TX PPO</t>
        </is>
      </c>
      <c r="L53" t="inlineStr">
        <is>
          <t>C9357501</t>
        </is>
      </c>
    </row>
    <row r="54">
      <c r="A54" t="inlineStr">
        <is>
          <t>E00051</t>
        </is>
      </c>
      <c r="B54" t="inlineStr">
        <is>
          <t>P57204</t>
        </is>
      </c>
      <c r="C54" s="2" t="n">
        <v>45794</v>
      </c>
      <c r="D54" s="2" t="n">
        <v>45794</v>
      </c>
      <c r="E54" t="inlineStr">
        <is>
          <t>Cardiology</t>
        </is>
      </c>
      <c r="F54" t="inlineStr">
        <is>
          <t>A4649</t>
        </is>
      </c>
      <c r="G54" t="inlineStr">
        <is>
          <t>0320</t>
        </is>
      </c>
      <c r="H54" t="n">
        <v>1</v>
      </c>
      <c r="I54" t="n">
        <v>75</v>
      </c>
      <c r="J54" t="inlineStr">
        <is>
          <t>P004</t>
        </is>
      </c>
      <c r="K54" t="inlineStr">
        <is>
          <t>Medicare TX</t>
        </is>
      </c>
      <c r="L54" t="inlineStr">
        <is>
          <t>C6234760</t>
        </is>
      </c>
    </row>
    <row r="55">
      <c r="A55" t="inlineStr">
        <is>
          <t>E00052</t>
        </is>
      </c>
      <c r="B55" t="inlineStr">
        <is>
          <t>P65731</t>
        </is>
      </c>
      <c r="C55" s="2" t="n">
        <v>45868</v>
      </c>
      <c r="D55" s="2" t="n">
        <v>45883</v>
      </c>
      <c r="E55" t="inlineStr">
        <is>
          <t>Therapy</t>
        </is>
      </c>
      <c r="F55" t="inlineStr">
        <is>
          <t>J1885</t>
        </is>
      </c>
      <c r="G55" t="inlineStr">
        <is>
          <t>0636</t>
        </is>
      </c>
      <c r="H55" t="n">
        <v>2</v>
      </c>
      <c r="I55" t="n">
        <v>76.06999999999999</v>
      </c>
      <c r="J55" t="inlineStr">
        <is>
          <t>P005</t>
        </is>
      </c>
      <c r="K55" t="inlineStr">
        <is>
          <t>Medicaid TX</t>
        </is>
      </c>
      <c r="L55" t="inlineStr">
        <is>
          <t>C8854277</t>
        </is>
      </c>
    </row>
    <row r="56">
      <c r="A56" t="inlineStr">
        <is>
          <t>E00053</t>
        </is>
      </c>
      <c r="B56" t="inlineStr">
        <is>
          <t>P24292</t>
        </is>
      </c>
      <c r="C56" s="2" t="n">
        <v>45806</v>
      </c>
      <c r="D56" s="2" t="n">
        <v>45826</v>
      </c>
      <c r="E56" t="inlineStr">
        <is>
          <t>Surgery</t>
        </is>
      </c>
      <c r="F56" t="inlineStr">
        <is>
          <t>J2405</t>
        </is>
      </c>
      <c r="G56" t="inlineStr">
        <is>
          <t>0636</t>
        </is>
      </c>
      <c r="H56" t="n">
        <v>2</v>
      </c>
      <c r="I56" t="n">
        <v>19.3</v>
      </c>
      <c r="J56" t="inlineStr">
        <is>
          <t>P004</t>
        </is>
      </c>
      <c r="K56" t="inlineStr">
        <is>
          <t>Medicare TX</t>
        </is>
      </c>
      <c r="L56" t="inlineStr">
        <is>
          <t>C2426120</t>
        </is>
      </c>
    </row>
    <row r="57">
      <c r="A57" t="inlineStr">
        <is>
          <t>E00054</t>
        </is>
      </c>
      <c r="B57" t="inlineStr">
        <is>
          <t>P10179</t>
        </is>
      </c>
      <c r="C57" s="2" t="n">
        <v>45878</v>
      </c>
      <c r="D57" s="2" t="n">
        <v>45898</v>
      </c>
      <c r="E57" t="inlineStr">
        <is>
          <t>Surgery</t>
        </is>
      </c>
      <c r="F57" t="inlineStr">
        <is>
          <t>71020</t>
        </is>
      </c>
      <c r="G57" t="inlineStr">
        <is>
          <t>0320</t>
        </is>
      </c>
      <c r="H57" t="n">
        <v>1</v>
      </c>
      <c r="I57" t="n">
        <v>98.22</v>
      </c>
      <c r="J57" t="inlineStr">
        <is>
          <t>P002</t>
        </is>
      </c>
      <c r="K57" t="inlineStr">
        <is>
          <t>Aetna TX HMO</t>
        </is>
      </c>
      <c r="L57" t="inlineStr">
        <is>
          <t>C5224401</t>
        </is>
      </c>
    </row>
    <row r="58">
      <c r="A58" t="inlineStr">
        <is>
          <t>E00055</t>
        </is>
      </c>
      <c r="B58" t="inlineStr">
        <is>
          <t>P24697</t>
        </is>
      </c>
      <c r="C58" s="2" t="n">
        <v>45790</v>
      </c>
      <c r="D58" s="2" t="n">
        <v>45790</v>
      </c>
      <c r="E58" t="inlineStr">
        <is>
          <t>Radiology</t>
        </is>
      </c>
      <c r="F58" t="inlineStr">
        <is>
          <t>J1100</t>
        </is>
      </c>
      <c r="G58" t="inlineStr">
        <is>
          <t>0636</t>
        </is>
      </c>
      <c r="H58" t="n">
        <v>4</v>
      </c>
      <c r="I58" t="n">
        <v>32.01</v>
      </c>
      <c r="J58" t="inlineStr">
        <is>
          <t>P005</t>
        </is>
      </c>
      <c r="K58" t="inlineStr">
        <is>
          <t>Medicaid TX</t>
        </is>
      </c>
      <c r="L58" t="inlineStr">
        <is>
          <t>C1019327</t>
        </is>
      </c>
    </row>
    <row r="59">
      <c r="A59" t="inlineStr">
        <is>
          <t>E00056</t>
        </is>
      </c>
      <c r="B59" t="inlineStr">
        <is>
          <t>P70383</t>
        </is>
      </c>
      <c r="C59" s="2" t="n">
        <v>45813</v>
      </c>
      <c r="D59" s="2" t="n">
        <v>45823</v>
      </c>
      <c r="E59" t="inlineStr">
        <is>
          <t>Lab</t>
        </is>
      </c>
      <c r="F59" t="inlineStr">
        <is>
          <t>A4649</t>
        </is>
      </c>
      <c r="G59" t="inlineStr">
        <is>
          <t>0270</t>
        </is>
      </c>
      <c r="H59" t="n">
        <v>1</v>
      </c>
      <c r="I59" t="n">
        <v>75.88</v>
      </c>
      <c r="J59" t="inlineStr">
        <is>
          <t>P002</t>
        </is>
      </c>
      <c r="K59" t="inlineStr">
        <is>
          <t>Aetna TX HMO</t>
        </is>
      </c>
      <c r="L59" t="inlineStr">
        <is>
          <t>C1491251</t>
        </is>
      </c>
    </row>
    <row r="60">
      <c r="A60" t="inlineStr">
        <is>
          <t>E00057</t>
        </is>
      </c>
      <c r="B60" t="inlineStr">
        <is>
          <t>P50291</t>
        </is>
      </c>
      <c r="C60" s="2" t="n">
        <v>45785</v>
      </c>
      <c r="D60" s="2" t="n">
        <v>45788</v>
      </c>
      <c r="E60" t="inlineStr">
        <is>
          <t>ED</t>
        </is>
      </c>
      <c r="F60" t="inlineStr">
        <is>
          <t>J0696</t>
        </is>
      </c>
      <c r="G60" t="inlineStr">
        <is>
          <t>0636</t>
        </is>
      </c>
      <c r="H60" t="n">
        <v>8</v>
      </c>
      <c r="I60" t="n">
        <v>184.42</v>
      </c>
      <c r="J60" t="inlineStr">
        <is>
          <t>P004</t>
        </is>
      </c>
      <c r="K60" t="inlineStr">
        <is>
          <t>Medicare TX</t>
        </is>
      </c>
      <c r="L60" t="inlineStr">
        <is>
          <t>C7211227</t>
        </is>
      </c>
    </row>
    <row r="61">
      <c r="A61" t="inlineStr">
        <is>
          <t>E00058</t>
        </is>
      </c>
      <c r="B61" t="inlineStr">
        <is>
          <t>P54309</t>
        </is>
      </c>
      <c r="C61" s="2" t="n">
        <v>45869</v>
      </c>
      <c r="D61" s="2" t="n">
        <v>45872</v>
      </c>
      <c r="E61" t="inlineStr">
        <is>
          <t>Pharmacy</t>
        </is>
      </c>
      <c r="F61" t="inlineStr">
        <is>
          <t>97110</t>
        </is>
      </c>
      <c r="G61" t="inlineStr">
        <is>
          <t>0420</t>
        </is>
      </c>
      <c r="H61" t="n">
        <v>1</v>
      </c>
      <c r="I61" t="n">
        <v>126.43</v>
      </c>
      <c r="J61" t="inlineStr">
        <is>
          <t>P005</t>
        </is>
      </c>
      <c r="K61" t="inlineStr">
        <is>
          <t>Medicaid TX</t>
        </is>
      </c>
      <c r="L61" t="inlineStr">
        <is>
          <t>C2131328</t>
        </is>
      </c>
    </row>
    <row r="62">
      <c r="A62" t="inlineStr">
        <is>
          <t>E00059</t>
        </is>
      </c>
      <c r="B62" t="inlineStr">
        <is>
          <t>P36268</t>
        </is>
      </c>
      <c r="C62" s="2" t="n">
        <v>45817</v>
      </c>
      <c r="D62" s="2" t="n">
        <v>45819</v>
      </c>
      <c r="E62" t="inlineStr">
        <is>
          <t>Cardiology</t>
        </is>
      </c>
      <c r="F62" t="inlineStr">
        <is>
          <t>85025</t>
        </is>
      </c>
      <c r="G62" t="inlineStr">
        <is>
          <t>0300</t>
        </is>
      </c>
      <c r="H62" t="n">
        <v>1</v>
      </c>
      <c r="I62" t="n">
        <v>47.2</v>
      </c>
      <c r="J62" t="inlineStr">
        <is>
          <t>P005</t>
        </is>
      </c>
      <c r="K62" t="inlineStr">
        <is>
          <t>Medicaid TX</t>
        </is>
      </c>
      <c r="L62" t="inlineStr">
        <is>
          <t>C9317551</t>
        </is>
      </c>
    </row>
    <row r="63">
      <c r="A63" t="inlineStr">
        <is>
          <t>E00060</t>
        </is>
      </c>
      <c r="B63" t="inlineStr">
        <is>
          <t>P73576</t>
        </is>
      </c>
      <c r="C63" s="2" t="n">
        <v>45831</v>
      </c>
      <c r="D63" s="2" t="n">
        <v>45831</v>
      </c>
      <c r="E63" t="inlineStr">
        <is>
          <t>ED</t>
        </is>
      </c>
      <c r="F63" t="inlineStr">
        <is>
          <t>J1885</t>
        </is>
      </c>
      <c r="G63" t="inlineStr">
        <is>
          <t>0636</t>
        </is>
      </c>
      <c r="H63" t="n">
        <v>8</v>
      </c>
      <c r="I63" t="n">
        <v>333.22</v>
      </c>
      <c r="J63" t="inlineStr">
        <is>
          <t>P004</t>
        </is>
      </c>
      <c r="K63" t="inlineStr">
        <is>
          <t>Medicare TX</t>
        </is>
      </c>
      <c r="L63" t="inlineStr">
        <is>
          <t>C1869739</t>
        </is>
      </c>
    </row>
    <row r="64">
      <c r="A64" t="inlineStr">
        <is>
          <t>E00061</t>
        </is>
      </c>
      <c r="B64" t="inlineStr">
        <is>
          <t>P68935</t>
        </is>
      </c>
      <c r="C64" s="2" t="n">
        <v>45869</v>
      </c>
      <c r="D64" s="2" t="n">
        <v>45884</v>
      </c>
      <c r="E64" t="inlineStr">
        <is>
          <t>Lab</t>
        </is>
      </c>
      <c r="F64" t="inlineStr">
        <is>
          <t>97165</t>
        </is>
      </c>
      <c r="G64" t="inlineStr">
        <is>
          <t>0430</t>
        </is>
      </c>
      <c r="H64" t="n">
        <v>1</v>
      </c>
      <c r="I64" t="n">
        <v>171.38</v>
      </c>
      <c r="J64" t="inlineStr">
        <is>
          <t>P002</t>
        </is>
      </c>
      <c r="K64" t="inlineStr">
        <is>
          <t>Aetna TX HMO</t>
        </is>
      </c>
      <c r="L64" t="inlineStr">
        <is>
          <t>C9804642</t>
        </is>
      </c>
    </row>
    <row r="65">
      <c r="A65" t="inlineStr">
        <is>
          <t>E00061</t>
        </is>
      </c>
      <c r="B65" t="inlineStr">
        <is>
          <t>P68935</t>
        </is>
      </c>
      <c r="C65" s="2" t="n">
        <v>45869</v>
      </c>
      <c r="D65" s="2" t="n">
        <v>45884</v>
      </c>
      <c r="E65" t="inlineStr">
        <is>
          <t>Lab</t>
        </is>
      </c>
      <c r="F65" t="inlineStr">
        <is>
          <t>97165</t>
        </is>
      </c>
      <c r="G65" t="inlineStr">
        <is>
          <t>0430</t>
        </is>
      </c>
      <c r="H65" t="n">
        <v>1</v>
      </c>
      <c r="I65" t="n">
        <v>171.38</v>
      </c>
      <c r="J65" t="inlineStr">
        <is>
          <t>P002</t>
        </is>
      </c>
      <c r="K65" t="inlineStr">
        <is>
          <t>Aetna TX HMO</t>
        </is>
      </c>
      <c r="L65" t="inlineStr">
        <is>
          <t>C9804642</t>
        </is>
      </c>
    </row>
    <row r="66">
      <c r="A66" t="inlineStr">
        <is>
          <t>E00062</t>
        </is>
      </c>
      <c r="B66" t="inlineStr">
        <is>
          <t>P97088</t>
        </is>
      </c>
      <c r="C66" s="2" t="n">
        <v>45870</v>
      </c>
      <c r="D66" s="2" t="n">
        <v>45871</v>
      </c>
      <c r="E66" t="inlineStr">
        <is>
          <t>Pharmacy</t>
        </is>
      </c>
      <c r="F66" t="inlineStr">
        <is>
          <t>74177</t>
        </is>
      </c>
      <c r="G66" t="inlineStr">
        <is>
          <t>0320</t>
        </is>
      </c>
      <c r="H66" t="n">
        <v>1</v>
      </c>
      <c r="I66" t="n">
        <v>957.14</v>
      </c>
      <c r="J66" t="inlineStr">
        <is>
          <t>P001</t>
        </is>
      </c>
      <c r="K66" t="inlineStr">
        <is>
          <t>BlueShield TX PPO</t>
        </is>
      </c>
      <c r="L66" t="inlineStr">
        <is>
          <t>C5694372</t>
        </is>
      </c>
    </row>
    <row r="67">
      <c r="A67" t="inlineStr">
        <is>
          <t>E00063</t>
        </is>
      </c>
      <c r="B67" t="inlineStr">
        <is>
          <t>P26214</t>
        </is>
      </c>
      <c r="C67" s="2" t="n">
        <v>45849</v>
      </c>
      <c r="D67" s="2" t="n">
        <v>45864</v>
      </c>
      <c r="E67" t="inlineStr">
        <is>
          <t>Cardiology</t>
        </is>
      </c>
      <c r="F67" t="inlineStr">
        <is>
          <t>93000</t>
        </is>
      </c>
      <c r="G67" t="inlineStr">
        <is>
          <t>0320</t>
        </is>
      </c>
      <c r="H67" t="n">
        <v>1</v>
      </c>
      <c r="I67" t="n">
        <v>59.41</v>
      </c>
      <c r="J67" t="inlineStr">
        <is>
          <t>P001</t>
        </is>
      </c>
      <c r="K67" t="inlineStr">
        <is>
          <t>BlueShield TX PPO</t>
        </is>
      </c>
      <c r="L67" t="inlineStr">
        <is>
          <t>C1826400</t>
        </is>
      </c>
    </row>
    <row r="68">
      <c r="A68" t="inlineStr">
        <is>
          <t>E00064</t>
        </is>
      </c>
      <c r="B68" t="inlineStr">
        <is>
          <t>P80979</t>
        </is>
      </c>
      <c r="C68" s="2" t="n">
        <v>45835</v>
      </c>
      <c r="D68" s="2" t="n">
        <v>45835</v>
      </c>
      <c r="E68" t="inlineStr">
        <is>
          <t>Cardiology</t>
        </is>
      </c>
      <c r="F68" t="inlineStr">
        <is>
          <t>74177</t>
        </is>
      </c>
      <c r="G68" t="inlineStr">
        <is>
          <t>0320</t>
        </is>
      </c>
      <c r="H68" t="n">
        <v>1</v>
      </c>
      <c r="I68" t="n">
        <v>961.1</v>
      </c>
      <c r="J68" t="inlineStr">
        <is>
          <t>P002</t>
        </is>
      </c>
      <c r="K68" t="inlineStr">
        <is>
          <t>Aetna TX HMO</t>
        </is>
      </c>
      <c r="L68" t="inlineStr">
        <is>
          <t>C7790957</t>
        </is>
      </c>
    </row>
    <row r="69">
      <c r="A69" t="inlineStr">
        <is>
          <t>E00065</t>
        </is>
      </c>
      <c r="B69" t="inlineStr">
        <is>
          <t>P70824</t>
        </is>
      </c>
      <c r="C69" s="2" t="n">
        <v>45786</v>
      </c>
      <c r="D69" s="2" t="n">
        <v>45786</v>
      </c>
      <c r="E69" t="inlineStr">
        <is>
          <t>ED</t>
        </is>
      </c>
      <c r="F69" t="inlineStr">
        <is>
          <t>74177</t>
        </is>
      </c>
      <c r="G69" t="inlineStr">
        <is>
          <t>0320</t>
        </is>
      </c>
      <c r="H69" t="n">
        <v>1</v>
      </c>
      <c r="I69" t="n">
        <v>1013.47</v>
      </c>
      <c r="J69" t="inlineStr">
        <is>
          <t>P003</t>
        </is>
      </c>
      <c r="K69" t="inlineStr">
        <is>
          <t>UnitedHealthcare Choice</t>
        </is>
      </c>
      <c r="L69" t="inlineStr">
        <is>
          <t>C6619879</t>
        </is>
      </c>
    </row>
    <row r="70">
      <c r="A70" t="inlineStr">
        <is>
          <t>E00066</t>
        </is>
      </c>
      <c r="B70" t="inlineStr">
        <is>
          <t>P51482</t>
        </is>
      </c>
      <c r="C70" s="2" t="n">
        <v>45813</v>
      </c>
      <c r="D70" s="2" t="n">
        <v>45816</v>
      </c>
      <c r="E70" t="inlineStr">
        <is>
          <t>Oncology</t>
        </is>
      </c>
      <c r="F70" t="inlineStr">
        <is>
          <t>85025</t>
        </is>
      </c>
      <c r="G70" t="inlineStr">
        <is>
          <t>0270</t>
        </is>
      </c>
      <c r="H70" t="n">
        <v>1</v>
      </c>
      <c r="I70" t="n">
        <v>48.11</v>
      </c>
      <c r="J70" t="inlineStr">
        <is>
          <t>P001</t>
        </is>
      </c>
      <c r="K70" t="inlineStr">
        <is>
          <t>BlueShield TX PPO</t>
        </is>
      </c>
      <c r="L70" t="inlineStr">
        <is>
          <t>C1406959</t>
        </is>
      </c>
    </row>
    <row r="71">
      <c r="A71" t="inlineStr">
        <is>
          <t>E00067</t>
        </is>
      </c>
      <c r="B71" t="inlineStr">
        <is>
          <t>P71045</t>
        </is>
      </c>
      <c r="C71" s="2" t="n">
        <v>45877</v>
      </c>
      <c r="D71" s="2" t="n">
        <v>45877</v>
      </c>
      <c r="E71" t="inlineStr">
        <is>
          <t>Pharmacy</t>
        </is>
      </c>
      <c r="F71" t="inlineStr">
        <is>
          <t>A4649</t>
        </is>
      </c>
      <c r="G71" t="inlineStr">
        <is>
          <t>0270</t>
        </is>
      </c>
      <c r="H71" t="n">
        <v>1</v>
      </c>
      <c r="I71" t="n">
        <v>79.19</v>
      </c>
      <c r="J71" t="inlineStr">
        <is>
          <t>P004</t>
        </is>
      </c>
      <c r="K71" t="inlineStr">
        <is>
          <t>Medicare TX</t>
        </is>
      </c>
      <c r="L71" t="inlineStr">
        <is>
          <t>C4069211</t>
        </is>
      </c>
    </row>
    <row r="72">
      <c r="A72" t="inlineStr">
        <is>
          <t>E00068</t>
        </is>
      </c>
      <c r="B72" t="inlineStr">
        <is>
          <t>P49756</t>
        </is>
      </c>
      <c r="C72" s="2" t="n">
        <v>45883</v>
      </c>
      <c r="D72" s="2" t="n">
        <v>45903</v>
      </c>
      <c r="E72" t="inlineStr">
        <is>
          <t>Surgery</t>
        </is>
      </c>
      <c r="F72" t="inlineStr">
        <is>
          <t>A4649</t>
        </is>
      </c>
      <c r="G72" t="inlineStr">
        <is>
          <t>0270</t>
        </is>
      </c>
      <c r="H72" t="n">
        <v>1</v>
      </c>
      <c r="I72" t="n">
        <v>74.37</v>
      </c>
      <c r="J72" t="inlineStr">
        <is>
          <t>P005</t>
        </is>
      </c>
      <c r="K72" t="inlineStr">
        <is>
          <t>Medicaid TX</t>
        </is>
      </c>
      <c r="L72" t="inlineStr">
        <is>
          <t>C2325649</t>
        </is>
      </c>
    </row>
    <row r="73">
      <c r="A73" t="inlineStr">
        <is>
          <t>E00069</t>
        </is>
      </c>
      <c r="B73" t="inlineStr">
        <is>
          <t>P30963</t>
        </is>
      </c>
      <c r="C73" s="2" t="n">
        <v>45809</v>
      </c>
      <c r="D73" s="2" t="n">
        <v>45810</v>
      </c>
      <c r="E73" t="inlineStr">
        <is>
          <t>Pharmacy</t>
        </is>
      </c>
      <c r="F73" t="inlineStr">
        <is>
          <t>12001</t>
        </is>
      </c>
      <c r="G73" t="inlineStr">
        <is>
          <t>0450</t>
        </is>
      </c>
      <c r="H73" t="n">
        <v>2</v>
      </c>
      <c r="I73" t="n">
        <v>715.29</v>
      </c>
      <c r="J73" t="inlineStr">
        <is>
          <t>P004</t>
        </is>
      </c>
      <c r="K73" t="inlineStr">
        <is>
          <t>Medicare TX</t>
        </is>
      </c>
      <c r="L73" t="inlineStr">
        <is>
          <t>C2765322</t>
        </is>
      </c>
    </row>
    <row r="74">
      <c r="A74" t="inlineStr">
        <is>
          <t>E00070</t>
        </is>
      </c>
      <c r="B74" t="inlineStr">
        <is>
          <t>P21020</t>
        </is>
      </c>
      <c r="C74" s="2" t="n">
        <v>45804</v>
      </c>
      <c r="D74" s="2" t="n">
        <v>45819</v>
      </c>
      <c r="E74" t="inlineStr">
        <is>
          <t>Radiology</t>
        </is>
      </c>
      <c r="F74" t="inlineStr">
        <is>
          <t>97165</t>
        </is>
      </c>
      <c r="G74" t="inlineStr">
        <is>
          <t>0430</t>
        </is>
      </c>
      <c r="H74" t="n">
        <v>1</v>
      </c>
      <c r="I74" t="n">
        <v>172.22</v>
      </c>
      <c r="J74" t="inlineStr">
        <is>
          <t>P002</t>
        </is>
      </c>
      <c r="K74" t="inlineStr">
        <is>
          <t>Aetna TX HMO</t>
        </is>
      </c>
      <c r="L74" t="inlineStr">
        <is>
          <t>C7993425</t>
        </is>
      </c>
    </row>
    <row r="75">
      <c r="A75" t="inlineStr">
        <is>
          <t>E00071</t>
        </is>
      </c>
      <c r="B75" t="inlineStr">
        <is>
          <t>P98356</t>
        </is>
      </c>
      <c r="C75" s="2" t="n">
        <v>45808</v>
      </c>
      <c r="D75" s="2" t="n">
        <v>45811</v>
      </c>
      <c r="E75" t="inlineStr">
        <is>
          <t>Radiology</t>
        </is>
      </c>
      <c r="F75" t="inlineStr">
        <is>
          <t>99283</t>
        </is>
      </c>
      <c r="G75" t="inlineStr">
        <is>
          <t>0450</t>
        </is>
      </c>
      <c r="H75" t="n">
        <v>1</v>
      </c>
      <c r="I75" t="n">
        <v>414.26</v>
      </c>
      <c r="J75" t="inlineStr">
        <is>
          <t>P003</t>
        </is>
      </c>
      <c r="K75" t="inlineStr">
        <is>
          <t>UnitedHealthcare Choice</t>
        </is>
      </c>
      <c r="L75" t="inlineStr">
        <is>
          <t>C5367697</t>
        </is>
      </c>
    </row>
    <row r="76">
      <c r="A76" t="inlineStr">
        <is>
          <t>E00072</t>
        </is>
      </c>
      <c r="B76" t="inlineStr">
        <is>
          <t>P34344</t>
        </is>
      </c>
      <c r="C76" s="2" t="n">
        <v>45809</v>
      </c>
      <c r="D76" s="2" t="n">
        <v>45812</v>
      </c>
      <c r="E76" t="inlineStr">
        <is>
          <t>Cardiology</t>
        </is>
      </c>
      <c r="F76" t="inlineStr">
        <is>
          <t>99283</t>
        </is>
      </c>
      <c r="G76" t="inlineStr">
        <is>
          <t>0450</t>
        </is>
      </c>
      <c r="H76" t="n">
        <v>1</v>
      </c>
      <c r="I76" t="n">
        <v>430.57</v>
      </c>
      <c r="J76" t="inlineStr">
        <is>
          <t>P004</t>
        </is>
      </c>
      <c r="K76" t="inlineStr">
        <is>
          <t>Medicare TX</t>
        </is>
      </c>
      <c r="L76" t="inlineStr">
        <is>
          <t>C5222049</t>
        </is>
      </c>
    </row>
    <row r="77">
      <c r="A77" t="inlineStr">
        <is>
          <t>E00073</t>
        </is>
      </c>
      <c r="B77" t="inlineStr">
        <is>
          <t>P40327</t>
        </is>
      </c>
      <c r="C77" s="2" t="n">
        <v>45861</v>
      </c>
      <c r="D77" s="2" t="n">
        <v>45868</v>
      </c>
      <c r="E77" t="inlineStr">
        <is>
          <t>Radiology</t>
        </is>
      </c>
      <c r="F77" t="inlineStr">
        <is>
          <t>93000</t>
        </is>
      </c>
      <c r="G77" t="inlineStr">
        <is>
          <t>0320</t>
        </is>
      </c>
      <c r="H77" t="n">
        <v>1</v>
      </c>
      <c r="I77" t="n">
        <v>57.8</v>
      </c>
      <c r="J77" t="inlineStr">
        <is>
          <t>P002</t>
        </is>
      </c>
      <c r="K77" t="inlineStr">
        <is>
          <t>Aetna TX HMO</t>
        </is>
      </c>
      <c r="L77" t="inlineStr">
        <is>
          <t>C8521178</t>
        </is>
      </c>
    </row>
    <row r="78">
      <c r="A78" t="inlineStr">
        <is>
          <t>E00073</t>
        </is>
      </c>
      <c r="B78" t="inlineStr">
        <is>
          <t>P40327</t>
        </is>
      </c>
      <c r="C78" s="2" t="n">
        <v>45861</v>
      </c>
      <c r="D78" s="2" t="n">
        <v>45868</v>
      </c>
      <c r="E78" t="inlineStr">
        <is>
          <t>Radiology</t>
        </is>
      </c>
      <c r="F78" t="inlineStr">
        <is>
          <t>93000</t>
        </is>
      </c>
      <c r="G78" t="inlineStr">
        <is>
          <t>0320</t>
        </is>
      </c>
      <c r="H78" t="n">
        <v>1</v>
      </c>
      <c r="I78" t="n">
        <v>57.8</v>
      </c>
      <c r="J78" t="inlineStr">
        <is>
          <t>P002</t>
        </is>
      </c>
      <c r="K78" t="inlineStr">
        <is>
          <t>Aetna TX HMO</t>
        </is>
      </c>
      <c r="L78" t="inlineStr">
        <is>
          <t>C8521178</t>
        </is>
      </c>
    </row>
    <row r="79">
      <c r="A79" t="inlineStr">
        <is>
          <t>E00074</t>
        </is>
      </c>
      <c r="B79" t="inlineStr">
        <is>
          <t>P48492</t>
        </is>
      </c>
      <c r="C79" s="2" t="n">
        <v>45807</v>
      </c>
      <c r="D79" s="2" t="n">
        <v>45812</v>
      </c>
      <c r="E79" t="inlineStr">
        <is>
          <t>Radiology</t>
        </is>
      </c>
      <c r="F79" t="inlineStr">
        <is>
          <t>J0696</t>
        </is>
      </c>
      <c r="G79" t="inlineStr">
        <is>
          <t>0270</t>
        </is>
      </c>
      <c r="H79" t="n">
        <v>4</v>
      </c>
      <c r="I79" t="n">
        <v>102.81</v>
      </c>
      <c r="J79" t="inlineStr">
        <is>
          <t>P002</t>
        </is>
      </c>
      <c r="K79" t="inlineStr">
        <is>
          <t>Aetna TX HMO</t>
        </is>
      </c>
      <c r="L79" t="inlineStr">
        <is>
          <t>C8534880</t>
        </is>
      </c>
    </row>
    <row r="80">
      <c r="A80" t="inlineStr">
        <is>
          <t>E00075</t>
        </is>
      </c>
      <c r="B80" t="inlineStr">
        <is>
          <t>P97130</t>
        </is>
      </c>
      <c r="C80" s="2" t="n">
        <v>45778</v>
      </c>
      <c r="D80" s="2" t="n">
        <v>45783</v>
      </c>
      <c r="E80" t="inlineStr">
        <is>
          <t>Radiology</t>
        </is>
      </c>
      <c r="F80" t="inlineStr">
        <is>
          <t>A4649</t>
        </is>
      </c>
      <c r="G80" t="inlineStr">
        <is>
          <t>0270</t>
        </is>
      </c>
      <c r="H80" t="n">
        <v>1</v>
      </c>
      <c r="I80" t="n">
        <v>63</v>
      </c>
      <c r="J80" t="inlineStr">
        <is>
          <t>P001</t>
        </is>
      </c>
      <c r="K80" t="inlineStr">
        <is>
          <t>BlueShield TX PPO</t>
        </is>
      </c>
      <c r="L80" t="inlineStr">
        <is>
          <t>C4422156</t>
        </is>
      </c>
    </row>
    <row r="81">
      <c r="A81" t="inlineStr">
        <is>
          <t>E00075</t>
        </is>
      </c>
      <c r="B81" t="inlineStr">
        <is>
          <t>P97130</t>
        </is>
      </c>
      <c r="C81" s="2" t="n">
        <v>45778</v>
      </c>
      <c r="D81" s="2" t="n">
        <v>45783</v>
      </c>
      <c r="E81" t="inlineStr">
        <is>
          <t>Radiology</t>
        </is>
      </c>
      <c r="F81" t="inlineStr">
        <is>
          <t>A4649</t>
        </is>
      </c>
      <c r="G81" t="inlineStr">
        <is>
          <t>0270</t>
        </is>
      </c>
      <c r="H81" t="n">
        <v>1</v>
      </c>
      <c r="I81" t="n">
        <v>63</v>
      </c>
      <c r="J81" t="inlineStr">
        <is>
          <t>P001</t>
        </is>
      </c>
      <c r="K81" t="inlineStr">
        <is>
          <t>BlueShield TX PPO</t>
        </is>
      </c>
      <c r="L81" t="inlineStr">
        <is>
          <t>C4422156</t>
        </is>
      </c>
    </row>
    <row r="82">
      <c r="A82" t="inlineStr">
        <is>
          <t>E00076</t>
        </is>
      </c>
      <c r="B82" t="inlineStr">
        <is>
          <t>P95412</t>
        </is>
      </c>
      <c r="C82" s="2" t="n">
        <v>45804</v>
      </c>
      <c r="D82" s="2" t="n">
        <v>45804</v>
      </c>
      <c r="E82" t="inlineStr">
        <is>
          <t>ED</t>
        </is>
      </c>
      <c r="F82" t="inlineStr">
        <is>
          <t>A4649</t>
        </is>
      </c>
      <c r="G82" t="inlineStr">
        <is>
          <t>0270</t>
        </is>
      </c>
      <c r="H82" t="n">
        <v>1</v>
      </c>
      <c r="I82" t="n">
        <v>74.88</v>
      </c>
      <c r="J82" t="inlineStr">
        <is>
          <t>P001</t>
        </is>
      </c>
      <c r="K82" t="inlineStr">
        <is>
          <t>BlueShield TX PPO</t>
        </is>
      </c>
      <c r="L82" t="inlineStr">
        <is>
          <t>C4412616</t>
        </is>
      </c>
    </row>
    <row r="83">
      <c r="A83" t="inlineStr">
        <is>
          <t>E00077</t>
        </is>
      </c>
      <c r="B83" t="inlineStr">
        <is>
          <t>P81833</t>
        </is>
      </c>
      <c r="C83" s="2" t="n">
        <v>45839</v>
      </c>
      <c r="D83" s="2" t="n">
        <v>45841</v>
      </c>
      <c r="E83" t="inlineStr">
        <is>
          <t>Radiology</t>
        </is>
      </c>
      <c r="F83" t="inlineStr">
        <is>
          <t>71020</t>
        </is>
      </c>
      <c r="G83" t="inlineStr">
        <is>
          <t>0320</t>
        </is>
      </c>
      <c r="H83" t="n">
        <v>1</v>
      </c>
      <c r="I83" t="n">
        <v>98.45</v>
      </c>
      <c r="J83" t="inlineStr">
        <is>
          <t>P005</t>
        </is>
      </c>
      <c r="K83" t="inlineStr">
        <is>
          <t>Medicaid TX</t>
        </is>
      </c>
      <c r="L83" t="inlineStr">
        <is>
          <t>C2529286</t>
        </is>
      </c>
    </row>
    <row r="84">
      <c r="A84" t="inlineStr">
        <is>
          <t>E00078</t>
        </is>
      </c>
      <c r="B84" t="inlineStr">
        <is>
          <t>P45542</t>
        </is>
      </c>
      <c r="C84" s="2" t="n">
        <v>45830</v>
      </c>
      <c r="D84" s="2" t="n">
        <v>45840</v>
      </c>
      <c r="E84" t="inlineStr">
        <is>
          <t>Oncology</t>
        </is>
      </c>
      <c r="F84" t="inlineStr">
        <is>
          <t>A4649</t>
        </is>
      </c>
      <c r="G84" t="inlineStr">
        <is>
          <t>0270</t>
        </is>
      </c>
      <c r="H84" t="n">
        <v>1</v>
      </c>
      <c r="I84" t="n">
        <v>71.75</v>
      </c>
      <c r="J84" t="inlineStr">
        <is>
          <t>P003</t>
        </is>
      </c>
      <c r="K84" t="inlineStr">
        <is>
          <t>UnitedHealthcare Choice</t>
        </is>
      </c>
      <c r="L84" t="inlineStr">
        <is>
          <t>C7947110</t>
        </is>
      </c>
    </row>
    <row r="85">
      <c r="A85" t="inlineStr">
        <is>
          <t>E00078</t>
        </is>
      </c>
      <c r="B85" t="inlineStr">
        <is>
          <t>P45542</t>
        </is>
      </c>
      <c r="C85" s="2" t="n">
        <v>45830</v>
      </c>
      <c r="D85" s="2" t="n">
        <v>45840</v>
      </c>
      <c r="E85" t="inlineStr">
        <is>
          <t>Oncology</t>
        </is>
      </c>
      <c r="F85" t="inlineStr">
        <is>
          <t>A4649</t>
        </is>
      </c>
      <c r="G85" t="inlineStr">
        <is>
          <t>0270</t>
        </is>
      </c>
      <c r="H85" t="n">
        <v>1</v>
      </c>
      <c r="I85" t="n">
        <v>71.75</v>
      </c>
      <c r="J85" t="inlineStr">
        <is>
          <t>P003</t>
        </is>
      </c>
      <c r="K85" t="inlineStr">
        <is>
          <t>UnitedHealthcare Choice</t>
        </is>
      </c>
      <c r="L85" t="inlineStr">
        <is>
          <t>C7947110</t>
        </is>
      </c>
    </row>
    <row r="86">
      <c r="A86" t="inlineStr">
        <is>
          <t>E00079</t>
        </is>
      </c>
      <c r="B86" t="inlineStr">
        <is>
          <t>P57681</t>
        </is>
      </c>
      <c r="C86" s="2" t="n">
        <v>45860</v>
      </c>
      <c r="D86" s="2" t="n">
        <v>45861</v>
      </c>
      <c r="E86" t="inlineStr">
        <is>
          <t>Cardiology</t>
        </is>
      </c>
      <c r="F86" t="inlineStr">
        <is>
          <t>85025</t>
        </is>
      </c>
      <c r="G86" t="inlineStr">
        <is>
          <t>0300</t>
        </is>
      </c>
      <c r="H86" t="n">
        <v>1</v>
      </c>
      <c r="I86" t="n">
        <v>48.26</v>
      </c>
      <c r="J86" t="inlineStr">
        <is>
          <t>P002</t>
        </is>
      </c>
      <c r="K86" t="inlineStr">
        <is>
          <t>Aetna TX HMO</t>
        </is>
      </c>
      <c r="L86" t="inlineStr">
        <is>
          <t>C8109425</t>
        </is>
      </c>
    </row>
    <row r="87">
      <c r="A87" t="inlineStr">
        <is>
          <t>E00080</t>
        </is>
      </c>
      <c r="B87" t="inlineStr">
        <is>
          <t>P63243</t>
        </is>
      </c>
      <c r="C87" s="2" t="n">
        <v>45851</v>
      </c>
      <c r="D87" s="2" t="n">
        <v>45858</v>
      </c>
      <c r="E87" t="inlineStr">
        <is>
          <t>Lab</t>
        </is>
      </c>
      <c r="F87" t="inlineStr">
        <is>
          <t>99283</t>
        </is>
      </c>
      <c r="G87" t="inlineStr">
        <is>
          <t>0450</t>
        </is>
      </c>
      <c r="H87" t="n">
        <v>1</v>
      </c>
      <c r="I87" t="n">
        <v>399.81</v>
      </c>
      <c r="J87" t="inlineStr">
        <is>
          <t>P004</t>
        </is>
      </c>
      <c r="K87" t="inlineStr">
        <is>
          <t>Medicare TX</t>
        </is>
      </c>
      <c r="L87" t="inlineStr">
        <is>
          <t>C2493694</t>
        </is>
      </c>
    </row>
    <row r="88">
      <c r="A88" t="inlineStr">
        <is>
          <t>E00081</t>
        </is>
      </c>
      <c r="B88" t="inlineStr">
        <is>
          <t>P32503</t>
        </is>
      </c>
      <c r="C88" s="2" t="n">
        <v>45796</v>
      </c>
      <c r="D88" s="2" t="n">
        <v>45801</v>
      </c>
      <c r="E88" t="inlineStr">
        <is>
          <t>Lab</t>
        </is>
      </c>
      <c r="F88" t="inlineStr">
        <is>
          <t>A4649</t>
        </is>
      </c>
      <c r="G88" t="inlineStr">
        <is>
          <t>0270</t>
        </is>
      </c>
      <c r="H88" t="n">
        <v>1</v>
      </c>
      <c r="I88" t="n">
        <v>80.27</v>
      </c>
      <c r="J88" t="inlineStr">
        <is>
          <t>P004</t>
        </is>
      </c>
      <c r="K88" t="inlineStr">
        <is>
          <t>Medicare TX</t>
        </is>
      </c>
      <c r="L88" t="inlineStr">
        <is>
          <t>C4310844</t>
        </is>
      </c>
    </row>
    <row r="89">
      <c r="A89" t="inlineStr">
        <is>
          <t>E00082</t>
        </is>
      </c>
      <c r="B89" t="inlineStr">
        <is>
          <t>P15701</t>
        </is>
      </c>
      <c r="C89" s="2" t="n">
        <v>45839</v>
      </c>
      <c r="D89" s="2" t="n">
        <v>45849</v>
      </c>
      <c r="E89" t="inlineStr">
        <is>
          <t>Lab</t>
        </is>
      </c>
      <c r="F89" t="inlineStr">
        <is>
          <t>80050</t>
        </is>
      </c>
      <c r="G89" t="inlineStr">
        <is>
          <t>0636</t>
        </is>
      </c>
      <c r="H89" t="n">
        <v>1</v>
      </c>
      <c r="I89" t="n">
        <v>173.02</v>
      </c>
      <c r="J89" t="inlineStr">
        <is>
          <t>P002</t>
        </is>
      </c>
      <c r="K89" t="inlineStr">
        <is>
          <t>Aetna TX HMO</t>
        </is>
      </c>
      <c r="L89" t="inlineStr">
        <is>
          <t>C4725801</t>
        </is>
      </c>
    </row>
    <row r="90">
      <c r="A90" t="inlineStr">
        <is>
          <t>E00083</t>
        </is>
      </c>
      <c r="B90" t="inlineStr">
        <is>
          <t>P35704</t>
        </is>
      </c>
      <c r="C90" s="2" t="n">
        <v>45884</v>
      </c>
      <c r="D90" s="2" t="n">
        <v>45885</v>
      </c>
      <c r="E90" t="inlineStr">
        <is>
          <t>Therapy</t>
        </is>
      </c>
      <c r="F90" t="inlineStr">
        <is>
          <t>85025</t>
        </is>
      </c>
      <c r="G90" t="inlineStr">
        <is>
          <t>0300</t>
        </is>
      </c>
      <c r="H90" t="n">
        <v>1</v>
      </c>
      <c r="I90" t="n">
        <v>45.09</v>
      </c>
      <c r="J90" t="inlineStr">
        <is>
          <t>P004</t>
        </is>
      </c>
      <c r="K90" t="inlineStr">
        <is>
          <t>Medicare TX</t>
        </is>
      </c>
      <c r="L90" t="inlineStr">
        <is>
          <t>C7026504</t>
        </is>
      </c>
    </row>
    <row r="91">
      <c r="A91" t="inlineStr">
        <is>
          <t>E00084</t>
        </is>
      </c>
      <c r="B91" t="inlineStr">
        <is>
          <t>P35243</t>
        </is>
      </c>
      <c r="C91" s="2" t="n">
        <v>45783</v>
      </c>
      <c r="D91" s="2" t="n">
        <v>45788</v>
      </c>
      <c r="E91" t="inlineStr">
        <is>
          <t>ED</t>
        </is>
      </c>
      <c r="F91" t="inlineStr">
        <is>
          <t>J0696</t>
        </is>
      </c>
      <c r="G91" t="inlineStr">
        <is>
          <t>0636</t>
        </is>
      </c>
      <c r="H91" t="n">
        <v>8</v>
      </c>
      <c r="I91" t="n">
        <v>197.36</v>
      </c>
      <c r="J91" t="inlineStr">
        <is>
          <t>P003</t>
        </is>
      </c>
      <c r="K91" t="inlineStr">
        <is>
          <t>UnitedHealthcare Choice</t>
        </is>
      </c>
      <c r="L91" t="inlineStr">
        <is>
          <t>C8047636</t>
        </is>
      </c>
    </row>
    <row r="92">
      <c r="A92" t="inlineStr">
        <is>
          <t>E00085</t>
        </is>
      </c>
      <c r="B92" t="inlineStr">
        <is>
          <t>P65802</t>
        </is>
      </c>
      <c r="C92" s="2" t="n">
        <v>45827</v>
      </c>
      <c r="D92" s="2" t="n">
        <v>45830</v>
      </c>
      <c r="E92" t="inlineStr">
        <is>
          <t>Lab</t>
        </is>
      </c>
      <c r="F92" t="inlineStr">
        <is>
          <t>80050</t>
        </is>
      </c>
      <c r="G92" t="inlineStr">
        <is>
          <t>0300</t>
        </is>
      </c>
      <c r="H92" t="n">
        <v>1</v>
      </c>
      <c r="I92" t="n">
        <v>171.55</v>
      </c>
      <c r="J92" t="inlineStr">
        <is>
          <t>P004</t>
        </is>
      </c>
      <c r="K92" t="inlineStr">
        <is>
          <t>Medicare TX</t>
        </is>
      </c>
      <c r="L92" t="inlineStr">
        <is>
          <t>C8805987</t>
        </is>
      </c>
    </row>
    <row r="93">
      <c r="A93" t="inlineStr">
        <is>
          <t>E00086</t>
        </is>
      </c>
      <c r="B93" t="inlineStr">
        <is>
          <t>P91077</t>
        </is>
      </c>
      <c r="C93" s="2" t="n">
        <v>45877</v>
      </c>
      <c r="D93" s="2" t="n">
        <v>45892</v>
      </c>
      <c r="E93" t="inlineStr">
        <is>
          <t>Therapy</t>
        </is>
      </c>
      <c r="F93" t="inlineStr">
        <is>
          <t>74177</t>
        </is>
      </c>
      <c r="G93" t="inlineStr">
        <is>
          <t>0320</t>
        </is>
      </c>
      <c r="H93" t="n">
        <v>1</v>
      </c>
      <c r="I93" t="n">
        <v>815.65</v>
      </c>
      <c r="J93" t="inlineStr">
        <is>
          <t>P003</t>
        </is>
      </c>
      <c r="K93" t="inlineStr">
        <is>
          <t>UnitedHealthcare Choice</t>
        </is>
      </c>
      <c r="L93" t="inlineStr">
        <is>
          <t>C2538691</t>
        </is>
      </c>
    </row>
    <row r="94">
      <c r="A94" t="inlineStr">
        <is>
          <t>E00087</t>
        </is>
      </c>
      <c r="B94" t="inlineStr">
        <is>
          <t>P96126</t>
        </is>
      </c>
      <c r="C94" s="2" t="n">
        <v>45783</v>
      </c>
      <c r="D94" s="2" t="n">
        <v>45783</v>
      </c>
      <c r="E94" t="inlineStr">
        <is>
          <t>ED</t>
        </is>
      </c>
      <c r="F94" t="inlineStr">
        <is>
          <t>71020</t>
        </is>
      </c>
      <c r="G94" t="inlineStr">
        <is>
          <t>0320</t>
        </is>
      </c>
      <c r="H94" t="n">
        <v>1</v>
      </c>
      <c r="I94" t="n">
        <v>99.31</v>
      </c>
      <c r="J94" t="inlineStr">
        <is>
          <t>P005</t>
        </is>
      </c>
      <c r="K94" t="inlineStr">
        <is>
          <t>Medicaid TX</t>
        </is>
      </c>
      <c r="L94" t="inlineStr">
        <is>
          <t>C2341639</t>
        </is>
      </c>
    </row>
    <row r="95">
      <c r="A95" t="inlineStr">
        <is>
          <t>E00088</t>
        </is>
      </c>
      <c r="B95" t="inlineStr">
        <is>
          <t>P59527</t>
        </is>
      </c>
      <c r="C95" s="2" t="n">
        <v>45861</v>
      </c>
      <c r="D95" s="2" t="n">
        <v>45876</v>
      </c>
      <c r="E95" t="inlineStr">
        <is>
          <t>Surgery</t>
        </is>
      </c>
      <c r="F95" t="inlineStr">
        <is>
          <t>80050</t>
        </is>
      </c>
      <c r="G95" t="inlineStr">
        <is>
          <t>0300</t>
        </is>
      </c>
      <c r="H95" t="n">
        <v>1</v>
      </c>
      <c r="I95" t="n">
        <v>188.13</v>
      </c>
      <c r="J95" t="inlineStr">
        <is>
          <t>P002</t>
        </is>
      </c>
      <c r="K95" t="inlineStr">
        <is>
          <t>Aetna TX HMO</t>
        </is>
      </c>
      <c r="L95" t="inlineStr">
        <is>
          <t>C3208174</t>
        </is>
      </c>
    </row>
    <row r="96">
      <c r="A96" t="inlineStr">
        <is>
          <t>E00089</t>
        </is>
      </c>
      <c r="B96" t="inlineStr">
        <is>
          <t>P31641</t>
        </is>
      </c>
      <c r="C96" s="2" t="n">
        <v>45865</v>
      </c>
      <c r="D96" s="2" t="n">
        <v>45867</v>
      </c>
      <c r="E96" t="inlineStr">
        <is>
          <t>Cardiology</t>
        </is>
      </c>
      <c r="F96" t="inlineStr">
        <is>
          <t>J0696</t>
        </is>
      </c>
      <c r="G96" t="inlineStr">
        <is>
          <t>0250</t>
        </is>
      </c>
      <c r="H96" t="n">
        <v>5</v>
      </c>
      <c r="I96" t="n">
        <v>116.48</v>
      </c>
      <c r="J96" t="inlineStr">
        <is>
          <t>P003</t>
        </is>
      </c>
      <c r="K96" t="inlineStr">
        <is>
          <t>UnitedHealthcare Choice</t>
        </is>
      </c>
      <c r="L96" t="inlineStr">
        <is>
          <t>C8657169</t>
        </is>
      </c>
    </row>
    <row r="97">
      <c r="A97" t="inlineStr">
        <is>
          <t>E00090</t>
        </is>
      </c>
      <c r="B97" t="inlineStr">
        <is>
          <t>P72928</t>
        </is>
      </c>
      <c r="C97" s="2" t="n">
        <v>45804</v>
      </c>
      <c r="D97" s="2" t="n">
        <v>45809</v>
      </c>
      <c r="E97" t="inlineStr">
        <is>
          <t>Oncology</t>
        </is>
      </c>
      <c r="F97" t="inlineStr">
        <is>
          <t>99283</t>
        </is>
      </c>
      <c r="G97" t="inlineStr">
        <is>
          <t>0450</t>
        </is>
      </c>
      <c r="H97" t="n">
        <v>1</v>
      </c>
      <c r="I97" t="n">
        <v>419.33</v>
      </c>
      <c r="J97" t="inlineStr">
        <is>
          <t>P004</t>
        </is>
      </c>
      <c r="K97" t="inlineStr">
        <is>
          <t>Medicare TX</t>
        </is>
      </c>
      <c r="L97" t="inlineStr">
        <is>
          <t>C3704979</t>
        </is>
      </c>
    </row>
    <row r="98">
      <c r="A98" t="inlineStr">
        <is>
          <t>E00091</t>
        </is>
      </c>
      <c r="B98" t="inlineStr">
        <is>
          <t>P59393</t>
        </is>
      </c>
      <c r="C98" s="2" t="n">
        <v>45799</v>
      </c>
      <c r="D98" s="2" t="n">
        <v>45800</v>
      </c>
      <c r="E98" t="inlineStr">
        <is>
          <t>Oncology</t>
        </is>
      </c>
      <c r="F98" t="inlineStr">
        <is>
          <t>J1100</t>
        </is>
      </c>
      <c r="G98" t="inlineStr">
        <is>
          <t>0430</t>
        </is>
      </c>
      <c r="H98" t="n">
        <v>1</v>
      </c>
      <c r="I98" t="n">
        <v>8.26</v>
      </c>
      <c r="J98" t="inlineStr">
        <is>
          <t>P004</t>
        </is>
      </c>
      <c r="K98" t="inlineStr">
        <is>
          <t>Medicare TX</t>
        </is>
      </c>
      <c r="L98" t="inlineStr">
        <is>
          <t>C9748521</t>
        </is>
      </c>
    </row>
    <row r="99">
      <c r="A99" t="inlineStr">
        <is>
          <t>E00092</t>
        </is>
      </c>
      <c r="B99" t="inlineStr">
        <is>
          <t>P80215</t>
        </is>
      </c>
      <c r="C99" s="2" t="n">
        <v>45858</v>
      </c>
      <c r="D99" s="2" t="n">
        <v>45865</v>
      </c>
      <c r="E99" t="inlineStr">
        <is>
          <t>Pharmacy</t>
        </is>
      </c>
      <c r="F99" t="inlineStr">
        <is>
          <t>71020</t>
        </is>
      </c>
      <c r="G99" t="inlineStr">
        <is>
          <t>0320</t>
        </is>
      </c>
      <c r="H99" t="n">
        <v>1</v>
      </c>
      <c r="I99" t="n">
        <v>94.89</v>
      </c>
      <c r="J99" t="inlineStr">
        <is>
          <t>P002</t>
        </is>
      </c>
      <c r="K99" t="inlineStr">
        <is>
          <t>Aetna TX HMO</t>
        </is>
      </c>
      <c r="L99" t="inlineStr">
        <is>
          <t>C7044015</t>
        </is>
      </c>
    </row>
    <row r="100">
      <c r="A100" t="inlineStr">
        <is>
          <t>E00093</t>
        </is>
      </c>
      <c r="B100" t="inlineStr">
        <is>
          <t>P67970</t>
        </is>
      </c>
      <c r="C100" s="2" t="n">
        <v>45807</v>
      </c>
      <c r="D100" s="2" t="n">
        <v>45807</v>
      </c>
      <c r="E100" t="inlineStr">
        <is>
          <t>Surgery</t>
        </is>
      </c>
      <c r="F100" t="inlineStr">
        <is>
          <t>74177</t>
        </is>
      </c>
      <c r="G100" t="inlineStr">
        <is>
          <t>0320</t>
        </is>
      </c>
      <c r="H100" t="n">
        <v>1</v>
      </c>
      <c r="I100" t="n">
        <v>939.1</v>
      </c>
      <c r="J100" t="inlineStr">
        <is>
          <t>P003</t>
        </is>
      </c>
      <c r="K100" t="inlineStr">
        <is>
          <t>UnitedHealthcare Choice</t>
        </is>
      </c>
      <c r="L100" t="inlineStr">
        <is>
          <t>C6245376</t>
        </is>
      </c>
    </row>
    <row r="101">
      <c r="A101" t="inlineStr">
        <is>
          <t>E00094</t>
        </is>
      </c>
      <c r="B101" t="inlineStr">
        <is>
          <t>P39050</t>
        </is>
      </c>
      <c r="C101" s="2" t="n">
        <v>45797</v>
      </c>
      <c r="D101" s="2" t="n">
        <v>45797</v>
      </c>
      <c r="E101" t="inlineStr">
        <is>
          <t>Oncology</t>
        </is>
      </c>
      <c r="F101" t="inlineStr">
        <is>
          <t>12001</t>
        </is>
      </c>
      <c r="G101" t="inlineStr">
        <is>
          <t>0360</t>
        </is>
      </c>
      <c r="H101" t="n">
        <v>1</v>
      </c>
      <c r="I101" t="n">
        <v>373.25</v>
      </c>
      <c r="J101" t="inlineStr">
        <is>
          <t>P002</t>
        </is>
      </c>
      <c r="K101" t="inlineStr">
        <is>
          <t>Aetna TX HMO</t>
        </is>
      </c>
      <c r="L101" t="inlineStr">
        <is>
          <t>C1764767</t>
        </is>
      </c>
    </row>
    <row r="102">
      <c r="A102" t="inlineStr">
        <is>
          <t>E00095</t>
        </is>
      </c>
      <c r="B102" t="inlineStr">
        <is>
          <t>P84333</t>
        </is>
      </c>
      <c r="C102" s="2" t="n">
        <v>45823</v>
      </c>
      <c r="D102" s="2" t="n">
        <v>45830</v>
      </c>
      <c r="E102" t="inlineStr">
        <is>
          <t>Oncology</t>
        </is>
      </c>
      <c r="F102" t="inlineStr">
        <is>
          <t>J1885</t>
        </is>
      </c>
      <c r="G102" t="inlineStr">
        <is>
          <t>0250</t>
        </is>
      </c>
      <c r="H102" t="n">
        <v>4</v>
      </c>
      <c r="I102" t="n">
        <v>152.57</v>
      </c>
      <c r="J102" t="inlineStr">
        <is>
          <t>P002</t>
        </is>
      </c>
      <c r="K102" t="inlineStr">
        <is>
          <t>Aetna TX HMO</t>
        </is>
      </c>
      <c r="L102" t="inlineStr">
        <is>
          <t>C4425645</t>
        </is>
      </c>
    </row>
    <row r="103">
      <c r="A103" t="inlineStr">
        <is>
          <t>E00096</t>
        </is>
      </c>
      <c r="B103" t="inlineStr">
        <is>
          <t>P72246</t>
        </is>
      </c>
      <c r="C103" s="2" t="n">
        <v>45798</v>
      </c>
      <c r="D103" s="2" t="n">
        <v>45803</v>
      </c>
      <c r="E103" t="inlineStr">
        <is>
          <t>Surgery</t>
        </is>
      </c>
      <c r="F103" t="inlineStr">
        <is>
          <t>J1100</t>
        </is>
      </c>
      <c r="G103" t="inlineStr">
        <is>
          <t>0320</t>
        </is>
      </c>
      <c r="H103" t="n">
        <v>3</v>
      </c>
      <c r="I103" t="n">
        <v>15.47</v>
      </c>
      <c r="J103" t="inlineStr">
        <is>
          <t>P003</t>
        </is>
      </c>
      <c r="K103" t="inlineStr">
        <is>
          <t>UnitedHealthcare Choice</t>
        </is>
      </c>
      <c r="L103" t="inlineStr">
        <is>
          <t>C7743650</t>
        </is>
      </c>
    </row>
    <row r="104">
      <c r="A104" t="inlineStr">
        <is>
          <t>E00097</t>
        </is>
      </c>
      <c r="B104" t="inlineStr">
        <is>
          <t>P17357</t>
        </is>
      </c>
      <c r="C104" s="2" t="n">
        <v>45860</v>
      </c>
      <c r="D104" s="2" t="n">
        <v>45862</v>
      </c>
      <c r="E104" t="inlineStr">
        <is>
          <t>Lab</t>
        </is>
      </c>
      <c r="F104" t="inlineStr">
        <is>
          <t>74177</t>
        </is>
      </c>
      <c r="G104" t="inlineStr">
        <is>
          <t>0320</t>
        </is>
      </c>
      <c r="H104" t="n">
        <v>1</v>
      </c>
      <c r="I104" t="n">
        <v>976.83</v>
      </c>
      <c r="J104" t="inlineStr">
        <is>
          <t>P004</t>
        </is>
      </c>
      <c r="K104" t="inlineStr">
        <is>
          <t>Medicare TX</t>
        </is>
      </c>
      <c r="L104" t="inlineStr">
        <is>
          <t>C5169088</t>
        </is>
      </c>
    </row>
    <row r="105">
      <c r="A105" t="inlineStr">
        <is>
          <t>E00098</t>
        </is>
      </c>
      <c r="B105" t="inlineStr">
        <is>
          <t>P15767</t>
        </is>
      </c>
      <c r="C105" s="2" t="n">
        <v>45785</v>
      </c>
      <c r="D105" s="2" t="n">
        <v>45787</v>
      </c>
      <c r="E105" t="inlineStr">
        <is>
          <t>ED</t>
        </is>
      </c>
      <c r="F105" t="inlineStr">
        <is>
          <t>80050</t>
        </is>
      </c>
      <c r="G105" t="inlineStr">
        <is>
          <t>0300</t>
        </is>
      </c>
      <c r="H105" t="n">
        <v>1</v>
      </c>
      <c r="I105" t="n">
        <v>172.37</v>
      </c>
      <c r="J105" t="inlineStr">
        <is>
          <t>P001</t>
        </is>
      </c>
      <c r="K105" t="inlineStr">
        <is>
          <t>BlueShield TX PPO</t>
        </is>
      </c>
      <c r="L105" t="inlineStr">
        <is>
          <t>C4309442</t>
        </is>
      </c>
    </row>
    <row r="106">
      <c r="A106" t="inlineStr">
        <is>
          <t>E00099</t>
        </is>
      </c>
      <c r="B106" t="inlineStr">
        <is>
          <t>P77929</t>
        </is>
      </c>
      <c r="C106" s="2" t="n">
        <v>45855</v>
      </c>
      <c r="D106" s="2" t="n">
        <v>45875</v>
      </c>
      <c r="E106" t="inlineStr">
        <is>
          <t>Pharmacy</t>
        </is>
      </c>
      <c r="F106" t="inlineStr">
        <is>
          <t>97165</t>
        </is>
      </c>
      <c r="G106" t="inlineStr">
        <is>
          <t>0430</t>
        </is>
      </c>
      <c r="H106" t="n">
        <v>1</v>
      </c>
      <c r="I106" t="n">
        <v>158.44</v>
      </c>
      <c r="J106" t="inlineStr">
        <is>
          <t>P001</t>
        </is>
      </c>
      <c r="K106" t="inlineStr">
        <is>
          <t>BlueShield TX PPO</t>
        </is>
      </c>
      <c r="L106" t="inlineStr">
        <is>
          <t>C9018255</t>
        </is>
      </c>
    </row>
    <row r="107">
      <c r="A107" t="inlineStr">
        <is>
          <t>E00099</t>
        </is>
      </c>
      <c r="B107" t="inlineStr">
        <is>
          <t>P77929</t>
        </is>
      </c>
      <c r="C107" s="2" t="n">
        <v>45855</v>
      </c>
      <c r="D107" s="2" t="n">
        <v>45875</v>
      </c>
      <c r="E107" t="inlineStr">
        <is>
          <t>Pharmacy</t>
        </is>
      </c>
      <c r="F107" t="inlineStr">
        <is>
          <t>97165</t>
        </is>
      </c>
      <c r="G107" t="inlineStr">
        <is>
          <t>0430</t>
        </is>
      </c>
      <c r="H107" t="n">
        <v>1</v>
      </c>
      <c r="I107" t="n">
        <v>158.44</v>
      </c>
      <c r="J107" t="inlineStr">
        <is>
          <t>P001</t>
        </is>
      </c>
      <c r="K107" t="inlineStr">
        <is>
          <t>BlueShield TX PPO</t>
        </is>
      </c>
      <c r="L107" t="inlineStr">
        <is>
          <t>C9018255</t>
        </is>
      </c>
    </row>
    <row r="108">
      <c r="A108" t="inlineStr">
        <is>
          <t>E00100</t>
        </is>
      </c>
      <c r="B108" t="inlineStr">
        <is>
          <t>P67232</t>
        </is>
      </c>
      <c r="C108" s="2" t="n">
        <v>45873</v>
      </c>
      <c r="D108" s="2" t="n">
        <v>45873</v>
      </c>
      <c r="E108" t="inlineStr">
        <is>
          <t>Therapy</t>
        </is>
      </c>
      <c r="F108" t="inlineStr">
        <is>
          <t>85025</t>
        </is>
      </c>
      <c r="G108" t="inlineStr">
        <is>
          <t>0420</t>
        </is>
      </c>
      <c r="H108" t="n">
        <v>1</v>
      </c>
      <c r="I108" t="n">
        <v>43.78</v>
      </c>
      <c r="J108" t="inlineStr">
        <is>
          <t>P003</t>
        </is>
      </c>
      <c r="K108" t="inlineStr">
        <is>
          <t>UnitedHealthcare Choice</t>
        </is>
      </c>
      <c r="L108" t="inlineStr">
        <is>
          <t>C4897291</t>
        </is>
      </c>
    </row>
    <row r="109">
      <c r="A109" t="inlineStr">
        <is>
          <t>E00101</t>
        </is>
      </c>
      <c r="B109" t="inlineStr">
        <is>
          <t>P44511</t>
        </is>
      </c>
      <c r="C109" s="2" t="n">
        <v>45869</v>
      </c>
      <c r="D109" s="2" t="n">
        <v>45874</v>
      </c>
      <c r="E109" t="inlineStr">
        <is>
          <t>ED</t>
        </is>
      </c>
      <c r="F109" t="inlineStr">
        <is>
          <t>A4649</t>
        </is>
      </c>
      <c r="G109" t="inlineStr">
        <is>
          <t>0270</t>
        </is>
      </c>
      <c r="H109" t="n">
        <v>1</v>
      </c>
      <c r="I109" t="n">
        <v>75.5</v>
      </c>
      <c r="J109" t="inlineStr">
        <is>
          <t>P005</t>
        </is>
      </c>
      <c r="K109" t="inlineStr">
        <is>
          <t>Medicaid TX</t>
        </is>
      </c>
      <c r="L109" t="inlineStr">
        <is>
          <t>C5450932</t>
        </is>
      </c>
    </row>
    <row r="110">
      <c r="A110" t="inlineStr">
        <is>
          <t>E00102</t>
        </is>
      </c>
      <c r="B110" t="inlineStr">
        <is>
          <t>P38442</t>
        </is>
      </c>
      <c r="C110" s="2" t="n">
        <v>45788</v>
      </c>
      <c r="D110" s="2" t="n">
        <v>45798</v>
      </c>
      <c r="E110" t="inlineStr">
        <is>
          <t>ED</t>
        </is>
      </c>
      <c r="F110" t="inlineStr">
        <is>
          <t>J1885</t>
        </is>
      </c>
      <c r="G110" t="inlineStr">
        <is>
          <t>0636</t>
        </is>
      </c>
      <c r="H110" t="n">
        <v>4</v>
      </c>
      <c r="I110" t="n">
        <v>163.07</v>
      </c>
      <c r="J110" t="inlineStr">
        <is>
          <t>P003</t>
        </is>
      </c>
      <c r="K110" t="inlineStr">
        <is>
          <t>UnitedHealthcare Choice</t>
        </is>
      </c>
      <c r="L110" t="inlineStr">
        <is>
          <t>C4220168</t>
        </is>
      </c>
    </row>
    <row r="111">
      <c r="A111" t="inlineStr">
        <is>
          <t>E00103</t>
        </is>
      </c>
      <c r="B111" t="inlineStr">
        <is>
          <t>P41348</t>
        </is>
      </c>
      <c r="C111" s="2" t="n">
        <v>45826</v>
      </c>
      <c r="D111" s="2" t="n">
        <v>45829</v>
      </c>
      <c r="E111" t="inlineStr">
        <is>
          <t>Therapy</t>
        </is>
      </c>
      <c r="F111" t="inlineStr">
        <is>
          <t>97110</t>
        </is>
      </c>
      <c r="G111" t="inlineStr">
        <is>
          <t>0420</t>
        </is>
      </c>
      <c r="H111" t="n">
        <v>1</v>
      </c>
      <c r="I111" t="n">
        <v>127.38</v>
      </c>
      <c r="J111" t="inlineStr">
        <is>
          <t>P002</t>
        </is>
      </c>
      <c r="K111" t="inlineStr">
        <is>
          <t>Aetna TX HMO</t>
        </is>
      </c>
      <c r="L111" t="inlineStr">
        <is>
          <t>C6163202</t>
        </is>
      </c>
    </row>
    <row r="112">
      <c r="A112" t="inlineStr">
        <is>
          <t>E00104</t>
        </is>
      </c>
      <c r="B112" t="inlineStr">
        <is>
          <t>P86720</t>
        </is>
      </c>
      <c r="C112" s="2" t="n">
        <v>45787</v>
      </c>
      <c r="D112" s="2" t="n">
        <v>45787</v>
      </c>
      <c r="E112" t="inlineStr">
        <is>
          <t>Surgery</t>
        </is>
      </c>
      <c r="F112" t="inlineStr">
        <is>
          <t>80050</t>
        </is>
      </c>
      <c r="G112" t="inlineStr">
        <is>
          <t>0300</t>
        </is>
      </c>
      <c r="H112" t="n">
        <v>1</v>
      </c>
      <c r="I112" t="n">
        <v>185.55</v>
      </c>
      <c r="J112" t="inlineStr">
        <is>
          <t>P002</t>
        </is>
      </c>
      <c r="K112" t="inlineStr">
        <is>
          <t>Aetna TX HMO</t>
        </is>
      </c>
      <c r="L112" t="inlineStr">
        <is>
          <t>C1482053</t>
        </is>
      </c>
    </row>
    <row r="113">
      <c r="A113" t="inlineStr">
        <is>
          <t>E00104</t>
        </is>
      </c>
      <c r="B113" t="inlineStr">
        <is>
          <t>P86720</t>
        </is>
      </c>
      <c r="C113" s="2" t="n">
        <v>45787</v>
      </c>
      <c r="D113" s="2" t="n">
        <v>45787</v>
      </c>
      <c r="E113" t="inlineStr">
        <is>
          <t>Surgery</t>
        </is>
      </c>
      <c r="F113" t="inlineStr">
        <is>
          <t>80050</t>
        </is>
      </c>
      <c r="G113" t="inlineStr">
        <is>
          <t>0300</t>
        </is>
      </c>
      <c r="H113" t="n">
        <v>1</v>
      </c>
      <c r="I113" t="n">
        <v>185.55</v>
      </c>
      <c r="J113" t="inlineStr">
        <is>
          <t>P002</t>
        </is>
      </c>
      <c r="K113" t="inlineStr">
        <is>
          <t>Aetna TX HMO</t>
        </is>
      </c>
      <c r="L113" t="inlineStr">
        <is>
          <t>C1482053</t>
        </is>
      </c>
    </row>
    <row r="114">
      <c r="A114" t="inlineStr">
        <is>
          <t>E00105</t>
        </is>
      </c>
      <c r="B114" t="inlineStr">
        <is>
          <t>P94350</t>
        </is>
      </c>
      <c r="C114" s="2" t="n">
        <v>45859</v>
      </c>
      <c r="D114" s="2" t="n">
        <v>45879</v>
      </c>
      <c r="E114" t="inlineStr">
        <is>
          <t>ED</t>
        </is>
      </c>
      <c r="F114" t="inlineStr">
        <is>
          <t>93000</t>
        </is>
      </c>
      <c r="G114" t="inlineStr">
        <is>
          <t>0320</t>
        </is>
      </c>
      <c r="H114" t="n">
        <v>1</v>
      </c>
      <c r="I114" t="n">
        <v>57.51</v>
      </c>
      <c r="J114" t="inlineStr">
        <is>
          <t>P003</t>
        </is>
      </c>
      <c r="K114" t="inlineStr">
        <is>
          <t>UnitedHealthcare Choice</t>
        </is>
      </c>
      <c r="L114" t="inlineStr">
        <is>
          <t>C4343903</t>
        </is>
      </c>
    </row>
    <row r="115">
      <c r="A115" t="inlineStr">
        <is>
          <t>E00106</t>
        </is>
      </c>
      <c r="B115" t="inlineStr">
        <is>
          <t>P18643</t>
        </is>
      </c>
      <c r="C115" s="2" t="n">
        <v>45874</v>
      </c>
      <c r="D115" s="2" t="n">
        <v>45889</v>
      </c>
      <c r="E115" t="inlineStr">
        <is>
          <t>Pharmacy</t>
        </is>
      </c>
      <c r="F115" t="inlineStr">
        <is>
          <t>85025</t>
        </is>
      </c>
      <c r="G115" t="inlineStr">
        <is>
          <t>0320</t>
        </is>
      </c>
      <c r="H115" t="n">
        <v>1</v>
      </c>
      <c r="I115" t="n">
        <v>65.22</v>
      </c>
      <c r="J115" t="inlineStr">
        <is>
          <t>P001</t>
        </is>
      </c>
      <c r="K115" t="inlineStr">
        <is>
          <t>BlueShield TX PPO</t>
        </is>
      </c>
      <c r="L115" t="inlineStr">
        <is>
          <t>C5821186</t>
        </is>
      </c>
    </row>
    <row r="116">
      <c r="A116" t="inlineStr">
        <is>
          <t>E00107</t>
        </is>
      </c>
      <c r="B116" t="inlineStr">
        <is>
          <t>P22826</t>
        </is>
      </c>
      <c r="C116" s="2" t="n">
        <v>45879</v>
      </c>
      <c r="D116" s="2" t="n">
        <v>45886</v>
      </c>
      <c r="E116" t="inlineStr">
        <is>
          <t>Cardiology</t>
        </is>
      </c>
      <c r="F116" t="inlineStr">
        <is>
          <t>J2405</t>
        </is>
      </c>
      <c r="G116" t="inlineStr">
        <is>
          <t>0636</t>
        </is>
      </c>
      <c r="H116" t="n">
        <v>5</v>
      </c>
      <c r="I116" t="n">
        <v>42.87</v>
      </c>
      <c r="J116" t="inlineStr">
        <is>
          <t>P003</t>
        </is>
      </c>
      <c r="K116" t="inlineStr">
        <is>
          <t>UnitedHealthcare Choice</t>
        </is>
      </c>
      <c r="L116" t="inlineStr">
        <is>
          <t>C1812152</t>
        </is>
      </c>
    </row>
    <row r="117">
      <c r="A117" t="inlineStr">
        <is>
          <t>E00108</t>
        </is>
      </c>
      <c r="B117" t="inlineStr">
        <is>
          <t>P88906</t>
        </is>
      </c>
      <c r="C117" s="2" t="n">
        <v>45842</v>
      </c>
      <c r="D117" s="2" t="n">
        <v>45843</v>
      </c>
      <c r="E117" t="inlineStr">
        <is>
          <t>Therapy</t>
        </is>
      </c>
      <c r="F117" t="inlineStr">
        <is>
          <t>71020</t>
        </is>
      </c>
      <c r="G117" t="inlineStr">
        <is>
          <t>0320</t>
        </is>
      </c>
      <c r="H117" t="n">
        <v>1</v>
      </c>
      <c r="I117" t="n">
        <v>90.63</v>
      </c>
      <c r="J117" t="inlineStr">
        <is>
          <t>P004</t>
        </is>
      </c>
      <c r="K117" t="inlineStr">
        <is>
          <t>Medicare TX</t>
        </is>
      </c>
      <c r="L117" t="inlineStr">
        <is>
          <t>C9701039</t>
        </is>
      </c>
    </row>
    <row r="118">
      <c r="A118" t="inlineStr">
        <is>
          <t>E00109</t>
        </is>
      </c>
      <c r="B118" t="inlineStr">
        <is>
          <t>P16306</t>
        </is>
      </c>
      <c r="C118" s="2" t="n">
        <v>45846</v>
      </c>
      <c r="D118" s="2" t="n">
        <v>45866</v>
      </c>
      <c r="E118" t="inlineStr">
        <is>
          <t>Cardiology</t>
        </is>
      </c>
      <c r="F118" t="inlineStr">
        <is>
          <t>74177</t>
        </is>
      </c>
      <c r="G118" t="inlineStr">
        <is>
          <t>0320</t>
        </is>
      </c>
      <c r="H118" t="n">
        <v>1</v>
      </c>
      <c r="I118" t="n">
        <v>973.46</v>
      </c>
      <c r="J118" t="inlineStr">
        <is>
          <t>P004</t>
        </is>
      </c>
      <c r="K118" t="inlineStr">
        <is>
          <t>Medicare TX</t>
        </is>
      </c>
      <c r="L118" t="inlineStr">
        <is>
          <t>C1021794</t>
        </is>
      </c>
    </row>
    <row r="119">
      <c r="A119" t="inlineStr">
        <is>
          <t>E00110</t>
        </is>
      </c>
      <c r="B119" t="inlineStr">
        <is>
          <t>P17073</t>
        </is>
      </c>
      <c r="C119" s="2" t="n">
        <v>45778</v>
      </c>
      <c r="D119" s="2" t="n">
        <v>45780</v>
      </c>
      <c r="E119" t="inlineStr">
        <is>
          <t>Lab</t>
        </is>
      </c>
      <c r="F119" t="inlineStr">
        <is>
          <t>J2405</t>
        </is>
      </c>
      <c r="G119" t="inlineStr">
        <is>
          <t>0636</t>
        </is>
      </c>
      <c r="H119" t="n">
        <v>3</v>
      </c>
      <c r="I119" t="n">
        <v>29.04</v>
      </c>
      <c r="J119" t="inlineStr">
        <is>
          <t>P005</t>
        </is>
      </c>
      <c r="K119" t="inlineStr">
        <is>
          <t>Medicaid TX</t>
        </is>
      </c>
      <c r="L119" t="inlineStr">
        <is>
          <t>C5371724</t>
        </is>
      </c>
    </row>
    <row r="120">
      <c r="A120" t="inlineStr">
        <is>
          <t>E00111</t>
        </is>
      </c>
      <c r="B120" t="inlineStr">
        <is>
          <t>P38143</t>
        </is>
      </c>
      <c r="C120" s="2" t="n">
        <v>45867</v>
      </c>
      <c r="D120" s="2" t="n">
        <v>45874</v>
      </c>
      <c r="E120" t="inlineStr">
        <is>
          <t>Cardiology</t>
        </is>
      </c>
      <c r="F120" t="inlineStr">
        <is>
          <t>A4649</t>
        </is>
      </c>
      <c r="G120" t="inlineStr">
        <is>
          <t>0270</t>
        </is>
      </c>
      <c r="H120" t="n">
        <v>1</v>
      </c>
      <c r="I120" t="n">
        <v>77.45999999999999</v>
      </c>
      <c r="J120" t="inlineStr">
        <is>
          <t>P005</t>
        </is>
      </c>
      <c r="K120" t="inlineStr">
        <is>
          <t>Medicaid TX</t>
        </is>
      </c>
      <c r="L120" t="inlineStr">
        <is>
          <t>C2754190</t>
        </is>
      </c>
    </row>
    <row r="121">
      <c r="A121" t="inlineStr">
        <is>
          <t>E00112</t>
        </is>
      </c>
      <c r="B121" t="inlineStr">
        <is>
          <t>P62595</t>
        </is>
      </c>
      <c r="C121" s="2" t="n">
        <v>45828</v>
      </c>
      <c r="D121" s="2" t="n">
        <v>45830</v>
      </c>
      <c r="E121" t="inlineStr">
        <is>
          <t>Radiology</t>
        </is>
      </c>
      <c r="F121" t="inlineStr">
        <is>
          <t>71020</t>
        </is>
      </c>
      <c r="G121" t="inlineStr">
        <is>
          <t>0320</t>
        </is>
      </c>
      <c r="H121" t="n">
        <v>1</v>
      </c>
      <c r="I121" t="n">
        <v>94.84</v>
      </c>
      <c r="J121" t="inlineStr">
        <is>
          <t>P004</t>
        </is>
      </c>
      <c r="K121" t="inlineStr">
        <is>
          <t>Medicare TX</t>
        </is>
      </c>
      <c r="L121" t="inlineStr">
        <is>
          <t>C9408575</t>
        </is>
      </c>
    </row>
    <row r="122">
      <c r="A122" t="inlineStr">
        <is>
          <t>E00113</t>
        </is>
      </c>
      <c r="B122" t="inlineStr">
        <is>
          <t>P92672</t>
        </is>
      </c>
      <c r="C122" s="2" t="n">
        <v>45807</v>
      </c>
      <c r="D122" s="2" t="n">
        <v>45814</v>
      </c>
      <c r="E122" t="inlineStr">
        <is>
          <t>Therapy</t>
        </is>
      </c>
      <c r="F122" t="inlineStr">
        <is>
          <t>99283</t>
        </is>
      </c>
      <c r="G122" t="inlineStr">
        <is>
          <t>0450</t>
        </is>
      </c>
      <c r="H122" t="n">
        <v>1</v>
      </c>
      <c r="I122" t="n">
        <v>436.63</v>
      </c>
      <c r="J122" t="inlineStr">
        <is>
          <t>P001</t>
        </is>
      </c>
      <c r="K122" t="inlineStr">
        <is>
          <t>BlueShield TX PPO</t>
        </is>
      </c>
      <c r="L122" t="inlineStr">
        <is>
          <t>C6846615</t>
        </is>
      </c>
    </row>
    <row r="123">
      <c r="A123" t="inlineStr">
        <is>
          <t>E00114</t>
        </is>
      </c>
      <c r="B123" t="inlineStr">
        <is>
          <t>P69022</t>
        </is>
      </c>
      <c r="C123" s="2" t="n">
        <v>45862</v>
      </c>
      <c r="D123" s="2" t="n">
        <v>45882</v>
      </c>
      <c r="E123" t="inlineStr">
        <is>
          <t>Lab</t>
        </is>
      </c>
      <c r="F123" t="inlineStr">
        <is>
          <t>J0696</t>
        </is>
      </c>
      <c r="G123" t="inlineStr">
        <is>
          <t>0636</t>
        </is>
      </c>
      <c r="H123" t="n">
        <v>5</v>
      </c>
      <c r="I123" t="n">
        <v>123.04</v>
      </c>
      <c r="J123" t="inlineStr">
        <is>
          <t>P004</t>
        </is>
      </c>
      <c r="K123" t="inlineStr">
        <is>
          <t>Medicare TX</t>
        </is>
      </c>
      <c r="L123" t="inlineStr">
        <is>
          <t>C4991977</t>
        </is>
      </c>
    </row>
    <row r="124">
      <c r="A124" t="inlineStr">
        <is>
          <t>E00115</t>
        </is>
      </c>
      <c r="B124" t="inlineStr">
        <is>
          <t>P49519</t>
        </is>
      </c>
      <c r="C124" s="2" t="n">
        <v>45874</v>
      </c>
      <c r="D124" s="2" t="n">
        <v>45877</v>
      </c>
      <c r="E124" t="inlineStr">
        <is>
          <t>Surgery</t>
        </is>
      </c>
      <c r="F124" t="inlineStr">
        <is>
          <t>93000</t>
        </is>
      </c>
      <c r="G124" t="inlineStr">
        <is>
          <t>0320</t>
        </is>
      </c>
      <c r="H124" t="n">
        <v>1</v>
      </c>
      <c r="I124" t="n">
        <v>62.64</v>
      </c>
      <c r="J124" t="inlineStr">
        <is>
          <t>P003</t>
        </is>
      </c>
      <c r="K124" t="inlineStr">
        <is>
          <t>UnitedHealthcare Choice</t>
        </is>
      </c>
      <c r="L124" t="inlineStr">
        <is>
          <t>C3699862</t>
        </is>
      </c>
    </row>
    <row r="125">
      <c r="A125" t="inlineStr">
        <is>
          <t>E00116</t>
        </is>
      </c>
      <c r="B125" t="inlineStr">
        <is>
          <t>P34808</t>
        </is>
      </c>
      <c r="C125" s="2" t="n">
        <v>45811</v>
      </c>
      <c r="D125" s="2" t="n">
        <v>45821</v>
      </c>
      <c r="E125" t="inlineStr">
        <is>
          <t>Radiology</t>
        </is>
      </c>
      <c r="F125" t="inlineStr">
        <is>
          <t>97110</t>
        </is>
      </c>
      <c r="G125" t="inlineStr">
        <is>
          <t>0420</t>
        </is>
      </c>
      <c r="H125" t="n">
        <v>4</v>
      </c>
      <c r="I125" t="n">
        <v>479.98</v>
      </c>
      <c r="J125" t="inlineStr">
        <is>
          <t>P003</t>
        </is>
      </c>
      <c r="K125" t="inlineStr">
        <is>
          <t>UnitedHealthcare Choice</t>
        </is>
      </c>
      <c r="L125" t="inlineStr">
        <is>
          <t>C5989617</t>
        </is>
      </c>
    </row>
    <row r="126">
      <c r="A126" t="inlineStr">
        <is>
          <t>E00117</t>
        </is>
      </c>
      <c r="B126" t="inlineStr">
        <is>
          <t>P24323</t>
        </is>
      </c>
      <c r="C126" s="2" t="n">
        <v>45859</v>
      </c>
      <c r="D126" s="2" t="n">
        <v>45879</v>
      </c>
      <c r="E126" t="inlineStr">
        <is>
          <t>Radiology</t>
        </is>
      </c>
      <c r="F126" t="inlineStr">
        <is>
          <t>12001</t>
        </is>
      </c>
      <c r="G126" t="inlineStr">
        <is>
          <t>0360</t>
        </is>
      </c>
      <c r="H126" t="n">
        <v>2</v>
      </c>
      <c r="I126" t="n">
        <v>668.09</v>
      </c>
      <c r="J126" t="inlineStr">
        <is>
          <t>P004</t>
        </is>
      </c>
      <c r="K126" t="inlineStr">
        <is>
          <t>Medicare TX</t>
        </is>
      </c>
      <c r="L126" t="inlineStr">
        <is>
          <t>C4732128</t>
        </is>
      </c>
    </row>
    <row r="127">
      <c r="A127" t="inlineStr">
        <is>
          <t>E00118</t>
        </is>
      </c>
      <c r="B127" t="inlineStr">
        <is>
          <t>P48825</t>
        </is>
      </c>
      <c r="C127" s="2" t="n">
        <v>45837</v>
      </c>
      <c r="D127" s="2" t="n">
        <v>45840</v>
      </c>
      <c r="E127" t="inlineStr">
        <is>
          <t>ED</t>
        </is>
      </c>
      <c r="F127" t="inlineStr">
        <is>
          <t>93000</t>
        </is>
      </c>
      <c r="G127" t="inlineStr">
        <is>
          <t>0320</t>
        </is>
      </c>
      <c r="H127" t="n">
        <v>1</v>
      </c>
      <c r="I127" t="n">
        <v>60.16</v>
      </c>
      <c r="J127" t="inlineStr">
        <is>
          <t>P004</t>
        </is>
      </c>
      <c r="K127" t="inlineStr">
        <is>
          <t>Medicare TX</t>
        </is>
      </c>
      <c r="L127" t="inlineStr">
        <is>
          <t>C8065805</t>
        </is>
      </c>
    </row>
    <row r="128">
      <c r="A128" t="inlineStr">
        <is>
          <t>E00119</t>
        </is>
      </c>
      <c r="B128" t="inlineStr">
        <is>
          <t>P95522</t>
        </is>
      </c>
      <c r="C128" s="2" t="n">
        <v>45877</v>
      </c>
      <c r="D128" s="2" t="n">
        <v>45880</v>
      </c>
      <c r="E128" t="inlineStr">
        <is>
          <t>Cardiology</t>
        </is>
      </c>
      <c r="F128" t="inlineStr">
        <is>
          <t>71020</t>
        </is>
      </c>
      <c r="G128" t="inlineStr">
        <is>
          <t>0320</t>
        </is>
      </c>
      <c r="H128" t="n">
        <v>1</v>
      </c>
      <c r="I128" t="n">
        <v>95.86</v>
      </c>
      <c r="J128" t="inlineStr">
        <is>
          <t>P001</t>
        </is>
      </c>
      <c r="K128" t="inlineStr">
        <is>
          <t>BlueShield TX PPO</t>
        </is>
      </c>
      <c r="L128" t="inlineStr">
        <is>
          <t>C8039391</t>
        </is>
      </c>
    </row>
    <row r="129">
      <c r="A129" t="inlineStr">
        <is>
          <t>E00120</t>
        </is>
      </c>
      <c r="B129" t="inlineStr">
        <is>
          <t>P92524</t>
        </is>
      </c>
      <c r="C129" s="2" t="n">
        <v>45798</v>
      </c>
      <c r="D129" s="2" t="n">
        <v>45805</v>
      </c>
      <c r="E129" t="inlineStr">
        <is>
          <t>Oncology</t>
        </is>
      </c>
      <c r="F129" t="inlineStr">
        <is>
          <t>71020</t>
        </is>
      </c>
      <c r="G129" t="inlineStr">
        <is>
          <t>0320</t>
        </is>
      </c>
      <c r="H129" t="n">
        <v>1</v>
      </c>
      <c r="I129" t="n">
        <v>90.48999999999999</v>
      </c>
      <c r="J129" t="inlineStr">
        <is>
          <t>P005</t>
        </is>
      </c>
      <c r="K129" t="inlineStr">
        <is>
          <t>Medicaid TX</t>
        </is>
      </c>
      <c r="L129" t="inlineStr">
        <is>
          <t>C4071271</t>
        </is>
      </c>
    </row>
    <row r="130">
      <c r="A130" t="inlineStr">
        <is>
          <t>E00121</t>
        </is>
      </c>
      <c r="B130" t="inlineStr">
        <is>
          <t>P60948</t>
        </is>
      </c>
      <c r="C130" s="2" t="n">
        <v>45884</v>
      </c>
      <c r="D130" s="2" t="n">
        <v>45891</v>
      </c>
      <c r="E130" t="inlineStr">
        <is>
          <t>Therapy</t>
        </is>
      </c>
      <c r="F130" t="inlineStr">
        <is>
          <t>J1100</t>
        </is>
      </c>
      <c r="G130" t="inlineStr">
        <is>
          <t>0636</t>
        </is>
      </c>
      <c r="H130" t="n">
        <v>5</v>
      </c>
      <c r="I130" t="n">
        <v>40.83</v>
      </c>
      <c r="J130" t="inlineStr">
        <is>
          <t>P002</t>
        </is>
      </c>
      <c r="K130" t="inlineStr">
        <is>
          <t>Aetna TX HMO</t>
        </is>
      </c>
      <c r="L130" t="inlineStr">
        <is>
          <t>C9711065</t>
        </is>
      </c>
    </row>
    <row r="131">
      <c r="A131" t="inlineStr">
        <is>
          <t>E00122</t>
        </is>
      </c>
      <c r="B131" t="inlineStr">
        <is>
          <t>P85308</t>
        </is>
      </c>
      <c r="C131" s="2" t="n">
        <v>45836</v>
      </c>
      <c r="D131" s="2" t="n">
        <v>45838</v>
      </c>
      <c r="E131" t="inlineStr">
        <is>
          <t>Cardiology</t>
        </is>
      </c>
      <c r="F131" t="inlineStr">
        <is>
          <t>12001</t>
        </is>
      </c>
      <c r="G131" t="inlineStr">
        <is>
          <t>0360</t>
        </is>
      </c>
      <c r="H131" t="n">
        <v>1</v>
      </c>
      <c r="I131" t="n">
        <v>356.24</v>
      </c>
      <c r="J131" t="inlineStr">
        <is>
          <t>P004</t>
        </is>
      </c>
      <c r="K131" t="inlineStr">
        <is>
          <t>Medicare TX</t>
        </is>
      </c>
      <c r="L131" t="inlineStr">
        <is>
          <t>C4524715</t>
        </is>
      </c>
    </row>
    <row r="132">
      <c r="A132" t="inlineStr">
        <is>
          <t>E00123</t>
        </is>
      </c>
      <c r="B132" t="inlineStr">
        <is>
          <t>P26042</t>
        </is>
      </c>
      <c r="C132" s="2" t="n">
        <v>45871</v>
      </c>
      <c r="D132" s="2" t="n">
        <v>45876</v>
      </c>
      <c r="E132" t="inlineStr">
        <is>
          <t>Lab</t>
        </is>
      </c>
      <c r="F132" t="inlineStr">
        <is>
          <t>J1100</t>
        </is>
      </c>
      <c r="G132" t="inlineStr">
        <is>
          <t>0636</t>
        </is>
      </c>
      <c r="H132" t="n">
        <v>8</v>
      </c>
      <c r="I132" t="n">
        <v>58.79</v>
      </c>
      <c r="J132" t="inlineStr">
        <is>
          <t>P004</t>
        </is>
      </c>
      <c r="K132" t="inlineStr">
        <is>
          <t>Medicare TX</t>
        </is>
      </c>
      <c r="L132" t="inlineStr">
        <is>
          <t>C6907677</t>
        </is>
      </c>
    </row>
    <row r="133">
      <c r="A133" t="inlineStr">
        <is>
          <t>E00124</t>
        </is>
      </c>
      <c r="B133" t="inlineStr">
        <is>
          <t>P49779</t>
        </is>
      </c>
      <c r="C133" s="2" t="n">
        <v>45872</v>
      </c>
      <c r="D133" s="2" t="n">
        <v>45875</v>
      </c>
      <c r="E133" t="inlineStr">
        <is>
          <t>Pharmacy</t>
        </is>
      </c>
      <c r="F133" t="inlineStr">
        <is>
          <t>99284</t>
        </is>
      </c>
      <c r="G133" t="inlineStr">
        <is>
          <t>0450</t>
        </is>
      </c>
      <c r="H133" t="n">
        <v>1</v>
      </c>
      <c r="I133" t="n">
        <v>636</v>
      </c>
      <c r="J133" t="inlineStr">
        <is>
          <t>P004</t>
        </is>
      </c>
      <c r="K133" t="inlineStr">
        <is>
          <t>Medicare TX</t>
        </is>
      </c>
      <c r="L133" t="inlineStr">
        <is>
          <t>C8753029</t>
        </is>
      </c>
    </row>
    <row r="134">
      <c r="A134" t="inlineStr">
        <is>
          <t>E00125</t>
        </is>
      </c>
      <c r="B134" t="inlineStr">
        <is>
          <t>P19030</t>
        </is>
      </c>
      <c r="C134" s="2" t="n">
        <v>45881</v>
      </c>
      <c r="D134" s="2" t="n">
        <v>45886</v>
      </c>
      <c r="E134" t="inlineStr">
        <is>
          <t>Cardiology</t>
        </is>
      </c>
      <c r="F134" t="inlineStr">
        <is>
          <t>J1885</t>
        </is>
      </c>
      <c r="G134" t="inlineStr">
        <is>
          <t>0636</t>
        </is>
      </c>
      <c r="H134" t="n">
        <v>4</v>
      </c>
      <c r="I134" t="n">
        <v>160.5</v>
      </c>
      <c r="J134" t="inlineStr">
        <is>
          <t>P004</t>
        </is>
      </c>
      <c r="K134" t="inlineStr">
        <is>
          <t>Medicare TX</t>
        </is>
      </c>
      <c r="L134" t="inlineStr">
        <is>
          <t>C8853429</t>
        </is>
      </c>
    </row>
    <row r="135">
      <c r="A135" t="inlineStr">
        <is>
          <t>E00126</t>
        </is>
      </c>
      <c r="B135" t="inlineStr">
        <is>
          <t>P95145</t>
        </is>
      </c>
      <c r="C135" s="2" t="n">
        <v>45794</v>
      </c>
      <c r="D135" s="2" t="n">
        <v>45809</v>
      </c>
      <c r="E135" t="inlineStr">
        <is>
          <t>Therapy</t>
        </is>
      </c>
      <c r="F135" t="inlineStr">
        <is>
          <t>J1885</t>
        </is>
      </c>
      <c r="G135" t="inlineStr">
        <is>
          <t>0636</t>
        </is>
      </c>
      <c r="H135" t="n">
        <v>5</v>
      </c>
      <c r="I135" t="n">
        <v>197.89</v>
      </c>
      <c r="J135" t="inlineStr">
        <is>
          <t>P004</t>
        </is>
      </c>
      <c r="K135" t="inlineStr">
        <is>
          <t>Medicare TX</t>
        </is>
      </c>
      <c r="L135" t="inlineStr">
        <is>
          <t>C4118712</t>
        </is>
      </c>
    </row>
    <row r="136">
      <c r="A136" t="inlineStr">
        <is>
          <t>E00126</t>
        </is>
      </c>
      <c r="B136" t="inlineStr">
        <is>
          <t>P95145</t>
        </is>
      </c>
      <c r="C136" s="2" t="n">
        <v>45794</v>
      </c>
      <c r="D136" s="2" t="n">
        <v>45809</v>
      </c>
      <c r="E136" t="inlineStr">
        <is>
          <t>Therapy</t>
        </is>
      </c>
      <c r="F136" t="inlineStr">
        <is>
          <t>J1885</t>
        </is>
      </c>
      <c r="G136" t="inlineStr">
        <is>
          <t>0636</t>
        </is>
      </c>
      <c r="H136" t="n">
        <v>5</v>
      </c>
      <c r="I136" t="n">
        <v>197.89</v>
      </c>
      <c r="J136" t="inlineStr">
        <is>
          <t>P004</t>
        </is>
      </c>
      <c r="K136" t="inlineStr">
        <is>
          <t>Medicare TX</t>
        </is>
      </c>
      <c r="L136" t="inlineStr">
        <is>
          <t>C4118712</t>
        </is>
      </c>
    </row>
    <row r="137">
      <c r="A137" t="inlineStr">
        <is>
          <t>E00127</t>
        </is>
      </c>
      <c r="B137" t="inlineStr">
        <is>
          <t>P46858</t>
        </is>
      </c>
      <c r="C137" s="2" t="n">
        <v>45823</v>
      </c>
      <c r="D137" s="2" t="n">
        <v>45828</v>
      </c>
      <c r="E137" t="inlineStr">
        <is>
          <t>Cardiology</t>
        </is>
      </c>
      <c r="F137" t="inlineStr">
        <is>
          <t>J2405</t>
        </is>
      </c>
      <c r="G137" t="inlineStr">
        <is>
          <t>0636</t>
        </is>
      </c>
      <c r="H137" t="n">
        <v>10</v>
      </c>
      <c r="I137" t="n">
        <v>90.51000000000001</v>
      </c>
      <c r="J137" t="inlineStr">
        <is>
          <t>P003</t>
        </is>
      </c>
      <c r="K137" t="inlineStr">
        <is>
          <t>UnitedHealthcare Choice</t>
        </is>
      </c>
      <c r="L137" t="inlineStr">
        <is>
          <t>C3562772</t>
        </is>
      </c>
    </row>
    <row r="138">
      <c r="A138" t="inlineStr">
        <is>
          <t>E00128</t>
        </is>
      </c>
      <c r="B138" t="inlineStr">
        <is>
          <t>P17479</t>
        </is>
      </c>
      <c r="C138" s="2" t="n">
        <v>45788</v>
      </c>
      <c r="D138" s="2" t="n">
        <v>45791</v>
      </c>
      <c r="E138" t="inlineStr">
        <is>
          <t>Lab</t>
        </is>
      </c>
      <c r="F138" t="inlineStr">
        <is>
          <t>99283</t>
        </is>
      </c>
      <c r="G138" t="inlineStr">
        <is>
          <t>0450</t>
        </is>
      </c>
      <c r="H138" t="n">
        <v>1</v>
      </c>
      <c r="I138" t="n">
        <v>444.39</v>
      </c>
      <c r="J138" t="inlineStr">
        <is>
          <t>P001</t>
        </is>
      </c>
      <c r="K138" t="inlineStr">
        <is>
          <t>BlueShield TX PPO</t>
        </is>
      </c>
      <c r="L138" t="inlineStr">
        <is>
          <t>C1192586</t>
        </is>
      </c>
    </row>
    <row r="139">
      <c r="A139" t="inlineStr">
        <is>
          <t>E00129</t>
        </is>
      </c>
      <c r="B139" t="inlineStr">
        <is>
          <t>P95977</t>
        </is>
      </c>
      <c r="C139" s="2" t="n">
        <v>45815</v>
      </c>
      <c r="D139" s="2" t="n">
        <v>45825</v>
      </c>
      <c r="E139" t="inlineStr">
        <is>
          <t>Oncology</t>
        </is>
      </c>
      <c r="F139" t="inlineStr">
        <is>
          <t>J0696</t>
        </is>
      </c>
      <c r="G139" t="inlineStr">
        <is>
          <t>0636</t>
        </is>
      </c>
      <c r="H139" t="n">
        <v>4</v>
      </c>
      <c r="I139" t="n">
        <v>93.52</v>
      </c>
      <c r="J139" t="inlineStr">
        <is>
          <t>P002</t>
        </is>
      </c>
      <c r="K139" t="inlineStr">
        <is>
          <t>Aetna TX HMO</t>
        </is>
      </c>
      <c r="L139" t="inlineStr">
        <is>
          <t>C4498735</t>
        </is>
      </c>
    </row>
    <row r="140">
      <c r="A140" t="inlineStr">
        <is>
          <t>E00130</t>
        </is>
      </c>
      <c r="B140" t="inlineStr">
        <is>
          <t>P32008</t>
        </is>
      </c>
      <c r="C140" s="2" t="n">
        <v>45856</v>
      </c>
      <c r="D140" s="2" t="n">
        <v>45859</v>
      </c>
      <c r="E140" t="inlineStr">
        <is>
          <t>Radiology</t>
        </is>
      </c>
      <c r="F140" t="inlineStr">
        <is>
          <t>99283</t>
        </is>
      </c>
      <c r="G140" t="inlineStr">
        <is>
          <t>0450</t>
        </is>
      </c>
      <c r="H140" t="n">
        <v>1</v>
      </c>
      <c r="I140" t="n">
        <v>442.03</v>
      </c>
      <c r="J140" t="inlineStr">
        <is>
          <t>P002</t>
        </is>
      </c>
      <c r="K140" t="inlineStr">
        <is>
          <t>Aetna TX HMO</t>
        </is>
      </c>
      <c r="L140" t="inlineStr">
        <is>
          <t>C9295688</t>
        </is>
      </c>
    </row>
    <row r="141">
      <c r="A141" t="inlineStr">
        <is>
          <t>E00131</t>
        </is>
      </c>
      <c r="B141" t="inlineStr">
        <is>
          <t>P67486</t>
        </is>
      </c>
      <c r="C141" s="2" t="n">
        <v>45863</v>
      </c>
      <c r="D141" s="2" t="n">
        <v>45878</v>
      </c>
      <c r="E141" t="inlineStr">
        <is>
          <t>Radiology</t>
        </is>
      </c>
      <c r="F141" t="inlineStr">
        <is>
          <t>74177</t>
        </is>
      </c>
      <c r="G141" t="inlineStr">
        <is>
          <t>0320</t>
        </is>
      </c>
      <c r="H141" t="n">
        <v>1</v>
      </c>
      <c r="I141" t="n">
        <v>931.42</v>
      </c>
      <c r="J141" t="inlineStr">
        <is>
          <t>P004</t>
        </is>
      </c>
      <c r="K141" t="inlineStr">
        <is>
          <t>Medicare TX</t>
        </is>
      </c>
      <c r="L141" t="inlineStr">
        <is>
          <t>C1980703</t>
        </is>
      </c>
    </row>
    <row r="142">
      <c r="A142" t="inlineStr">
        <is>
          <t>E00132</t>
        </is>
      </c>
      <c r="B142" t="inlineStr">
        <is>
          <t>P28929</t>
        </is>
      </c>
      <c r="C142" s="2" t="n">
        <v>45867</v>
      </c>
      <c r="D142" s="2" t="n">
        <v>45872</v>
      </c>
      <c r="E142" t="inlineStr">
        <is>
          <t>Therapy</t>
        </is>
      </c>
      <c r="F142" t="inlineStr">
        <is>
          <t>J2405</t>
        </is>
      </c>
      <c r="G142" t="inlineStr">
        <is>
          <t>0636</t>
        </is>
      </c>
      <c r="H142" t="n">
        <v>1</v>
      </c>
      <c r="I142" t="n">
        <v>8.74</v>
      </c>
      <c r="J142" t="inlineStr">
        <is>
          <t>P005</t>
        </is>
      </c>
      <c r="K142" t="inlineStr">
        <is>
          <t>Medicaid TX</t>
        </is>
      </c>
      <c r="L142" t="inlineStr">
        <is>
          <t>C9348451</t>
        </is>
      </c>
    </row>
    <row r="143">
      <c r="A143" t="inlineStr">
        <is>
          <t>E00133</t>
        </is>
      </c>
      <c r="B143" t="inlineStr">
        <is>
          <t>P59146</t>
        </is>
      </c>
      <c r="C143" s="2" t="n">
        <v>45832</v>
      </c>
      <c r="D143" s="2" t="n">
        <v>45832</v>
      </c>
      <c r="E143" t="inlineStr">
        <is>
          <t>Pharmacy</t>
        </is>
      </c>
      <c r="F143" t="inlineStr">
        <is>
          <t>99283</t>
        </is>
      </c>
      <c r="G143" t="inlineStr">
        <is>
          <t>0450</t>
        </is>
      </c>
      <c r="H143" t="n">
        <v>1</v>
      </c>
      <c r="I143" t="n">
        <v>408.86</v>
      </c>
      <c r="J143" t="inlineStr">
        <is>
          <t>P001</t>
        </is>
      </c>
      <c r="K143" t="inlineStr">
        <is>
          <t>BlueShield TX PPO</t>
        </is>
      </c>
      <c r="L143" t="inlineStr">
        <is>
          <t>C1344935</t>
        </is>
      </c>
    </row>
    <row r="144">
      <c r="A144" t="inlineStr">
        <is>
          <t>E00134</t>
        </is>
      </c>
      <c r="B144" t="inlineStr">
        <is>
          <t>P53313</t>
        </is>
      </c>
      <c r="C144" s="2" t="n">
        <v>45881</v>
      </c>
      <c r="D144" s="2" t="n">
        <v>45882</v>
      </c>
      <c r="E144" t="inlineStr">
        <is>
          <t>Radiology</t>
        </is>
      </c>
      <c r="F144" t="inlineStr">
        <is>
          <t>J1100</t>
        </is>
      </c>
      <c r="G144" t="inlineStr">
        <is>
          <t>0636</t>
        </is>
      </c>
      <c r="H144" t="n">
        <v>3</v>
      </c>
      <c r="I144" t="n">
        <v>22.91</v>
      </c>
      <c r="J144" t="inlineStr">
        <is>
          <t>P002</t>
        </is>
      </c>
      <c r="K144" t="inlineStr">
        <is>
          <t>Aetna TX HMO</t>
        </is>
      </c>
      <c r="L144" t="inlineStr">
        <is>
          <t>C6680875</t>
        </is>
      </c>
    </row>
    <row r="145">
      <c r="A145" t="inlineStr">
        <is>
          <t>E00135</t>
        </is>
      </c>
      <c r="B145" t="inlineStr">
        <is>
          <t>P57993</t>
        </is>
      </c>
      <c r="C145" s="2" t="n">
        <v>45821</v>
      </c>
      <c r="D145" s="2" t="n">
        <v>45826</v>
      </c>
      <c r="E145" t="inlineStr">
        <is>
          <t>Therapy</t>
        </is>
      </c>
      <c r="F145" t="inlineStr">
        <is>
          <t>71020</t>
        </is>
      </c>
      <c r="G145" t="inlineStr">
        <is>
          <t>0320</t>
        </is>
      </c>
      <c r="H145" t="n">
        <v>1</v>
      </c>
      <c r="I145" t="n">
        <v>101.52</v>
      </c>
      <c r="J145" t="inlineStr">
        <is>
          <t>P003</t>
        </is>
      </c>
      <c r="K145" t="inlineStr">
        <is>
          <t>UnitedHealthcare Choice</t>
        </is>
      </c>
      <c r="L145" t="inlineStr">
        <is>
          <t>C8086504</t>
        </is>
      </c>
    </row>
    <row r="146">
      <c r="A146" t="inlineStr">
        <is>
          <t>E00136</t>
        </is>
      </c>
      <c r="B146" t="inlineStr">
        <is>
          <t>P47899</t>
        </is>
      </c>
      <c r="C146" s="2" t="n">
        <v>45815</v>
      </c>
      <c r="D146" s="2" t="n">
        <v>45818</v>
      </c>
      <c r="E146" t="inlineStr">
        <is>
          <t>Lab</t>
        </is>
      </c>
      <c r="F146" t="inlineStr">
        <is>
          <t>A4649</t>
        </is>
      </c>
      <c r="G146" t="inlineStr">
        <is>
          <t>0270</t>
        </is>
      </c>
      <c r="H146" t="n">
        <v>1</v>
      </c>
      <c r="I146" t="n">
        <v>76.16</v>
      </c>
      <c r="J146" t="inlineStr">
        <is>
          <t>P005</t>
        </is>
      </c>
      <c r="K146" t="inlineStr">
        <is>
          <t>Medicaid TX</t>
        </is>
      </c>
      <c r="L146" t="inlineStr">
        <is>
          <t>C6784955</t>
        </is>
      </c>
    </row>
    <row r="147">
      <c r="A147" t="inlineStr">
        <is>
          <t>E00137</t>
        </is>
      </c>
      <c r="B147" t="inlineStr">
        <is>
          <t>P25457</t>
        </is>
      </c>
      <c r="C147" s="2" t="n">
        <v>45820</v>
      </c>
      <c r="D147" s="2" t="n">
        <v>45840</v>
      </c>
      <c r="E147" t="inlineStr">
        <is>
          <t>Cardiology</t>
        </is>
      </c>
      <c r="F147" t="inlineStr">
        <is>
          <t>A4649</t>
        </is>
      </c>
      <c r="G147" t="inlineStr">
        <is>
          <t>0270</t>
        </is>
      </c>
      <c r="H147" t="n">
        <v>1</v>
      </c>
      <c r="I147" t="n">
        <v>76.97</v>
      </c>
      <c r="J147" t="inlineStr">
        <is>
          <t>P001</t>
        </is>
      </c>
      <c r="K147" t="inlineStr">
        <is>
          <t>BlueShield TX PPO</t>
        </is>
      </c>
      <c r="L147" t="inlineStr">
        <is>
          <t>C7692068</t>
        </is>
      </c>
    </row>
    <row r="148">
      <c r="A148" t="inlineStr">
        <is>
          <t>E00138</t>
        </is>
      </c>
      <c r="B148" t="inlineStr">
        <is>
          <t>P81486</t>
        </is>
      </c>
      <c r="C148" s="2" t="n">
        <v>45851</v>
      </c>
      <c r="D148" s="2" t="n">
        <v>45871</v>
      </c>
      <c r="E148" t="inlineStr">
        <is>
          <t>ED</t>
        </is>
      </c>
      <c r="F148" t="inlineStr">
        <is>
          <t>99284</t>
        </is>
      </c>
      <c r="G148" t="inlineStr">
        <is>
          <t>0450</t>
        </is>
      </c>
      <c r="H148" t="n">
        <v>1</v>
      </c>
      <c r="I148" t="n">
        <v>621.42</v>
      </c>
      <c r="J148" t="inlineStr">
        <is>
          <t>P004</t>
        </is>
      </c>
      <c r="K148" t="inlineStr">
        <is>
          <t>Medicare TX</t>
        </is>
      </c>
      <c r="L148" t="inlineStr">
        <is>
          <t>C2009128</t>
        </is>
      </c>
    </row>
    <row r="149">
      <c r="A149" t="inlineStr">
        <is>
          <t>E00139</t>
        </is>
      </c>
      <c r="B149" t="inlineStr">
        <is>
          <t>P90181</t>
        </is>
      </c>
      <c r="C149" s="2" t="n">
        <v>45826</v>
      </c>
      <c r="D149" s="2" t="n">
        <v>45827</v>
      </c>
      <c r="E149" t="inlineStr">
        <is>
          <t>Surgery</t>
        </is>
      </c>
      <c r="F149" t="inlineStr">
        <is>
          <t>12001</t>
        </is>
      </c>
      <c r="G149" t="inlineStr">
        <is>
          <t>0360</t>
        </is>
      </c>
      <c r="H149" t="n">
        <v>1</v>
      </c>
      <c r="I149" t="n">
        <v>342.17</v>
      </c>
      <c r="J149" t="inlineStr">
        <is>
          <t>P004</t>
        </is>
      </c>
      <c r="K149" t="inlineStr">
        <is>
          <t>Medicare TX</t>
        </is>
      </c>
      <c r="L149" t="inlineStr">
        <is>
          <t>C3917630</t>
        </is>
      </c>
    </row>
    <row r="150">
      <c r="A150" t="inlineStr">
        <is>
          <t>E00140</t>
        </is>
      </c>
      <c r="B150" t="inlineStr">
        <is>
          <t>P14846</t>
        </is>
      </c>
      <c r="C150" s="2" t="n">
        <v>45831</v>
      </c>
      <c r="D150" s="2" t="n">
        <v>45836</v>
      </c>
      <c r="E150" t="inlineStr">
        <is>
          <t>Radiology</t>
        </is>
      </c>
      <c r="F150" t="inlineStr">
        <is>
          <t>A4649</t>
        </is>
      </c>
      <c r="G150" t="inlineStr">
        <is>
          <t>0270</t>
        </is>
      </c>
      <c r="H150" t="n">
        <v>1</v>
      </c>
      <c r="I150" t="n">
        <v>74.84999999999999</v>
      </c>
      <c r="J150" t="inlineStr">
        <is>
          <t>P003</t>
        </is>
      </c>
      <c r="K150" t="inlineStr">
        <is>
          <t>UnitedHealthcare Choice</t>
        </is>
      </c>
      <c r="L150" t="inlineStr">
        <is>
          <t>C5328567</t>
        </is>
      </c>
    </row>
    <row r="151">
      <c r="A151" t="inlineStr">
        <is>
          <t>E00141</t>
        </is>
      </c>
      <c r="B151" t="inlineStr">
        <is>
          <t>P14488</t>
        </is>
      </c>
      <c r="C151" s="2" t="n">
        <v>45818</v>
      </c>
      <c r="D151" s="2" t="n">
        <v>45828</v>
      </c>
      <c r="E151" t="inlineStr">
        <is>
          <t>ED</t>
        </is>
      </c>
      <c r="F151" t="inlineStr">
        <is>
          <t>74177</t>
        </is>
      </c>
      <c r="G151" t="inlineStr">
        <is>
          <t>0320</t>
        </is>
      </c>
      <c r="H151" t="n">
        <v>1</v>
      </c>
      <c r="I151" t="n">
        <v>1014.13</v>
      </c>
      <c r="J151" t="inlineStr">
        <is>
          <t>P001</t>
        </is>
      </c>
      <c r="K151" t="inlineStr">
        <is>
          <t>BlueShield TX PPO</t>
        </is>
      </c>
      <c r="L151" t="inlineStr">
        <is>
          <t>C2993920</t>
        </is>
      </c>
    </row>
    <row r="152">
      <c r="A152" t="inlineStr">
        <is>
          <t>E00142</t>
        </is>
      </c>
      <c r="B152" t="inlineStr">
        <is>
          <t>P63038</t>
        </is>
      </c>
      <c r="C152" s="2" t="n">
        <v>45835</v>
      </c>
      <c r="D152" s="2" t="n">
        <v>45850</v>
      </c>
      <c r="E152" t="inlineStr">
        <is>
          <t>Radiology</t>
        </is>
      </c>
      <c r="F152" t="inlineStr">
        <is>
          <t>J0696</t>
        </is>
      </c>
      <c r="G152" t="inlineStr">
        <is>
          <t>0636</t>
        </is>
      </c>
      <c r="H152" t="n">
        <v>3</v>
      </c>
      <c r="I152" t="n">
        <v>72.84999999999999</v>
      </c>
      <c r="J152" t="inlineStr">
        <is>
          <t>P001</t>
        </is>
      </c>
      <c r="K152" t="inlineStr">
        <is>
          <t>BlueShield TX PPO</t>
        </is>
      </c>
      <c r="L152" t="inlineStr">
        <is>
          <t>C2391246</t>
        </is>
      </c>
    </row>
    <row r="153">
      <c r="A153" t="inlineStr">
        <is>
          <t>E00143</t>
        </is>
      </c>
      <c r="B153" t="inlineStr">
        <is>
          <t>P29892</t>
        </is>
      </c>
      <c r="C153" s="2" t="n">
        <v>45858</v>
      </c>
      <c r="D153" s="2" t="n">
        <v>45863</v>
      </c>
      <c r="E153" t="inlineStr">
        <is>
          <t>ED</t>
        </is>
      </c>
      <c r="F153" t="inlineStr">
        <is>
          <t>97110</t>
        </is>
      </c>
      <c r="G153" t="inlineStr">
        <is>
          <t>0300</t>
        </is>
      </c>
      <c r="H153" t="n">
        <v>2</v>
      </c>
      <c r="I153" t="n">
        <v>234.81</v>
      </c>
      <c r="J153" t="inlineStr">
        <is>
          <t>P004</t>
        </is>
      </c>
      <c r="K153" t="inlineStr">
        <is>
          <t>Medicare TX</t>
        </is>
      </c>
      <c r="L153" t="inlineStr">
        <is>
          <t>C1298249</t>
        </is>
      </c>
    </row>
    <row r="154">
      <c r="A154" t="inlineStr">
        <is>
          <t>E00144</t>
        </is>
      </c>
      <c r="B154" t="inlineStr">
        <is>
          <t>P41754</t>
        </is>
      </c>
      <c r="C154" s="2" t="n">
        <v>45835</v>
      </c>
      <c r="D154" s="2" t="n">
        <v>45840</v>
      </c>
      <c r="E154" t="inlineStr">
        <is>
          <t>Surgery</t>
        </is>
      </c>
      <c r="F154" t="inlineStr">
        <is>
          <t>A4649</t>
        </is>
      </c>
      <c r="G154" t="inlineStr">
        <is>
          <t>0270</t>
        </is>
      </c>
      <c r="H154" t="n">
        <v>1</v>
      </c>
      <c r="I154" t="n">
        <v>78.54000000000001</v>
      </c>
      <c r="J154" t="inlineStr">
        <is>
          <t>P002</t>
        </is>
      </c>
      <c r="K154" t="inlineStr">
        <is>
          <t>Aetna TX HMO</t>
        </is>
      </c>
      <c r="L154" t="inlineStr">
        <is>
          <t>C2414145</t>
        </is>
      </c>
    </row>
    <row r="155">
      <c r="A155" t="inlineStr">
        <is>
          <t>E00145</t>
        </is>
      </c>
      <c r="B155" t="inlineStr">
        <is>
          <t>P75286</t>
        </is>
      </c>
      <c r="C155" s="2" t="n">
        <v>45836</v>
      </c>
      <c r="D155" s="2" t="n">
        <v>45846</v>
      </c>
      <c r="E155" t="inlineStr">
        <is>
          <t>Oncology</t>
        </is>
      </c>
      <c r="F155" t="inlineStr">
        <is>
          <t>80050</t>
        </is>
      </c>
      <c r="G155" t="inlineStr">
        <is>
          <t>0300</t>
        </is>
      </c>
      <c r="H155" t="n">
        <v>1</v>
      </c>
      <c r="I155" t="n">
        <v>249</v>
      </c>
      <c r="J155" t="inlineStr">
        <is>
          <t>P005</t>
        </is>
      </c>
      <c r="K155" t="inlineStr">
        <is>
          <t>Medicaid TX</t>
        </is>
      </c>
      <c r="L155" t="inlineStr">
        <is>
          <t>C2336818</t>
        </is>
      </c>
    </row>
    <row r="156">
      <c r="A156" t="inlineStr">
        <is>
          <t>E00146</t>
        </is>
      </c>
      <c r="B156" t="inlineStr">
        <is>
          <t>P88658</t>
        </is>
      </c>
      <c r="C156" s="2" t="n">
        <v>45799</v>
      </c>
      <c r="D156" s="2" t="n">
        <v>45801</v>
      </c>
      <c r="E156" t="inlineStr">
        <is>
          <t>Therapy</t>
        </is>
      </c>
      <c r="F156" t="inlineStr">
        <is>
          <t>80050</t>
        </is>
      </c>
      <c r="G156" t="inlineStr">
        <is>
          <t>0300</t>
        </is>
      </c>
      <c r="H156" t="n">
        <v>1</v>
      </c>
      <c r="I156" t="n">
        <v>193.2</v>
      </c>
      <c r="J156" t="inlineStr">
        <is>
          <t>P004</t>
        </is>
      </c>
      <c r="K156" t="inlineStr">
        <is>
          <t>Medicare TX</t>
        </is>
      </c>
      <c r="L156" t="inlineStr">
        <is>
          <t>C3792907</t>
        </is>
      </c>
    </row>
    <row r="157">
      <c r="A157" t="inlineStr">
        <is>
          <t>E00147</t>
        </is>
      </c>
      <c r="B157" t="inlineStr">
        <is>
          <t>P25296</t>
        </is>
      </c>
      <c r="C157" s="2" t="n">
        <v>45824</v>
      </c>
      <c r="D157" s="2" t="n">
        <v>45829</v>
      </c>
      <c r="E157" t="inlineStr">
        <is>
          <t>Surgery</t>
        </is>
      </c>
      <c r="F157" t="inlineStr">
        <is>
          <t>97165</t>
        </is>
      </c>
      <c r="G157" t="inlineStr">
        <is>
          <t>0430</t>
        </is>
      </c>
      <c r="H157" t="n">
        <v>1</v>
      </c>
      <c r="I157" t="n">
        <v>160.02</v>
      </c>
      <c r="J157" t="inlineStr">
        <is>
          <t>P003</t>
        </is>
      </c>
      <c r="K157" t="inlineStr">
        <is>
          <t>UnitedHealthcare Choice</t>
        </is>
      </c>
      <c r="L157" t="inlineStr">
        <is>
          <t>C6601669</t>
        </is>
      </c>
    </row>
    <row r="158">
      <c r="A158" t="inlineStr">
        <is>
          <t>E00148</t>
        </is>
      </c>
      <c r="B158" t="inlineStr">
        <is>
          <t>P91506</t>
        </is>
      </c>
      <c r="C158" s="2" t="n">
        <v>45861</v>
      </c>
      <c r="D158" s="2" t="n">
        <v>45864</v>
      </c>
      <c r="E158" t="inlineStr">
        <is>
          <t>Lab</t>
        </is>
      </c>
      <c r="F158" t="inlineStr">
        <is>
          <t>74177</t>
        </is>
      </c>
      <c r="G158" t="inlineStr">
        <is>
          <t>0320</t>
        </is>
      </c>
      <c r="H158" t="n">
        <v>1</v>
      </c>
      <c r="I158" t="n">
        <v>904.41</v>
      </c>
      <c r="J158" t="inlineStr">
        <is>
          <t>P003</t>
        </is>
      </c>
      <c r="K158" t="inlineStr">
        <is>
          <t>UnitedHealthcare Choice</t>
        </is>
      </c>
      <c r="L158" t="inlineStr">
        <is>
          <t>C8190074</t>
        </is>
      </c>
    </row>
    <row r="159">
      <c r="A159" t="inlineStr">
        <is>
          <t>E00149</t>
        </is>
      </c>
      <c r="B159" t="inlineStr">
        <is>
          <t>P99760</t>
        </is>
      </c>
      <c r="C159" s="2" t="n">
        <v>45826</v>
      </c>
      <c r="D159" s="2" t="n">
        <v>45831</v>
      </c>
      <c r="E159" t="inlineStr">
        <is>
          <t>Cardiology</t>
        </is>
      </c>
      <c r="F159" t="inlineStr">
        <is>
          <t>12001</t>
        </is>
      </c>
      <c r="G159" t="inlineStr">
        <is>
          <t>0360</t>
        </is>
      </c>
      <c r="H159" t="n">
        <v>1</v>
      </c>
      <c r="I159" t="n">
        <v>347.13</v>
      </c>
      <c r="J159" t="inlineStr">
        <is>
          <t>P002</t>
        </is>
      </c>
      <c r="K159" t="inlineStr">
        <is>
          <t>Aetna TX HMO</t>
        </is>
      </c>
      <c r="L159" t="inlineStr">
        <is>
          <t>C1709618</t>
        </is>
      </c>
    </row>
    <row r="160">
      <c r="A160" t="inlineStr">
        <is>
          <t>E00150</t>
        </is>
      </c>
      <c r="B160" t="inlineStr">
        <is>
          <t>P84961</t>
        </is>
      </c>
      <c r="C160" s="2" t="n">
        <v>45796</v>
      </c>
      <c r="D160" s="2" t="n">
        <v>45806</v>
      </c>
      <c r="E160" t="inlineStr">
        <is>
          <t>Oncology</t>
        </is>
      </c>
      <c r="F160" t="inlineStr">
        <is>
          <t>97110</t>
        </is>
      </c>
      <c r="G160" t="inlineStr">
        <is>
          <t>0420</t>
        </is>
      </c>
      <c r="H160" t="n">
        <v>10</v>
      </c>
      <c r="I160" t="n">
        <v>1194.11</v>
      </c>
      <c r="J160" t="inlineStr">
        <is>
          <t>P005</t>
        </is>
      </c>
      <c r="K160" t="inlineStr">
        <is>
          <t>Medicaid TX</t>
        </is>
      </c>
      <c r="L160" t="inlineStr">
        <is>
          <t>C9132964</t>
        </is>
      </c>
    </row>
    <row r="161">
      <c r="A161" t="inlineStr">
        <is>
          <t>E00151</t>
        </is>
      </c>
      <c r="B161" t="inlineStr">
        <is>
          <t>P40675</t>
        </is>
      </c>
      <c r="C161" s="2" t="n">
        <v>45817</v>
      </c>
      <c r="D161" s="2" t="n">
        <v>45832</v>
      </c>
      <c r="E161" t="inlineStr">
        <is>
          <t>ED</t>
        </is>
      </c>
      <c r="F161" t="inlineStr">
        <is>
          <t>J0696</t>
        </is>
      </c>
      <c r="G161" t="inlineStr">
        <is>
          <t>0636</t>
        </is>
      </c>
      <c r="H161" t="n">
        <v>4</v>
      </c>
      <c r="I161" t="n">
        <v>102.76</v>
      </c>
      <c r="J161" t="inlineStr">
        <is>
          <t>P001</t>
        </is>
      </c>
      <c r="K161" t="inlineStr">
        <is>
          <t>BlueShield TX PPO</t>
        </is>
      </c>
      <c r="L161" t="inlineStr">
        <is>
          <t>C7458793</t>
        </is>
      </c>
    </row>
    <row r="162">
      <c r="A162" t="inlineStr">
        <is>
          <t>E00152</t>
        </is>
      </c>
      <c r="B162" t="inlineStr">
        <is>
          <t>P80274</t>
        </is>
      </c>
      <c r="C162" s="2" t="n">
        <v>45881</v>
      </c>
      <c r="D162" s="2" t="n">
        <v>45896</v>
      </c>
      <c r="E162" t="inlineStr">
        <is>
          <t>Lab</t>
        </is>
      </c>
      <c r="F162" t="inlineStr">
        <is>
          <t>71020</t>
        </is>
      </c>
      <c r="G162" t="inlineStr">
        <is>
          <t>0320</t>
        </is>
      </c>
      <c r="H162" t="n">
        <v>1</v>
      </c>
      <c r="I162" t="n">
        <v>97.41</v>
      </c>
      <c r="J162" t="inlineStr">
        <is>
          <t>P005</t>
        </is>
      </c>
      <c r="K162" t="inlineStr">
        <is>
          <t>Medicaid TX</t>
        </is>
      </c>
      <c r="L162" t="inlineStr">
        <is>
          <t>C6385365</t>
        </is>
      </c>
    </row>
    <row r="163">
      <c r="A163" t="inlineStr">
        <is>
          <t>E00153</t>
        </is>
      </c>
      <c r="B163" t="inlineStr">
        <is>
          <t>P36459</t>
        </is>
      </c>
      <c r="C163" s="2" t="n">
        <v>45802</v>
      </c>
      <c r="D163" s="2" t="n">
        <v>45804</v>
      </c>
      <c r="E163" t="inlineStr">
        <is>
          <t>Cardiology</t>
        </is>
      </c>
      <c r="F163" t="inlineStr">
        <is>
          <t>J1885</t>
        </is>
      </c>
      <c r="G163" t="inlineStr">
        <is>
          <t>0636</t>
        </is>
      </c>
      <c r="H163" t="n">
        <v>5</v>
      </c>
      <c r="I163" t="n">
        <v>189.46</v>
      </c>
      <c r="J163" t="inlineStr">
        <is>
          <t>P004</t>
        </is>
      </c>
      <c r="K163" t="inlineStr">
        <is>
          <t>Medicare TX</t>
        </is>
      </c>
      <c r="L163" t="inlineStr">
        <is>
          <t>C9677467</t>
        </is>
      </c>
    </row>
    <row r="164">
      <c r="A164" t="inlineStr">
        <is>
          <t>E00154</t>
        </is>
      </c>
      <c r="B164" t="inlineStr">
        <is>
          <t>P74653</t>
        </is>
      </c>
      <c r="C164" s="2" t="n">
        <v>45825</v>
      </c>
      <c r="D164" s="2" t="n">
        <v>45830</v>
      </c>
      <c r="E164" t="inlineStr">
        <is>
          <t>Radiology</t>
        </is>
      </c>
      <c r="F164" t="inlineStr">
        <is>
          <t>99284</t>
        </is>
      </c>
      <c r="G164" t="inlineStr">
        <is>
          <t>0450</t>
        </is>
      </c>
      <c r="H164" t="n">
        <v>1</v>
      </c>
      <c r="I164" t="n">
        <v>624.41</v>
      </c>
      <c r="J164" t="inlineStr">
        <is>
          <t>P001</t>
        </is>
      </c>
      <c r="K164" t="inlineStr">
        <is>
          <t>BlueShield TX PPO</t>
        </is>
      </c>
      <c r="L164" t="inlineStr">
        <is>
          <t>C6786825</t>
        </is>
      </c>
    </row>
    <row r="165">
      <c r="A165" t="inlineStr">
        <is>
          <t>E00155</t>
        </is>
      </c>
      <c r="B165" t="inlineStr">
        <is>
          <t>P12696</t>
        </is>
      </c>
      <c r="C165" s="2" t="n">
        <v>45790</v>
      </c>
      <c r="D165" s="2" t="n">
        <v>45795</v>
      </c>
      <c r="E165" t="inlineStr">
        <is>
          <t>ED</t>
        </is>
      </c>
      <c r="F165" t="inlineStr">
        <is>
          <t>93000</t>
        </is>
      </c>
      <c r="G165" t="inlineStr">
        <is>
          <t>0320</t>
        </is>
      </c>
      <c r="H165" t="n">
        <v>1</v>
      </c>
      <c r="I165" t="n">
        <v>61.41</v>
      </c>
      <c r="J165" t="inlineStr">
        <is>
          <t>P002</t>
        </is>
      </c>
      <c r="K165" t="inlineStr">
        <is>
          <t>Aetna TX HMO</t>
        </is>
      </c>
      <c r="L165" t="inlineStr">
        <is>
          <t>C5388867</t>
        </is>
      </c>
    </row>
    <row r="166">
      <c r="A166" t="inlineStr">
        <is>
          <t>E00156</t>
        </is>
      </c>
      <c r="B166" t="inlineStr">
        <is>
          <t>P68571</t>
        </is>
      </c>
      <c r="C166" s="2" t="n">
        <v>45876</v>
      </c>
      <c r="D166" s="2" t="n">
        <v>45876</v>
      </c>
      <c r="E166" t="inlineStr">
        <is>
          <t>Surgery</t>
        </is>
      </c>
      <c r="F166" t="inlineStr">
        <is>
          <t>93000</t>
        </is>
      </c>
      <c r="G166" t="inlineStr">
        <is>
          <t>0320</t>
        </is>
      </c>
      <c r="H166" t="n">
        <v>1</v>
      </c>
      <c r="I166" t="n">
        <v>64.76000000000001</v>
      </c>
      <c r="J166" t="inlineStr">
        <is>
          <t>P001</t>
        </is>
      </c>
      <c r="K166" t="inlineStr">
        <is>
          <t>BlueShield TX PPO</t>
        </is>
      </c>
      <c r="L166" t="inlineStr">
        <is>
          <t>C1855596</t>
        </is>
      </c>
    </row>
    <row r="167">
      <c r="A167" t="inlineStr">
        <is>
          <t>E00157</t>
        </is>
      </c>
      <c r="B167" t="inlineStr">
        <is>
          <t>P70067</t>
        </is>
      </c>
      <c r="C167" s="2" t="n">
        <v>45840</v>
      </c>
      <c r="D167" s="2" t="n">
        <v>45847</v>
      </c>
      <c r="E167" t="inlineStr">
        <is>
          <t>Radiology</t>
        </is>
      </c>
      <c r="F167" t="inlineStr">
        <is>
          <t>99283</t>
        </is>
      </c>
      <c r="G167" t="inlineStr">
        <is>
          <t>0450</t>
        </is>
      </c>
      <c r="H167" t="n">
        <v>1</v>
      </c>
      <c r="I167" t="n">
        <v>449.35</v>
      </c>
      <c r="J167" t="inlineStr">
        <is>
          <t>P001</t>
        </is>
      </c>
      <c r="K167" t="inlineStr">
        <is>
          <t>BlueShield TX PPO</t>
        </is>
      </c>
      <c r="L167" t="inlineStr">
        <is>
          <t>C5314994</t>
        </is>
      </c>
    </row>
    <row r="168">
      <c r="A168" t="inlineStr">
        <is>
          <t>E00158</t>
        </is>
      </c>
      <c r="B168" t="inlineStr">
        <is>
          <t>P93969</t>
        </is>
      </c>
      <c r="C168" s="2" t="n">
        <v>45789</v>
      </c>
      <c r="D168" s="2" t="n">
        <v>45789</v>
      </c>
      <c r="E168" t="inlineStr">
        <is>
          <t>Pharmacy</t>
        </is>
      </c>
      <c r="F168" t="inlineStr">
        <is>
          <t>J2405</t>
        </is>
      </c>
      <c r="G168" t="inlineStr">
        <is>
          <t>0636</t>
        </is>
      </c>
      <c r="H168" t="n">
        <v>6</v>
      </c>
      <c r="I168" t="n">
        <v>58.08</v>
      </c>
      <c r="J168" t="inlineStr">
        <is>
          <t>P002</t>
        </is>
      </c>
      <c r="K168" t="inlineStr">
        <is>
          <t>Aetna TX HMO</t>
        </is>
      </c>
      <c r="L168" t="inlineStr">
        <is>
          <t>C3887761</t>
        </is>
      </c>
    </row>
    <row r="169">
      <c r="A169" t="inlineStr">
        <is>
          <t>E00159</t>
        </is>
      </c>
      <c r="B169" t="inlineStr">
        <is>
          <t>P56138</t>
        </is>
      </c>
      <c r="C169" s="2" t="n">
        <v>45785</v>
      </c>
      <c r="D169" s="2" t="n">
        <v>45790</v>
      </c>
      <c r="E169" t="inlineStr">
        <is>
          <t>ED</t>
        </is>
      </c>
      <c r="F169" t="inlineStr">
        <is>
          <t>J0696</t>
        </is>
      </c>
      <c r="G169" t="inlineStr">
        <is>
          <t>0430</t>
        </is>
      </c>
      <c r="H169" t="n">
        <v>10</v>
      </c>
      <c r="I169" t="n">
        <v>229.74</v>
      </c>
      <c r="J169" t="inlineStr">
        <is>
          <t>P001</t>
        </is>
      </c>
      <c r="K169" t="inlineStr">
        <is>
          <t>BlueShield TX PPO</t>
        </is>
      </c>
      <c r="L169" t="inlineStr">
        <is>
          <t>C4337855</t>
        </is>
      </c>
    </row>
    <row r="170">
      <c r="A170" t="inlineStr">
        <is>
          <t>E00160</t>
        </is>
      </c>
      <c r="B170" t="inlineStr">
        <is>
          <t>P67839</t>
        </is>
      </c>
      <c r="C170" s="2" t="n">
        <v>45875</v>
      </c>
      <c r="D170" s="2" t="n">
        <v>45890</v>
      </c>
      <c r="E170" t="inlineStr">
        <is>
          <t>Radiology</t>
        </is>
      </c>
      <c r="F170" t="inlineStr">
        <is>
          <t>80050</t>
        </is>
      </c>
      <c r="G170" t="inlineStr">
        <is>
          <t>0300</t>
        </is>
      </c>
      <c r="H170" t="n">
        <v>1</v>
      </c>
      <c r="I170" t="n">
        <v>180.13</v>
      </c>
      <c r="J170" t="inlineStr">
        <is>
          <t>P004</t>
        </is>
      </c>
      <c r="K170" t="inlineStr">
        <is>
          <t>Medicare TX</t>
        </is>
      </c>
      <c r="L170" t="inlineStr">
        <is>
          <t>C3828255</t>
        </is>
      </c>
    </row>
    <row r="171">
      <c r="A171" t="inlineStr">
        <is>
          <t>E00161</t>
        </is>
      </c>
      <c r="B171" t="inlineStr">
        <is>
          <t>P28762</t>
        </is>
      </c>
      <c r="C171" s="2" t="n">
        <v>45864</v>
      </c>
      <c r="D171" s="2" t="n">
        <v>45871</v>
      </c>
      <c r="E171" t="inlineStr">
        <is>
          <t>ED</t>
        </is>
      </c>
      <c r="F171" t="inlineStr">
        <is>
          <t>93000</t>
        </is>
      </c>
      <c r="G171" t="inlineStr">
        <is>
          <t>0320</t>
        </is>
      </c>
      <c r="H171" t="n">
        <v>1</v>
      </c>
      <c r="I171" t="n">
        <v>63.23</v>
      </c>
      <c r="J171" t="inlineStr">
        <is>
          <t>P002</t>
        </is>
      </c>
      <c r="K171" t="inlineStr">
        <is>
          <t>Aetna TX HMO</t>
        </is>
      </c>
      <c r="L171" t="inlineStr">
        <is>
          <t>C2305040</t>
        </is>
      </c>
    </row>
    <row r="172">
      <c r="A172" t="inlineStr">
        <is>
          <t>E00162</t>
        </is>
      </c>
      <c r="B172" t="inlineStr">
        <is>
          <t>P28318</t>
        </is>
      </c>
      <c r="C172" s="2" t="n">
        <v>45877</v>
      </c>
      <c r="D172" s="2" t="n">
        <v>45880</v>
      </c>
      <c r="E172" t="inlineStr">
        <is>
          <t>Therapy</t>
        </is>
      </c>
      <c r="F172" t="inlineStr">
        <is>
          <t>A4649</t>
        </is>
      </c>
      <c r="G172" t="inlineStr">
        <is>
          <t>0270</t>
        </is>
      </c>
      <c r="H172" t="n">
        <v>1</v>
      </c>
      <c r="I172" t="n">
        <v>43.14</v>
      </c>
      <c r="J172" t="inlineStr">
        <is>
          <t>P003</t>
        </is>
      </c>
      <c r="K172" t="inlineStr">
        <is>
          <t>UnitedHealthcare Choice</t>
        </is>
      </c>
      <c r="L172" t="inlineStr">
        <is>
          <t>C6411752</t>
        </is>
      </c>
    </row>
    <row r="173">
      <c r="A173" t="inlineStr">
        <is>
          <t>E00163</t>
        </is>
      </c>
      <c r="B173" t="inlineStr">
        <is>
          <t>P92337</t>
        </is>
      </c>
      <c r="C173" s="2" t="n">
        <v>45824</v>
      </c>
      <c r="D173" s="2" t="n">
        <v>45826</v>
      </c>
      <c r="E173" t="inlineStr">
        <is>
          <t>Surgery</t>
        </is>
      </c>
      <c r="F173" t="inlineStr">
        <is>
          <t>J2405</t>
        </is>
      </c>
      <c r="G173" t="inlineStr">
        <is>
          <t>0636</t>
        </is>
      </c>
      <c r="H173" t="n">
        <v>3</v>
      </c>
      <c r="I173" t="n">
        <v>28.16</v>
      </c>
      <c r="J173" t="inlineStr">
        <is>
          <t>P002</t>
        </is>
      </c>
      <c r="K173" t="inlineStr">
        <is>
          <t>Aetna TX HMO</t>
        </is>
      </c>
      <c r="L173" t="inlineStr">
        <is>
          <t>C8364711</t>
        </is>
      </c>
    </row>
    <row r="174">
      <c r="A174" t="inlineStr">
        <is>
          <t>E00164</t>
        </is>
      </c>
      <c r="B174" t="inlineStr">
        <is>
          <t>P63973</t>
        </is>
      </c>
      <c r="C174" s="2" t="n">
        <v>45809</v>
      </c>
      <c r="D174" s="2" t="n">
        <v>45824</v>
      </c>
      <c r="E174" t="inlineStr">
        <is>
          <t>Surgery</t>
        </is>
      </c>
      <c r="F174" t="inlineStr">
        <is>
          <t>85025</t>
        </is>
      </c>
      <c r="G174" t="inlineStr">
        <is>
          <t>0270</t>
        </is>
      </c>
      <c r="H174" t="n">
        <v>1</v>
      </c>
      <c r="I174" t="n">
        <v>47.66</v>
      </c>
      <c r="J174" t="inlineStr">
        <is>
          <t>P002</t>
        </is>
      </c>
      <c r="K174" t="inlineStr">
        <is>
          <t>Aetna TX HMO</t>
        </is>
      </c>
      <c r="L174" t="inlineStr">
        <is>
          <t>C5373352</t>
        </is>
      </c>
    </row>
    <row r="175">
      <c r="A175" t="inlineStr">
        <is>
          <t>E00165</t>
        </is>
      </c>
      <c r="B175" t="inlineStr">
        <is>
          <t>P69793</t>
        </is>
      </c>
      <c r="C175" s="2" t="n">
        <v>45839</v>
      </c>
      <c r="D175" s="2" t="n">
        <v>45842</v>
      </c>
      <c r="E175" t="inlineStr">
        <is>
          <t>Radiology</t>
        </is>
      </c>
      <c r="F175" t="inlineStr">
        <is>
          <t>J0696</t>
        </is>
      </c>
      <c r="G175" t="inlineStr">
        <is>
          <t>0636</t>
        </is>
      </c>
      <c r="H175" t="n">
        <v>4</v>
      </c>
      <c r="I175" t="n">
        <v>98.19</v>
      </c>
      <c r="J175" t="inlineStr">
        <is>
          <t>P001</t>
        </is>
      </c>
      <c r="K175" t="inlineStr">
        <is>
          <t>BlueShield TX PPO</t>
        </is>
      </c>
      <c r="L175" t="inlineStr">
        <is>
          <t>C5325051</t>
        </is>
      </c>
    </row>
    <row r="176">
      <c r="A176" t="inlineStr">
        <is>
          <t>E00166</t>
        </is>
      </c>
      <c r="B176" t="inlineStr">
        <is>
          <t>P66630</t>
        </is>
      </c>
      <c r="C176" s="2" t="n">
        <v>45811</v>
      </c>
      <c r="D176" s="2" t="n">
        <v>45813</v>
      </c>
      <c r="E176" t="inlineStr">
        <is>
          <t>Cardiology</t>
        </is>
      </c>
      <c r="F176" t="inlineStr">
        <is>
          <t>A4649</t>
        </is>
      </c>
      <c r="G176" t="inlineStr">
        <is>
          <t>0270</t>
        </is>
      </c>
      <c r="H176" t="n">
        <v>1</v>
      </c>
      <c r="I176" t="n">
        <v>74.06999999999999</v>
      </c>
      <c r="J176" t="inlineStr">
        <is>
          <t>P001</t>
        </is>
      </c>
      <c r="K176" t="inlineStr">
        <is>
          <t>BlueShield TX PPO</t>
        </is>
      </c>
      <c r="L176" t="inlineStr">
        <is>
          <t>C5924522</t>
        </is>
      </c>
    </row>
    <row r="177">
      <c r="A177" t="inlineStr">
        <is>
          <t>E00167</t>
        </is>
      </c>
      <c r="B177" t="inlineStr">
        <is>
          <t>P12100</t>
        </is>
      </c>
      <c r="C177" s="2" t="n">
        <v>45834</v>
      </c>
      <c r="D177" s="2" t="n">
        <v>45841</v>
      </c>
      <c r="E177" t="inlineStr">
        <is>
          <t>Lab</t>
        </is>
      </c>
      <c r="F177" t="inlineStr">
        <is>
          <t>97165</t>
        </is>
      </c>
      <c r="G177" t="inlineStr">
        <is>
          <t>0430</t>
        </is>
      </c>
      <c r="H177" t="n">
        <v>1</v>
      </c>
      <c r="I177" t="n">
        <v>168.42</v>
      </c>
      <c r="J177" t="inlineStr">
        <is>
          <t>P003</t>
        </is>
      </c>
      <c r="K177" t="inlineStr">
        <is>
          <t>UnitedHealthcare Choice</t>
        </is>
      </c>
      <c r="L177" t="inlineStr">
        <is>
          <t>C4117552</t>
        </is>
      </c>
    </row>
    <row r="178">
      <c r="A178" t="inlineStr">
        <is>
          <t>E00168</t>
        </is>
      </c>
      <c r="B178" t="inlineStr">
        <is>
          <t>P63600</t>
        </is>
      </c>
      <c r="C178" s="2" t="n">
        <v>45805</v>
      </c>
      <c r="D178" s="2" t="n">
        <v>45806</v>
      </c>
      <c r="E178" t="inlineStr">
        <is>
          <t>Oncology</t>
        </is>
      </c>
      <c r="F178" t="inlineStr">
        <is>
          <t>85025</t>
        </is>
      </c>
      <c r="G178" t="inlineStr">
        <is>
          <t>0300</t>
        </is>
      </c>
      <c r="H178" t="n">
        <v>1</v>
      </c>
      <c r="I178" t="n">
        <v>43.8</v>
      </c>
      <c r="J178" t="inlineStr">
        <is>
          <t>P002</t>
        </is>
      </c>
      <c r="K178" t="inlineStr">
        <is>
          <t>Aetna TX HMO</t>
        </is>
      </c>
      <c r="L178" t="inlineStr">
        <is>
          <t>C4300271</t>
        </is>
      </c>
    </row>
    <row r="179">
      <c r="A179" t="inlineStr">
        <is>
          <t>E00169</t>
        </is>
      </c>
      <c r="B179" t="inlineStr">
        <is>
          <t>P89764</t>
        </is>
      </c>
      <c r="C179" s="2" t="n">
        <v>45871</v>
      </c>
      <c r="D179" s="2" t="n">
        <v>45874</v>
      </c>
      <c r="E179" t="inlineStr">
        <is>
          <t>Therapy</t>
        </is>
      </c>
      <c r="F179" t="inlineStr">
        <is>
          <t>97165</t>
        </is>
      </c>
      <c r="G179" t="inlineStr">
        <is>
          <t>0430</t>
        </is>
      </c>
      <c r="H179" t="n">
        <v>1</v>
      </c>
      <c r="I179" t="n">
        <v>154.85</v>
      </c>
      <c r="J179" t="inlineStr">
        <is>
          <t>P002</t>
        </is>
      </c>
      <c r="K179" t="inlineStr">
        <is>
          <t>Aetna TX HMO</t>
        </is>
      </c>
      <c r="L179" t="inlineStr">
        <is>
          <t>C6168126</t>
        </is>
      </c>
    </row>
    <row r="180">
      <c r="A180" t="inlineStr">
        <is>
          <t>E00169</t>
        </is>
      </c>
      <c r="B180" t="inlineStr">
        <is>
          <t>P89764</t>
        </is>
      </c>
      <c r="C180" s="2" t="n">
        <v>45871</v>
      </c>
      <c r="D180" s="2" t="n">
        <v>45874</v>
      </c>
      <c r="E180" t="inlineStr">
        <is>
          <t>Therapy</t>
        </is>
      </c>
      <c r="F180" t="inlineStr">
        <is>
          <t>97165</t>
        </is>
      </c>
      <c r="G180" t="inlineStr">
        <is>
          <t>0430</t>
        </is>
      </c>
      <c r="H180" t="n">
        <v>1</v>
      </c>
      <c r="I180" t="n">
        <v>154.85</v>
      </c>
      <c r="J180" t="inlineStr">
        <is>
          <t>P002</t>
        </is>
      </c>
      <c r="K180" t="inlineStr">
        <is>
          <t>Aetna TX HMO</t>
        </is>
      </c>
      <c r="L180" t="inlineStr">
        <is>
          <t>C6168126</t>
        </is>
      </c>
    </row>
    <row r="181">
      <c r="A181" t="inlineStr">
        <is>
          <t>E00170</t>
        </is>
      </c>
      <c r="B181" t="inlineStr">
        <is>
          <t>P78100</t>
        </is>
      </c>
      <c r="C181" s="2" t="n">
        <v>45830</v>
      </c>
      <c r="D181" s="2" t="n">
        <v>45830</v>
      </c>
      <c r="E181" t="inlineStr">
        <is>
          <t>ED</t>
        </is>
      </c>
      <c r="F181" t="inlineStr">
        <is>
          <t>J1100</t>
        </is>
      </c>
      <c r="G181" t="inlineStr">
        <is>
          <t>0636</t>
        </is>
      </c>
      <c r="H181" t="n">
        <v>5</v>
      </c>
      <c r="I181" t="n">
        <v>42.38</v>
      </c>
      <c r="J181" t="inlineStr">
        <is>
          <t>P004</t>
        </is>
      </c>
      <c r="K181" t="inlineStr">
        <is>
          <t>Medicare TX</t>
        </is>
      </c>
      <c r="L181" t="inlineStr">
        <is>
          <t>C2515485</t>
        </is>
      </c>
    </row>
    <row r="182">
      <c r="A182" t="inlineStr">
        <is>
          <t>E00171</t>
        </is>
      </c>
      <c r="B182" t="inlineStr">
        <is>
          <t>P72470</t>
        </is>
      </c>
      <c r="C182" s="2" t="n">
        <v>45795</v>
      </c>
      <c r="D182" s="2" t="n">
        <v>45802</v>
      </c>
      <c r="E182" t="inlineStr">
        <is>
          <t>Oncology</t>
        </is>
      </c>
      <c r="F182" t="inlineStr">
        <is>
          <t>99283</t>
        </is>
      </c>
      <c r="G182" t="inlineStr">
        <is>
          <t>0450</t>
        </is>
      </c>
      <c r="H182" t="n">
        <v>1</v>
      </c>
      <c r="I182" t="n">
        <v>504.95</v>
      </c>
      <c r="J182" t="inlineStr">
        <is>
          <t>P005</t>
        </is>
      </c>
      <c r="K182" t="inlineStr">
        <is>
          <t>Medicaid TX</t>
        </is>
      </c>
      <c r="L182" t="inlineStr">
        <is>
          <t>C1077837</t>
        </is>
      </c>
    </row>
    <row r="183">
      <c r="A183" t="inlineStr">
        <is>
          <t>E00172</t>
        </is>
      </c>
      <c r="B183" t="inlineStr">
        <is>
          <t>P68427</t>
        </is>
      </c>
      <c r="C183" s="2" t="n">
        <v>45844</v>
      </c>
      <c r="D183" s="2" t="n">
        <v>45844</v>
      </c>
      <c r="E183" t="inlineStr">
        <is>
          <t>Radiology</t>
        </is>
      </c>
      <c r="F183" t="inlineStr">
        <is>
          <t>71020</t>
        </is>
      </c>
      <c r="G183" t="inlineStr">
        <is>
          <t>0320</t>
        </is>
      </c>
      <c r="H183" t="n">
        <v>1</v>
      </c>
      <c r="I183" t="n">
        <v>100.33</v>
      </c>
      <c r="J183" t="inlineStr">
        <is>
          <t>P003</t>
        </is>
      </c>
      <c r="K183" t="inlineStr">
        <is>
          <t>UnitedHealthcare Choice</t>
        </is>
      </c>
      <c r="L183" t="inlineStr">
        <is>
          <t>C7398647</t>
        </is>
      </c>
    </row>
    <row r="184">
      <c r="A184" t="inlineStr">
        <is>
          <t>E00173</t>
        </is>
      </c>
      <c r="B184" t="inlineStr">
        <is>
          <t>P24114</t>
        </is>
      </c>
      <c r="C184" s="2" t="n">
        <v>45871</v>
      </c>
      <c r="D184" s="2" t="n">
        <v>45873</v>
      </c>
      <c r="E184" t="inlineStr">
        <is>
          <t>Therapy</t>
        </is>
      </c>
      <c r="F184" t="inlineStr">
        <is>
          <t>J1885</t>
        </is>
      </c>
      <c r="G184" t="inlineStr">
        <is>
          <t>0430</t>
        </is>
      </c>
      <c r="H184" t="n">
        <v>3</v>
      </c>
      <c r="I184" t="n">
        <v>108.61</v>
      </c>
      <c r="J184" t="inlineStr">
        <is>
          <t>P002</t>
        </is>
      </c>
      <c r="K184" t="inlineStr">
        <is>
          <t>Aetna TX HMO</t>
        </is>
      </c>
      <c r="L184" t="inlineStr">
        <is>
          <t>C4060060</t>
        </is>
      </c>
    </row>
    <row r="185">
      <c r="A185" t="inlineStr">
        <is>
          <t>E00174</t>
        </is>
      </c>
      <c r="B185" t="inlineStr">
        <is>
          <t>P42828</t>
        </is>
      </c>
      <c r="C185" s="2" t="n">
        <v>45849</v>
      </c>
      <c r="D185" s="2" t="n">
        <v>45869</v>
      </c>
      <c r="E185" t="inlineStr">
        <is>
          <t>ED</t>
        </is>
      </c>
      <c r="F185" t="inlineStr">
        <is>
          <t>J1885</t>
        </is>
      </c>
      <c r="G185" t="inlineStr">
        <is>
          <t>0320</t>
        </is>
      </c>
      <c r="H185" t="n">
        <v>5</v>
      </c>
      <c r="I185" t="n">
        <v>180.94</v>
      </c>
      <c r="J185" t="inlineStr">
        <is>
          <t>P005</t>
        </is>
      </c>
      <c r="K185" t="inlineStr">
        <is>
          <t>Medicaid TX</t>
        </is>
      </c>
      <c r="L185" t="inlineStr">
        <is>
          <t>C8783623</t>
        </is>
      </c>
    </row>
    <row r="186">
      <c r="A186" t="inlineStr">
        <is>
          <t>E00175</t>
        </is>
      </c>
      <c r="B186" t="inlineStr">
        <is>
          <t>P68223</t>
        </is>
      </c>
      <c r="C186" s="2" t="n">
        <v>45791</v>
      </c>
      <c r="D186" s="2" t="n">
        <v>45796</v>
      </c>
      <c r="E186" t="inlineStr">
        <is>
          <t>Lab</t>
        </is>
      </c>
      <c r="F186" t="inlineStr">
        <is>
          <t>97165</t>
        </is>
      </c>
      <c r="G186" t="inlineStr">
        <is>
          <t>0430</t>
        </is>
      </c>
      <c r="H186" t="n">
        <v>1</v>
      </c>
      <c r="I186" t="n">
        <v>152.94</v>
      </c>
      <c r="J186" t="inlineStr">
        <is>
          <t>P004</t>
        </is>
      </c>
      <c r="K186" t="inlineStr">
        <is>
          <t>Medicare TX</t>
        </is>
      </c>
      <c r="L186" t="inlineStr">
        <is>
          <t>C9401283</t>
        </is>
      </c>
    </row>
    <row r="187">
      <c r="A187" t="inlineStr">
        <is>
          <t>E00176</t>
        </is>
      </c>
      <c r="B187" t="inlineStr">
        <is>
          <t>P25930</t>
        </is>
      </c>
      <c r="C187" s="2" t="n">
        <v>45829</v>
      </c>
      <c r="D187" s="2" t="n">
        <v>45831</v>
      </c>
      <c r="E187" t="inlineStr">
        <is>
          <t>Surgery</t>
        </is>
      </c>
      <c r="F187" t="inlineStr">
        <is>
          <t>93000</t>
        </is>
      </c>
      <c r="G187" t="inlineStr">
        <is>
          <t>0320</t>
        </is>
      </c>
      <c r="H187" t="n">
        <v>1</v>
      </c>
      <c r="I187" t="n">
        <v>58.77</v>
      </c>
      <c r="J187" t="inlineStr">
        <is>
          <t>P004</t>
        </is>
      </c>
      <c r="K187" t="inlineStr">
        <is>
          <t>Medicare TX</t>
        </is>
      </c>
      <c r="L187" t="inlineStr">
        <is>
          <t>C7654050</t>
        </is>
      </c>
    </row>
    <row r="188">
      <c r="A188" t="inlineStr">
        <is>
          <t>E00177</t>
        </is>
      </c>
      <c r="B188" t="inlineStr">
        <is>
          <t>P12425</t>
        </is>
      </c>
      <c r="C188" s="2" t="n">
        <v>45859</v>
      </c>
      <c r="D188" s="2" t="n">
        <v>45869</v>
      </c>
      <c r="E188" t="inlineStr">
        <is>
          <t>Pharmacy</t>
        </is>
      </c>
      <c r="F188" t="inlineStr">
        <is>
          <t>12001</t>
        </is>
      </c>
      <c r="G188" t="inlineStr">
        <is>
          <t>0360</t>
        </is>
      </c>
      <c r="H188" t="n">
        <v>1</v>
      </c>
      <c r="I188" t="n">
        <v>350.5</v>
      </c>
      <c r="J188" t="inlineStr">
        <is>
          <t>P003</t>
        </is>
      </c>
      <c r="K188" t="inlineStr">
        <is>
          <t>UnitedHealthcare Choice</t>
        </is>
      </c>
      <c r="L188" t="inlineStr">
        <is>
          <t>C6679902</t>
        </is>
      </c>
    </row>
    <row r="189">
      <c r="A189" t="inlineStr">
        <is>
          <t>E00178</t>
        </is>
      </c>
      <c r="B189" t="inlineStr">
        <is>
          <t>P53919</t>
        </is>
      </c>
      <c r="C189" s="2" t="n">
        <v>45869</v>
      </c>
      <c r="D189" s="2" t="n">
        <v>45876</v>
      </c>
      <c r="E189" t="inlineStr">
        <is>
          <t>Pharmacy</t>
        </is>
      </c>
      <c r="F189" t="inlineStr">
        <is>
          <t>74177</t>
        </is>
      </c>
      <c r="G189" t="inlineStr">
        <is>
          <t>0320</t>
        </is>
      </c>
      <c r="H189" t="n">
        <v>1</v>
      </c>
      <c r="I189" t="n">
        <v>1024.25</v>
      </c>
      <c r="J189" t="inlineStr">
        <is>
          <t>P004</t>
        </is>
      </c>
      <c r="K189" t="inlineStr">
        <is>
          <t>Medicare TX</t>
        </is>
      </c>
      <c r="L189" t="inlineStr">
        <is>
          <t>C1898473</t>
        </is>
      </c>
    </row>
    <row r="190">
      <c r="A190" t="inlineStr">
        <is>
          <t>E00179</t>
        </is>
      </c>
      <c r="B190" t="inlineStr">
        <is>
          <t>P99150</t>
        </is>
      </c>
      <c r="C190" s="2" t="n">
        <v>45823</v>
      </c>
      <c r="D190" s="2" t="n">
        <v>45830</v>
      </c>
      <c r="E190" t="inlineStr">
        <is>
          <t>Cardiology</t>
        </is>
      </c>
      <c r="F190" t="inlineStr">
        <is>
          <t>85025</t>
        </is>
      </c>
      <c r="G190" t="inlineStr">
        <is>
          <t>0300</t>
        </is>
      </c>
      <c r="H190" t="n">
        <v>1</v>
      </c>
      <c r="I190" t="n">
        <v>42.82</v>
      </c>
      <c r="J190" t="inlineStr">
        <is>
          <t>P002</t>
        </is>
      </c>
      <c r="K190" t="inlineStr">
        <is>
          <t>Aetna TX HMO</t>
        </is>
      </c>
      <c r="L190" t="inlineStr">
        <is>
          <t>C2162060</t>
        </is>
      </c>
    </row>
    <row r="191">
      <c r="A191" t="inlineStr">
        <is>
          <t>E00180</t>
        </is>
      </c>
      <c r="B191" t="inlineStr">
        <is>
          <t>P76161</t>
        </is>
      </c>
      <c r="C191" s="2" t="n">
        <v>45863</v>
      </c>
      <c r="D191" s="2" t="n">
        <v>45863</v>
      </c>
      <c r="E191" t="inlineStr">
        <is>
          <t>ED</t>
        </is>
      </c>
      <c r="F191" t="inlineStr">
        <is>
          <t>12001</t>
        </is>
      </c>
      <c r="G191" t="inlineStr">
        <is>
          <t>0360</t>
        </is>
      </c>
      <c r="H191" t="n">
        <v>2</v>
      </c>
      <c r="I191" t="n">
        <v>735.67</v>
      </c>
      <c r="J191" t="inlineStr">
        <is>
          <t>P001</t>
        </is>
      </c>
      <c r="K191" t="inlineStr">
        <is>
          <t>BlueShield TX PPO</t>
        </is>
      </c>
      <c r="L191" t="inlineStr">
        <is>
          <t>C1675564</t>
        </is>
      </c>
    </row>
    <row r="192">
      <c r="A192" t="inlineStr">
        <is>
          <t>E00181</t>
        </is>
      </c>
      <c r="B192" t="inlineStr">
        <is>
          <t>P91386</t>
        </is>
      </c>
      <c r="C192" s="2" t="n">
        <v>45812</v>
      </c>
      <c r="D192" s="2" t="n">
        <v>45822</v>
      </c>
      <c r="E192" t="inlineStr">
        <is>
          <t>Oncology</t>
        </is>
      </c>
      <c r="F192" t="inlineStr">
        <is>
          <t>12001</t>
        </is>
      </c>
      <c r="G192" t="inlineStr">
        <is>
          <t>0360</t>
        </is>
      </c>
      <c r="H192" t="n">
        <v>1</v>
      </c>
      <c r="I192" t="n">
        <v>360.77</v>
      </c>
      <c r="J192" t="inlineStr">
        <is>
          <t>P005</t>
        </is>
      </c>
      <c r="K192" t="inlineStr">
        <is>
          <t>Medicaid TX</t>
        </is>
      </c>
      <c r="L192" t="inlineStr">
        <is>
          <t>C1229298</t>
        </is>
      </c>
    </row>
    <row r="193">
      <c r="A193" t="inlineStr">
        <is>
          <t>E00182</t>
        </is>
      </c>
      <c r="B193" t="inlineStr">
        <is>
          <t>P15166</t>
        </is>
      </c>
      <c r="C193" s="2" t="n">
        <v>45814</v>
      </c>
      <c r="D193" s="2" t="n">
        <v>45815</v>
      </c>
      <c r="E193" t="inlineStr">
        <is>
          <t>Radiology</t>
        </is>
      </c>
      <c r="F193" t="inlineStr">
        <is>
          <t>93000</t>
        </is>
      </c>
      <c r="G193" t="inlineStr">
        <is>
          <t>0320</t>
        </is>
      </c>
      <c r="H193" t="n">
        <v>1</v>
      </c>
      <c r="I193" t="n">
        <v>57.94</v>
      </c>
      <c r="J193" t="inlineStr">
        <is>
          <t>P005</t>
        </is>
      </c>
      <c r="K193" t="inlineStr">
        <is>
          <t>Medicaid TX</t>
        </is>
      </c>
      <c r="L193" t="inlineStr">
        <is>
          <t>C5503198</t>
        </is>
      </c>
    </row>
    <row r="194">
      <c r="A194" t="inlineStr">
        <is>
          <t>E00183</t>
        </is>
      </c>
      <c r="B194" t="inlineStr">
        <is>
          <t>P79970</t>
        </is>
      </c>
      <c r="C194" s="2" t="n">
        <v>45796</v>
      </c>
      <c r="D194" s="2" t="n">
        <v>45799</v>
      </c>
      <c r="E194" t="inlineStr">
        <is>
          <t>Therapy</t>
        </is>
      </c>
      <c r="F194" t="inlineStr">
        <is>
          <t>80050</t>
        </is>
      </c>
      <c r="G194" t="inlineStr">
        <is>
          <t>0300</t>
        </is>
      </c>
      <c r="H194" t="n">
        <v>1</v>
      </c>
      <c r="I194" t="n">
        <v>177.87</v>
      </c>
      <c r="J194" t="inlineStr">
        <is>
          <t>P003</t>
        </is>
      </c>
      <c r="K194" t="inlineStr">
        <is>
          <t>UnitedHealthcare Choice</t>
        </is>
      </c>
      <c r="L194" t="inlineStr">
        <is>
          <t>C5598836</t>
        </is>
      </c>
    </row>
    <row r="195">
      <c r="A195" t="inlineStr">
        <is>
          <t>E00184</t>
        </is>
      </c>
      <c r="B195" t="inlineStr">
        <is>
          <t>P81606</t>
        </is>
      </c>
      <c r="C195" s="2" t="n">
        <v>45814</v>
      </c>
      <c r="D195" s="2" t="n">
        <v>45834</v>
      </c>
      <c r="E195" t="inlineStr">
        <is>
          <t>Therapy</t>
        </is>
      </c>
      <c r="F195" t="inlineStr">
        <is>
          <t>99283</t>
        </is>
      </c>
      <c r="G195" t="inlineStr">
        <is>
          <t>0450</t>
        </is>
      </c>
      <c r="H195" t="n">
        <v>1</v>
      </c>
      <c r="I195" t="n">
        <v>434.51</v>
      </c>
      <c r="J195" t="inlineStr">
        <is>
          <t>P003</t>
        </is>
      </c>
      <c r="K195" t="inlineStr">
        <is>
          <t>UnitedHealthcare Choice</t>
        </is>
      </c>
      <c r="L195" t="inlineStr">
        <is>
          <t>C8732340</t>
        </is>
      </c>
    </row>
    <row r="196">
      <c r="A196" t="inlineStr">
        <is>
          <t>E00185</t>
        </is>
      </c>
      <c r="B196" t="inlineStr">
        <is>
          <t>P72633</t>
        </is>
      </c>
      <c r="C196" s="2" t="n">
        <v>45838</v>
      </c>
      <c r="D196" s="2" t="n">
        <v>45838</v>
      </c>
      <c r="E196" t="inlineStr">
        <is>
          <t>Oncology</t>
        </is>
      </c>
      <c r="F196" t="inlineStr">
        <is>
          <t>97110</t>
        </is>
      </c>
      <c r="G196" t="inlineStr">
        <is>
          <t>0250</t>
        </is>
      </c>
      <c r="H196" t="n">
        <v>4</v>
      </c>
      <c r="I196" t="n">
        <v>467.78</v>
      </c>
      <c r="J196" t="inlineStr">
        <is>
          <t>P005</t>
        </is>
      </c>
      <c r="K196" t="inlineStr">
        <is>
          <t>Medicaid TX</t>
        </is>
      </c>
      <c r="L196" t="inlineStr">
        <is>
          <t>C7651400</t>
        </is>
      </c>
    </row>
    <row r="197">
      <c r="A197" t="inlineStr">
        <is>
          <t>E00186</t>
        </is>
      </c>
      <c r="B197" t="inlineStr">
        <is>
          <t>P31272</t>
        </is>
      </c>
      <c r="C197" s="2" t="n">
        <v>45888</v>
      </c>
      <c r="D197" s="2" t="n">
        <v>45888</v>
      </c>
      <c r="E197" t="inlineStr">
        <is>
          <t>Cardiology</t>
        </is>
      </c>
      <c r="F197" t="inlineStr">
        <is>
          <t>99283</t>
        </is>
      </c>
      <c r="G197" t="inlineStr">
        <is>
          <t>0450</t>
        </is>
      </c>
      <c r="H197" t="n">
        <v>1</v>
      </c>
      <c r="I197" t="n">
        <v>413.74</v>
      </c>
      <c r="J197" t="inlineStr">
        <is>
          <t>P002</t>
        </is>
      </c>
      <c r="K197" t="inlineStr">
        <is>
          <t>Aetna TX HMO</t>
        </is>
      </c>
      <c r="L197" t="inlineStr">
        <is>
          <t>C5957738</t>
        </is>
      </c>
    </row>
    <row r="198">
      <c r="A198" t="inlineStr">
        <is>
          <t>E00187</t>
        </is>
      </c>
      <c r="B198" t="inlineStr">
        <is>
          <t>P30783</t>
        </is>
      </c>
      <c r="C198" s="2" t="n">
        <v>45848</v>
      </c>
      <c r="D198" s="2" t="n">
        <v>45849</v>
      </c>
      <c r="E198" t="inlineStr">
        <is>
          <t>Radiology</t>
        </is>
      </c>
      <c r="F198" t="inlineStr">
        <is>
          <t>99284</t>
        </is>
      </c>
      <c r="G198" t="inlineStr">
        <is>
          <t>0450</t>
        </is>
      </c>
      <c r="H198" t="n">
        <v>1</v>
      </c>
      <c r="I198" t="n">
        <v>673.08</v>
      </c>
      <c r="J198" t="inlineStr">
        <is>
          <t>P004</t>
        </is>
      </c>
      <c r="K198" t="inlineStr">
        <is>
          <t>Medicare TX</t>
        </is>
      </c>
      <c r="L198" t="inlineStr">
        <is>
          <t>C6941035</t>
        </is>
      </c>
    </row>
    <row r="199">
      <c r="A199" t="inlineStr">
        <is>
          <t>E00188</t>
        </is>
      </c>
      <c r="B199" t="inlineStr">
        <is>
          <t>P98822</t>
        </is>
      </c>
      <c r="C199" s="2" t="n">
        <v>45872</v>
      </c>
      <c r="D199" s="2" t="n">
        <v>45873</v>
      </c>
      <c r="E199" t="inlineStr">
        <is>
          <t>Surgery</t>
        </is>
      </c>
      <c r="F199" t="inlineStr">
        <is>
          <t>J2405</t>
        </is>
      </c>
      <c r="G199" t="inlineStr">
        <is>
          <t>0636</t>
        </is>
      </c>
      <c r="H199" t="n">
        <v>3</v>
      </c>
      <c r="I199" t="n">
        <v>28.02</v>
      </c>
      <c r="J199" t="inlineStr">
        <is>
          <t>P003</t>
        </is>
      </c>
      <c r="K199" t="inlineStr">
        <is>
          <t>UnitedHealthcare Choice</t>
        </is>
      </c>
      <c r="L199" t="inlineStr">
        <is>
          <t>C9686715</t>
        </is>
      </c>
    </row>
    <row r="200">
      <c r="A200" t="inlineStr">
        <is>
          <t>E00189</t>
        </is>
      </c>
      <c r="B200" t="inlineStr">
        <is>
          <t>P72290</t>
        </is>
      </c>
      <c r="C200" s="2" t="n">
        <v>45812</v>
      </c>
      <c r="D200" s="2" t="n">
        <v>45822</v>
      </c>
      <c r="E200" t="inlineStr">
        <is>
          <t>Surgery</t>
        </is>
      </c>
      <c r="F200" t="inlineStr">
        <is>
          <t>71020</t>
        </is>
      </c>
      <c r="G200" t="inlineStr">
        <is>
          <t>0320</t>
        </is>
      </c>
      <c r="H200" t="n">
        <v>1</v>
      </c>
      <c r="I200" t="n">
        <v>95.31999999999999</v>
      </c>
      <c r="J200" t="inlineStr">
        <is>
          <t>P001</t>
        </is>
      </c>
      <c r="K200" t="inlineStr">
        <is>
          <t>BlueShield TX PPO</t>
        </is>
      </c>
      <c r="L200" t="inlineStr">
        <is>
          <t>C9353093</t>
        </is>
      </c>
    </row>
    <row r="201">
      <c r="A201" t="inlineStr">
        <is>
          <t>E00190</t>
        </is>
      </c>
      <c r="B201" t="inlineStr">
        <is>
          <t>P84967</t>
        </is>
      </c>
      <c r="C201" s="2" t="n">
        <v>45797</v>
      </c>
      <c r="D201" s="2" t="n">
        <v>45804</v>
      </c>
      <c r="E201" t="inlineStr">
        <is>
          <t>Pharmacy</t>
        </is>
      </c>
      <c r="F201" t="inlineStr">
        <is>
          <t>12001</t>
        </is>
      </c>
      <c r="G201" t="inlineStr">
        <is>
          <t>0360</t>
        </is>
      </c>
      <c r="H201" t="n">
        <v>1</v>
      </c>
      <c r="I201" t="n">
        <v>349.77</v>
      </c>
      <c r="J201" t="inlineStr">
        <is>
          <t>P004</t>
        </is>
      </c>
      <c r="K201" t="inlineStr">
        <is>
          <t>Medicare TX</t>
        </is>
      </c>
      <c r="L201" t="inlineStr">
        <is>
          <t>C5832895</t>
        </is>
      </c>
    </row>
    <row r="202">
      <c r="A202" t="inlineStr">
        <is>
          <t>E00191</t>
        </is>
      </c>
      <c r="B202" t="inlineStr">
        <is>
          <t>P61207</t>
        </is>
      </c>
      <c r="C202" s="2" t="n">
        <v>45845</v>
      </c>
      <c r="D202" s="2" t="n">
        <v>45847</v>
      </c>
      <c r="E202" t="inlineStr">
        <is>
          <t>Pharmacy</t>
        </is>
      </c>
      <c r="F202" t="inlineStr">
        <is>
          <t>85025</t>
        </is>
      </c>
      <c r="G202" t="inlineStr">
        <is>
          <t>0420</t>
        </is>
      </c>
      <c r="H202" t="n">
        <v>1</v>
      </c>
      <c r="I202" t="n">
        <v>44.98</v>
      </c>
      <c r="J202" t="inlineStr">
        <is>
          <t>P005</t>
        </is>
      </c>
      <c r="K202" t="inlineStr">
        <is>
          <t>Medicaid TX</t>
        </is>
      </c>
      <c r="L202" t="inlineStr">
        <is>
          <t>C6100822</t>
        </is>
      </c>
    </row>
    <row r="203">
      <c r="A203" t="inlineStr">
        <is>
          <t>E00192</t>
        </is>
      </c>
      <c r="B203" t="inlineStr">
        <is>
          <t>P59414</t>
        </is>
      </c>
      <c r="C203" s="2" t="n">
        <v>45852</v>
      </c>
      <c r="D203" s="2" t="n">
        <v>45855</v>
      </c>
      <c r="E203" t="inlineStr">
        <is>
          <t>Cardiology</t>
        </is>
      </c>
      <c r="F203" t="inlineStr">
        <is>
          <t>99283</t>
        </is>
      </c>
      <c r="G203" t="inlineStr">
        <is>
          <t>0250</t>
        </is>
      </c>
      <c r="H203" t="n">
        <v>1</v>
      </c>
      <c r="I203" t="n">
        <v>416.68</v>
      </c>
      <c r="J203" t="inlineStr">
        <is>
          <t>P002</t>
        </is>
      </c>
      <c r="K203" t="inlineStr">
        <is>
          <t>Aetna TX HMO</t>
        </is>
      </c>
      <c r="L203" t="inlineStr">
        <is>
          <t>C6466334</t>
        </is>
      </c>
    </row>
    <row r="204">
      <c r="A204" t="inlineStr">
        <is>
          <t>E00193</t>
        </is>
      </c>
      <c r="B204" t="inlineStr">
        <is>
          <t>P11401</t>
        </is>
      </c>
      <c r="C204" s="2" t="n">
        <v>45781</v>
      </c>
      <c r="D204" s="2" t="n">
        <v>45801</v>
      </c>
      <c r="E204" t="inlineStr">
        <is>
          <t>ED</t>
        </is>
      </c>
      <c r="F204" t="inlineStr">
        <is>
          <t>74177</t>
        </is>
      </c>
      <c r="G204" t="inlineStr">
        <is>
          <t>0320</t>
        </is>
      </c>
      <c r="H204" t="n">
        <v>1</v>
      </c>
      <c r="I204" t="n">
        <v>939.53</v>
      </c>
      <c r="J204" t="inlineStr">
        <is>
          <t>P003</t>
        </is>
      </c>
      <c r="K204" t="inlineStr">
        <is>
          <t>UnitedHealthcare Choice</t>
        </is>
      </c>
      <c r="L204" t="inlineStr">
        <is>
          <t>C8334323</t>
        </is>
      </c>
    </row>
    <row r="205">
      <c r="A205" t="inlineStr">
        <is>
          <t>E00194</t>
        </is>
      </c>
      <c r="B205" t="inlineStr">
        <is>
          <t>P99814</t>
        </is>
      </c>
      <c r="C205" s="2" t="n">
        <v>45833</v>
      </c>
      <c r="D205" s="2" t="n">
        <v>45843</v>
      </c>
      <c r="E205" t="inlineStr">
        <is>
          <t>Pharmacy</t>
        </is>
      </c>
      <c r="F205" t="inlineStr">
        <is>
          <t>85025</t>
        </is>
      </c>
      <c r="G205" t="inlineStr">
        <is>
          <t>0250</t>
        </is>
      </c>
      <c r="H205" t="n">
        <v>1</v>
      </c>
      <c r="I205" t="n">
        <v>25.57</v>
      </c>
      <c r="J205" t="inlineStr">
        <is>
          <t>P002</t>
        </is>
      </c>
      <c r="K205" t="inlineStr">
        <is>
          <t>Aetna TX HMO</t>
        </is>
      </c>
      <c r="L205" t="inlineStr">
        <is>
          <t>C2660378</t>
        </is>
      </c>
    </row>
    <row r="206">
      <c r="A206" t="inlineStr">
        <is>
          <t>E00195</t>
        </is>
      </c>
      <c r="B206" t="inlineStr">
        <is>
          <t>P62545</t>
        </is>
      </c>
      <c r="C206" s="2" t="n">
        <v>45861</v>
      </c>
      <c r="D206" s="2" t="n">
        <v>45881</v>
      </c>
      <c r="E206" t="inlineStr">
        <is>
          <t>Surgery</t>
        </is>
      </c>
      <c r="F206" t="inlineStr">
        <is>
          <t>99284</t>
        </is>
      </c>
      <c r="G206" t="inlineStr">
        <is>
          <t>0450</t>
        </is>
      </c>
      <c r="H206" t="n">
        <v>1</v>
      </c>
      <c r="I206" t="n">
        <v>658.63</v>
      </c>
      <c r="J206" t="inlineStr">
        <is>
          <t>P005</t>
        </is>
      </c>
      <c r="K206" t="inlineStr">
        <is>
          <t>Medicaid TX</t>
        </is>
      </c>
      <c r="L206" t="inlineStr">
        <is>
          <t>C6759277</t>
        </is>
      </c>
    </row>
    <row r="207">
      <c r="A207" t="inlineStr">
        <is>
          <t>E00196</t>
        </is>
      </c>
      <c r="B207" t="inlineStr">
        <is>
          <t>P22090</t>
        </is>
      </c>
      <c r="C207" s="2" t="n">
        <v>45799</v>
      </c>
      <c r="D207" s="2" t="n">
        <v>45806</v>
      </c>
      <c r="E207" t="inlineStr">
        <is>
          <t>Lab</t>
        </is>
      </c>
      <c r="F207" t="inlineStr">
        <is>
          <t>97165</t>
        </is>
      </c>
      <c r="G207" t="inlineStr">
        <is>
          <t>0430</t>
        </is>
      </c>
      <c r="H207" t="n">
        <v>1</v>
      </c>
      <c r="I207" t="n">
        <v>169.18</v>
      </c>
      <c r="J207" t="inlineStr">
        <is>
          <t>P001</t>
        </is>
      </c>
      <c r="K207" t="inlineStr">
        <is>
          <t>BlueShield TX PPO</t>
        </is>
      </c>
      <c r="L207" t="inlineStr">
        <is>
          <t>C5947945</t>
        </is>
      </c>
    </row>
    <row r="208">
      <c r="A208" t="inlineStr">
        <is>
          <t>E00197</t>
        </is>
      </c>
      <c r="B208" t="inlineStr">
        <is>
          <t>P76699</t>
        </is>
      </c>
      <c r="C208" s="2" t="n">
        <v>45831</v>
      </c>
      <c r="D208" s="2" t="n">
        <v>45832</v>
      </c>
      <c r="E208" t="inlineStr">
        <is>
          <t>Surgery</t>
        </is>
      </c>
      <c r="F208" t="inlineStr">
        <is>
          <t>97110</t>
        </is>
      </c>
      <c r="G208" t="inlineStr">
        <is>
          <t>0420</t>
        </is>
      </c>
      <c r="H208" t="n">
        <v>4</v>
      </c>
      <c r="I208" t="n">
        <v>487.5</v>
      </c>
      <c r="J208" t="inlineStr">
        <is>
          <t>P002</t>
        </is>
      </c>
      <c r="K208" t="inlineStr">
        <is>
          <t>Aetna TX HMO</t>
        </is>
      </c>
      <c r="L208" t="inlineStr">
        <is>
          <t>C2009483</t>
        </is>
      </c>
    </row>
    <row r="209">
      <c r="A209" t="inlineStr">
        <is>
          <t>E00198</t>
        </is>
      </c>
      <c r="B209" t="inlineStr">
        <is>
          <t>P92748</t>
        </is>
      </c>
      <c r="C209" s="2" t="n">
        <v>45859</v>
      </c>
      <c r="D209" s="2" t="n">
        <v>45860</v>
      </c>
      <c r="E209" t="inlineStr">
        <is>
          <t>ED</t>
        </is>
      </c>
      <c r="F209" t="inlineStr">
        <is>
          <t>97110</t>
        </is>
      </c>
      <c r="G209" t="inlineStr">
        <is>
          <t>0450</t>
        </is>
      </c>
      <c r="H209" t="n">
        <v>5</v>
      </c>
      <c r="I209" t="n">
        <v>625.4299999999999</v>
      </c>
      <c r="J209" t="inlineStr">
        <is>
          <t>P003</t>
        </is>
      </c>
      <c r="K209" t="inlineStr">
        <is>
          <t>UnitedHealthcare Choice</t>
        </is>
      </c>
      <c r="L209" t="inlineStr">
        <is>
          <t>C7670052</t>
        </is>
      </c>
    </row>
    <row r="210">
      <c r="A210" t="inlineStr">
        <is>
          <t>E00199</t>
        </is>
      </c>
      <c r="B210" t="inlineStr">
        <is>
          <t>P97570</t>
        </is>
      </c>
      <c r="C210" s="2" t="n">
        <v>45781</v>
      </c>
      <c r="D210" s="2" t="n">
        <v>45783</v>
      </c>
      <c r="E210" t="inlineStr">
        <is>
          <t>Cardiology</t>
        </is>
      </c>
      <c r="F210" t="inlineStr">
        <is>
          <t>99283</t>
        </is>
      </c>
      <c r="G210" t="inlineStr">
        <is>
          <t>0450</t>
        </is>
      </c>
      <c r="H210" t="n">
        <v>1</v>
      </c>
      <c r="I210" t="n">
        <v>429.96</v>
      </c>
      <c r="J210" t="inlineStr">
        <is>
          <t>P005</t>
        </is>
      </c>
      <c r="K210" t="inlineStr">
        <is>
          <t>Medicaid TX</t>
        </is>
      </c>
      <c r="L210" t="inlineStr">
        <is>
          <t>C9629124</t>
        </is>
      </c>
    </row>
    <row r="211">
      <c r="A211" t="inlineStr">
        <is>
          <t>E00200</t>
        </is>
      </c>
      <c r="B211" t="inlineStr">
        <is>
          <t>P63883</t>
        </is>
      </c>
      <c r="C211" s="2" t="n">
        <v>45855</v>
      </c>
      <c r="D211" s="2" t="n">
        <v>45865</v>
      </c>
      <c r="E211" t="inlineStr">
        <is>
          <t>Radiology</t>
        </is>
      </c>
      <c r="F211" t="inlineStr">
        <is>
          <t>J1885</t>
        </is>
      </c>
      <c r="G211" t="inlineStr">
        <is>
          <t>0636</t>
        </is>
      </c>
      <c r="H211" t="n">
        <v>2</v>
      </c>
      <c r="I211" t="n">
        <v>110.04</v>
      </c>
      <c r="J211" t="inlineStr">
        <is>
          <t>P004</t>
        </is>
      </c>
      <c r="K211" t="inlineStr">
        <is>
          <t>Medicare TX</t>
        </is>
      </c>
      <c r="L211" t="inlineStr">
        <is>
          <t>C8843643</t>
        </is>
      </c>
    </row>
    <row r="212">
      <c r="A212" t="inlineStr">
        <is>
          <t>E00201</t>
        </is>
      </c>
      <c r="B212" t="inlineStr">
        <is>
          <t>P18141</t>
        </is>
      </c>
      <c r="C212" s="2" t="n">
        <v>45861</v>
      </c>
      <c r="D212" s="2" t="n">
        <v>45861</v>
      </c>
      <c r="E212" t="inlineStr">
        <is>
          <t>ED</t>
        </is>
      </c>
      <c r="F212" t="inlineStr">
        <is>
          <t>97165</t>
        </is>
      </c>
      <c r="G212" t="inlineStr">
        <is>
          <t>0430</t>
        </is>
      </c>
      <c r="H212" t="n">
        <v>1</v>
      </c>
      <c r="I212" t="n">
        <v>154.99</v>
      </c>
      <c r="J212" t="inlineStr">
        <is>
          <t>P003</t>
        </is>
      </c>
      <c r="K212" t="inlineStr">
        <is>
          <t>UnitedHealthcare Choice</t>
        </is>
      </c>
      <c r="L212" t="inlineStr">
        <is>
          <t>C3842305</t>
        </is>
      </c>
    </row>
    <row r="213">
      <c r="A213" t="inlineStr">
        <is>
          <t>E00202</t>
        </is>
      </c>
      <c r="B213" t="inlineStr">
        <is>
          <t>P23035</t>
        </is>
      </c>
      <c r="C213" s="2" t="n">
        <v>45887</v>
      </c>
      <c r="D213" s="2" t="n">
        <v>45902</v>
      </c>
      <c r="E213" t="inlineStr">
        <is>
          <t>Radiology</t>
        </is>
      </c>
      <c r="F213" t="inlineStr">
        <is>
          <t>J1100</t>
        </is>
      </c>
      <c r="G213" t="inlineStr">
        <is>
          <t>0636</t>
        </is>
      </c>
      <c r="H213" t="n">
        <v>8</v>
      </c>
      <c r="I213" t="n">
        <v>60.96</v>
      </c>
      <c r="J213" t="inlineStr">
        <is>
          <t>P004</t>
        </is>
      </c>
      <c r="K213" t="inlineStr">
        <is>
          <t>Medicare TX</t>
        </is>
      </c>
      <c r="L213" t="inlineStr">
        <is>
          <t>C1736915</t>
        </is>
      </c>
    </row>
    <row r="214">
      <c r="A214" t="inlineStr">
        <is>
          <t>E00203</t>
        </is>
      </c>
      <c r="B214" t="inlineStr">
        <is>
          <t>P41233</t>
        </is>
      </c>
      <c r="C214" s="2" t="n">
        <v>45809</v>
      </c>
      <c r="D214" s="2" t="n">
        <v>45819</v>
      </c>
      <c r="E214" t="inlineStr">
        <is>
          <t>Cardiology</t>
        </is>
      </c>
      <c r="F214" t="inlineStr">
        <is>
          <t>12001</t>
        </is>
      </c>
      <c r="G214" t="inlineStr">
        <is>
          <t>0270</t>
        </is>
      </c>
      <c r="H214" t="n">
        <v>1</v>
      </c>
      <c r="I214" t="n">
        <v>346.82</v>
      </c>
      <c r="J214" t="inlineStr">
        <is>
          <t>P004</t>
        </is>
      </c>
      <c r="K214" t="inlineStr">
        <is>
          <t>Medicare TX</t>
        </is>
      </c>
      <c r="L214" t="inlineStr">
        <is>
          <t>C6094847</t>
        </is>
      </c>
    </row>
    <row r="215">
      <c r="A215" t="inlineStr">
        <is>
          <t>E00204</t>
        </is>
      </c>
      <c r="B215" t="inlineStr">
        <is>
          <t>P74952</t>
        </is>
      </c>
      <c r="C215" s="2" t="n">
        <v>45786</v>
      </c>
      <c r="D215" s="2" t="n">
        <v>45789</v>
      </c>
      <c r="E215" t="inlineStr">
        <is>
          <t>Cardiology</t>
        </is>
      </c>
      <c r="F215" t="inlineStr">
        <is>
          <t>J2405</t>
        </is>
      </c>
      <c r="G215" t="inlineStr">
        <is>
          <t>0636</t>
        </is>
      </c>
      <c r="H215" t="n">
        <v>4</v>
      </c>
      <c r="I215" t="n">
        <v>36.14</v>
      </c>
      <c r="J215" t="inlineStr">
        <is>
          <t>P004</t>
        </is>
      </c>
      <c r="K215" t="inlineStr">
        <is>
          <t>Medicare TX</t>
        </is>
      </c>
      <c r="L215" t="inlineStr">
        <is>
          <t>C1376254</t>
        </is>
      </c>
    </row>
    <row r="216">
      <c r="A216" t="inlineStr">
        <is>
          <t>E00205</t>
        </is>
      </c>
      <c r="B216" t="inlineStr">
        <is>
          <t>P32272</t>
        </is>
      </c>
      <c r="C216" s="2" t="n">
        <v>45823</v>
      </c>
      <c r="D216" s="2" t="n">
        <v>45843</v>
      </c>
      <c r="E216" t="inlineStr">
        <is>
          <t>Pharmacy</t>
        </is>
      </c>
      <c r="F216" t="inlineStr">
        <is>
          <t>74177</t>
        </is>
      </c>
      <c r="G216" t="inlineStr">
        <is>
          <t>0320</t>
        </is>
      </c>
      <c r="H216" t="n">
        <v>1</v>
      </c>
      <c r="I216" t="n">
        <v>938.4</v>
      </c>
      <c r="J216" t="inlineStr">
        <is>
          <t>P001</t>
        </is>
      </c>
      <c r="K216" t="inlineStr">
        <is>
          <t>BlueShield TX PPO</t>
        </is>
      </c>
      <c r="L216" t="inlineStr">
        <is>
          <t>C6620611</t>
        </is>
      </c>
    </row>
    <row r="217">
      <c r="A217" t="inlineStr">
        <is>
          <t>E00206</t>
        </is>
      </c>
      <c r="B217" t="inlineStr">
        <is>
          <t>P54024</t>
        </is>
      </c>
      <c r="C217" s="2" t="n">
        <v>45829</v>
      </c>
      <c r="D217" s="2" t="n">
        <v>45836</v>
      </c>
      <c r="E217" t="inlineStr">
        <is>
          <t>Radiology</t>
        </is>
      </c>
      <c r="F217" t="inlineStr">
        <is>
          <t>J2405</t>
        </is>
      </c>
      <c r="G217" t="inlineStr">
        <is>
          <t>0636</t>
        </is>
      </c>
      <c r="H217" t="n">
        <v>6</v>
      </c>
      <c r="I217" t="n">
        <v>55.19</v>
      </c>
      <c r="J217" t="inlineStr">
        <is>
          <t>P004</t>
        </is>
      </c>
      <c r="K217" t="inlineStr">
        <is>
          <t>Medicare TX</t>
        </is>
      </c>
      <c r="L217" t="inlineStr">
        <is>
          <t>C5757798</t>
        </is>
      </c>
    </row>
    <row r="218">
      <c r="A218" t="inlineStr">
        <is>
          <t>E00207</t>
        </is>
      </c>
      <c r="B218" t="inlineStr">
        <is>
          <t>P14576</t>
        </is>
      </c>
      <c r="C218" s="2" t="n">
        <v>45813</v>
      </c>
      <c r="D218" s="2" t="n">
        <v>45833</v>
      </c>
      <c r="E218" t="inlineStr">
        <is>
          <t>ED</t>
        </is>
      </c>
      <c r="F218" t="inlineStr">
        <is>
          <t>93000</t>
        </is>
      </c>
      <c r="G218" t="inlineStr">
        <is>
          <t>0320</t>
        </is>
      </c>
      <c r="H218" t="n">
        <v>1</v>
      </c>
      <c r="I218" t="n">
        <v>62.51</v>
      </c>
      <c r="J218" t="inlineStr">
        <is>
          <t>P003</t>
        </is>
      </c>
      <c r="K218" t="inlineStr">
        <is>
          <t>UnitedHealthcare Choice</t>
        </is>
      </c>
      <c r="L218" t="inlineStr">
        <is>
          <t>C3144034</t>
        </is>
      </c>
    </row>
    <row r="219">
      <c r="A219" t="inlineStr">
        <is>
          <t>E00208</t>
        </is>
      </c>
      <c r="B219" t="inlineStr">
        <is>
          <t>P41481</t>
        </is>
      </c>
      <c r="C219" s="2" t="n">
        <v>45798</v>
      </c>
      <c r="D219" s="2" t="n">
        <v>45818</v>
      </c>
      <c r="E219" t="inlineStr">
        <is>
          <t>Lab</t>
        </is>
      </c>
      <c r="F219" t="inlineStr">
        <is>
          <t>97110</t>
        </is>
      </c>
      <c r="G219" t="inlineStr">
        <is>
          <t>0420</t>
        </is>
      </c>
      <c r="H219" t="n">
        <v>8</v>
      </c>
      <c r="I219" t="n">
        <v>990.54</v>
      </c>
      <c r="J219" t="inlineStr">
        <is>
          <t>P003</t>
        </is>
      </c>
      <c r="K219" t="inlineStr">
        <is>
          <t>UnitedHealthcare Choice</t>
        </is>
      </c>
      <c r="L219" t="inlineStr">
        <is>
          <t>C8985181</t>
        </is>
      </c>
    </row>
    <row r="220">
      <c r="A220" t="inlineStr">
        <is>
          <t>E00209</t>
        </is>
      </c>
      <c r="B220" t="inlineStr">
        <is>
          <t>P69335</t>
        </is>
      </c>
      <c r="C220" s="2" t="n">
        <v>45864</v>
      </c>
      <c r="D220" s="2" t="n">
        <v>45867</v>
      </c>
      <c r="E220" t="inlineStr">
        <is>
          <t>Surgery</t>
        </is>
      </c>
      <c r="F220" t="inlineStr">
        <is>
          <t>99283</t>
        </is>
      </c>
      <c r="G220" t="inlineStr">
        <is>
          <t>0450</t>
        </is>
      </c>
      <c r="H220" t="n">
        <v>1</v>
      </c>
      <c r="I220" t="n">
        <v>431.54</v>
      </c>
      <c r="J220" t="inlineStr">
        <is>
          <t>P003</t>
        </is>
      </c>
      <c r="K220" t="inlineStr">
        <is>
          <t>UnitedHealthcare Choice</t>
        </is>
      </c>
      <c r="L220" t="inlineStr">
        <is>
          <t>C9970124</t>
        </is>
      </c>
    </row>
    <row r="221">
      <c r="A221" t="inlineStr">
        <is>
          <t>E00210</t>
        </is>
      </c>
      <c r="B221" t="inlineStr">
        <is>
          <t>P76872</t>
        </is>
      </c>
      <c r="C221" s="2" t="n">
        <v>45805</v>
      </c>
      <c r="D221" s="2" t="n">
        <v>45805</v>
      </c>
      <c r="E221" t="inlineStr">
        <is>
          <t>Surgery</t>
        </is>
      </c>
      <c r="F221" t="inlineStr">
        <is>
          <t>93000</t>
        </is>
      </c>
      <c r="G221" t="inlineStr">
        <is>
          <t>0320</t>
        </is>
      </c>
      <c r="H221" t="n">
        <v>1</v>
      </c>
      <c r="I221" t="n">
        <v>61</v>
      </c>
      <c r="J221" t="inlineStr">
        <is>
          <t>P003</t>
        </is>
      </c>
      <c r="K221" t="inlineStr">
        <is>
          <t>UnitedHealthcare Choice</t>
        </is>
      </c>
      <c r="L221" t="inlineStr">
        <is>
          <t>C7456168</t>
        </is>
      </c>
    </row>
    <row r="222">
      <c r="A222" t="inlineStr">
        <is>
          <t>E00211</t>
        </is>
      </c>
      <c r="B222" t="inlineStr">
        <is>
          <t>P84407</t>
        </is>
      </c>
      <c r="C222" s="2" t="n">
        <v>45796</v>
      </c>
      <c r="D222" s="2" t="n">
        <v>45799</v>
      </c>
      <c r="E222" t="inlineStr">
        <is>
          <t>Oncology</t>
        </is>
      </c>
      <c r="F222" t="inlineStr">
        <is>
          <t>93000</t>
        </is>
      </c>
      <c r="G222" t="inlineStr">
        <is>
          <t>0300</t>
        </is>
      </c>
      <c r="H222" t="n">
        <v>1</v>
      </c>
      <c r="I222" t="n">
        <v>62.42</v>
      </c>
      <c r="J222" t="inlineStr">
        <is>
          <t>P002</t>
        </is>
      </c>
      <c r="K222" t="inlineStr">
        <is>
          <t>Aetna TX HMO</t>
        </is>
      </c>
      <c r="L222" t="inlineStr">
        <is>
          <t>C6386109</t>
        </is>
      </c>
    </row>
    <row r="223">
      <c r="A223" t="inlineStr">
        <is>
          <t>E00212</t>
        </is>
      </c>
      <c r="B223" t="inlineStr">
        <is>
          <t>P24281</t>
        </is>
      </c>
      <c r="C223" s="2" t="n">
        <v>45786</v>
      </c>
      <c r="D223" s="2" t="n">
        <v>45788</v>
      </c>
      <c r="E223" t="inlineStr">
        <is>
          <t>Lab</t>
        </is>
      </c>
      <c r="F223" t="inlineStr">
        <is>
          <t>J1100</t>
        </is>
      </c>
      <c r="G223" t="inlineStr">
        <is>
          <t>0636</t>
        </is>
      </c>
      <c r="H223" t="n">
        <v>4</v>
      </c>
      <c r="I223" t="n">
        <v>30.67</v>
      </c>
      <c r="J223" t="inlineStr">
        <is>
          <t>P002</t>
        </is>
      </c>
      <c r="K223" t="inlineStr">
        <is>
          <t>Aetna TX HMO</t>
        </is>
      </c>
      <c r="L223" t="inlineStr">
        <is>
          <t>C5841371</t>
        </is>
      </c>
    </row>
    <row r="224">
      <c r="A224" t="inlineStr">
        <is>
          <t>E00213</t>
        </is>
      </c>
      <c r="B224" t="inlineStr">
        <is>
          <t>P62294</t>
        </is>
      </c>
      <c r="C224" s="2" t="n">
        <v>45814</v>
      </c>
      <c r="D224" s="2" t="n">
        <v>45816</v>
      </c>
      <c r="E224" t="inlineStr">
        <is>
          <t>Lab</t>
        </is>
      </c>
      <c r="F224" t="inlineStr">
        <is>
          <t>93000</t>
        </is>
      </c>
      <c r="G224" t="inlineStr">
        <is>
          <t>0320</t>
        </is>
      </c>
      <c r="H224" t="n">
        <v>1</v>
      </c>
      <c r="I224" t="n">
        <v>63.04</v>
      </c>
      <c r="J224" t="inlineStr">
        <is>
          <t>P002</t>
        </is>
      </c>
      <c r="K224" t="inlineStr">
        <is>
          <t>Aetna TX HMO</t>
        </is>
      </c>
      <c r="L224" t="inlineStr">
        <is>
          <t>C5639253</t>
        </is>
      </c>
    </row>
    <row r="225">
      <c r="A225" t="inlineStr">
        <is>
          <t>E00213</t>
        </is>
      </c>
      <c r="B225" t="inlineStr">
        <is>
          <t>P62294</t>
        </is>
      </c>
      <c r="C225" s="2" t="n">
        <v>45814</v>
      </c>
      <c r="D225" s="2" t="n">
        <v>45816</v>
      </c>
      <c r="E225" t="inlineStr">
        <is>
          <t>Lab</t>
        </is>
      </c>
      <c r="F225" t="inlineStr">
        <is>
          <t>93000</t>
        </is>
      </c>
      <c r="G225" t="inlineStr">
        <is>
          <t>0320</t>
        </is>
      </c>
      <c r="H225" t="n">
        <v>1</v>
      </c>
      <c r="I225" t="n">
        <v>63.04</v>
      </c>
      <c r="J225" t="inlineStr">
        <is>
          <t>P002</t>
        </is>
      </c>
      <c r="K225" t="inlineStr">
        <is>
          <t>Aetna TX HMO</t>
        </is>
      </c>
      <c r="L225" t="inlineStr">
        <is>
          <t>C5639253</t>
        </is>
      </c>
    </row>
    <row r="226">
      <c r="A226" t="inlineStr">
        <is>
          <t>E00214</t>
        </is>
      </c>
      <c r="B226" t="inlineStr">
        <is>
          <t>P99079</t>
        </is>
      </c>
      <c r="C226" s="2" t="n">
        <v>45880</v>
      </c>
      <c r="D226" s="2" t="n">
        <v>45885</v>
      </c>
      <c r="E226" t="inlineStr">
        <is>
          <t>Lab</t>
        </is>
      </c>
      <c r="F226" t="inlineStr">
        <is>
          <t>J0696</t>
        </is>
      </c>
      <c r="G226" t="inlineStr">
        <is>
          <t>0420</t>
        </is>
      </c>
      <c r="H226" t="n">
        <v>4</v>
      </c>
      <c r="I226" t="n">
        <v>103.68</v>
      </c>
      <c r="J226" t="inlineStr">
        <is>
          <t>P001</t>
        </is>
      </c>
      <c r="K226" t="inlineStr">
        <is>
          <t>BlueShield TX PPO</t>
        </is>
      </c>
      <c r="L226" t="inlineStr">
        <is>
          <t>C4047697</t>
        </is>
      </c>
    </row>
    <row r="227">
      <c r="A227" t="inlineStr">
        <is>
          <t>E00215</t>
        </is>
      </c>
      <c r="B227" t="inlineStr">
        <is>
          <t>P89811</t>
        </is>
      </c>
      <c r="C227" s="2" t="n">
        <v>45871</v>
      </c>
      <c r="D227" s="2" t="n">
        <v>45871</v>
      </c>
      <c r="E227" t="inlineStr">
        <is>
          <t>Cardiology</t>
        </is>
      </c>
      <c r="F227" t="inlineStr">
        <is>
          <t>97110</t>
        </is>
      </c>
      <c r="G227" t="inlineStr">
        <is>
          <t>0450</t>
        </is>
      </c>
      <c r="H227" t="n">
        <v>3</v>
      </c>
      <c r="I227" t="n">
        <v>362.16</v>
      </c>
      <c r="J227" t="inlineStr">
        <is>
          <t>P002</t>
        </is>
      </c>
      <c r="K227" t="inlineStr">
        <is>
          <t>Aetna TX HMO</t>
        </is>
      </c>
      <c r="L227" t="inlineStr">
        <is>
          <t>C7387790</t>
        </is>
      </c>
    </row>
    <row r="228">
      <c r="A228" t="inlineStr">
        <is>
          <t>E00216</t>
        </is>
      </c>
      <c r="B228" t="inlineStr">
        <is>
          <t>P92504</t>
        </is>
      </c>
      <c r="C228" s="2" t="n">
        <v>45859</v>
      </c>
      <c r="D228" s="2" t="n">
        <v>45859</v>
      </c>
      <c r="E228" t="inlineStr">
        <is>
          <t>Surgery</t>
        </is>
      </c>
      <c r="F228" t="inlineStr">
        <is>
          <t>97165</t>
        </is>
      </c>
      <c r="G228" t="inlineStr">
        <is>
          <t>0430</t>
        </is>
      </c>
      <c r="H228" t="n">
        <v>1</v>
      </c>
      <c r="I228" t="n">
        <v>162.36</v>
      </c>
      <c r="J228" t="inlineStr">
        <is>
          <t>P004</t>
        </is>
      </c>
      <c r="K228" t="inlineStr">
        <is>
          <t>Medicare TX</t>
        </is>
      </c>
      <c r="L228" t="inlineStr">
        <is>
          <t>C6855904</t>
        </is>
      </c>
    </row>
    <row r="229">
      <c r="A229" t="inlineStr">
        <is>
          <t>E00217</t>
        </is>
      </c>
      <c r="B229" t="inlineStr">
        <is>
          <t>P95907</t>
        </is>
      </c>
      <c r="C229" s="2" t="n">
        <v>45814</v>
      </c>
      <c r="D229" s="2" t="n">
        <v>45821</v>
      </c>
      <c r="E229" t="inlineStr">
        <is>
          <t>ED</t>
        </is>
      </c>
      <c r="F229" t="inlineStr">
        <is>
          <t>85025</t>
        </is>
      </c>
      <c r="G229" t="inlineStr">
        <is>
          <t>0300</t>
        </is>
      </c>
      <c r="H229" t="n">
        <v>1</v>
      </c>
      <c r="I229" t="n">
        <v>46.82</v>
      </c>
      <c r="J229" t="inlineStr">
        <is>
          <t>P001</t>
        </is>
      </c>
      <c r="K229" t="inlineStr">
        <is>
          <t>BlueShield TX PPO</t>
        </is>
      </c>
      <c r="L229" t="inlineStr">
        <is>
          <t>C1622951</t>
        </is>
      </c>
    </row>
    <row r="230">
      <c r="A230" t="inlineStr">
        <is>
          <t>E00218</t>
        </is>
      </c>
      <c r="B230" t="inlineStr">
        <is>
          <t>P55306</t>
        </is>
      </c>
      <c r="C230" s="2" t="n">
        <v>45873</v>
      </c>
      <c r="D230" s="2" t="n">
        <v>45880</v>
      </c>
      <c r="E230" t="inlineStr">
        <is>
          <t>Radiology</t>
        </is>
      </c>
      <c r="F230" t="inlineStr">
        <is>
          <t>J1100</t>
        </is>
      </c>
      <c r="G230" t="inlineStr">
        <is>
          <t>0636</t>
        </is>
      </c>
      <c r="H230" t="n">
        <v>4</v>
      </c>
      <c r="I230" t="n">
        <v>31.57</v>
      </c>
      <c r="J230" t="inlineStr">
        <is>
          <t>P004</t>
        </is>
      </c>
      <c r="K230" t="inlineStr">
        <is>
          <t>Medicare TX</t>
        </is>
      </c>
      <c r="L230" t="inlineStr">
        <is>
          <t>C8424876</t>
        </is>
      </c>
    </row>
    <row r="231">
      <c r="A231" t="inlineStr">
        <is>
          <t>E00219</t>
        </is>
      </c>
      <c r="B231" t="inlineStr">
        <is>
          <t>P92326</t>
        </is>
      </c>
      <c r="C231" s="2" t="n">
        <v>45858</v>
      </c>
      <c r="D231" s="2" t="n">
        <v>45861</v>
      </c>
      <c r="E231" t="inlineStr">
        <is>
          <t>Therapy</t>
        </is>
      </c>
      <c r="F231" t="inlineStr">
        <is>
          <t>J1100</t>
        </is>
      </c>
      <c r="G231" t="inlineStr">
        <is>
          <t>0636</t>
        </is>
      </c>
      <c r="H231" t="n">
        <v>4</v>
      </c>
      <c r="I231" t="n">
        <v>32.18</v>
      </c>
      <c r="J231" t="inlineStr">
        <is>
          <t>P002</t>
        </is>
      </c>
      <c r="K231" t="inlineStr">
        <is>
          <t>Aetna TX HMO</t>
        </is>
      </c>
      <c r="L231" t="inlineStr">
        <is>
          <t>C9212616</t>
        </is>
      </c>
    </row>
    <row r="232">
      <c r="A232" t="inlineStr">
        <is>
          <t>E00219</t>
        </is>
      </c>
      <c r="B232" t="inlineStr">
        <is>
          <t>P92326</t>
        </is>
      </c>
      <c r="C232" s="2" t="n">
        <v>45858</v>
      </c>
      <c r="D232" s="2" t="n">
        <v>45861</v>
      </c>
      <c r="E232" t="inlineStr">
        <is>
          <t>Therapy</t>
        </is>
      </c>
      <c r="F232" t="inlineStr">
        <is>
          <t>J1100</t>
        </is>
      </c>
      <c r="G232" t="inlineStr">
        <is>
          <t>0636</t>
        </is>
      </c>
      <c r="H232" t="n">
        <v>4</v>
      </c>
      <c r="I232" t="n">
        <v>32.18</v>
      </c>
      <c r="J232" t="inlineStr">
        <is>
          <t>P002</t>
        </is>
      </c>
      <c r="K232" t="inlineStr">
        <is>
          <t>Aetna TX HMO</t>
        </is>
      </c>
      <c r="L232" t="inlineStr">
        <is>
          <t>C9212616</t>
        </is>
      </c>
    </row>
    <row r="233">
      <c r="A233" t="inlineStr">
        <is>
          <t>E00220</t>
        </is>
      </c>
      <c r="B233" t="inlineStr">
        <is>
          <t>P83285</t>
        </is>
      </c>
      <c r="C233" s="2" t="n">
        <v>45811</v>
      </c>
      <c r="D233" s="2" t="n">
        <v>45813</v>
      </c>
      <c r="E233" t="inlineStr">
        <is>
          <t>Surgery</t>
        </is>
      </c>
      <c r="F233" t="inlineStr">
        <is>
          <t>80050</t>
        </is>
      </c>
      <c r="G233" t="inlineStr">
        <is>
          <t>0300</t>
        </is>
      </c>
      <c r="H233" t="n">
        <v>1</v>
      </c>
      <c r="I233" t="n">
        <v>185.92</v>
      </c>
      <c r="J233" t="inlineStr">
        <is>
          <t>P002</t>
        </is>
      </c>
      <c r="K233" t="inlineStr">
        <is>
          <t>Aetna TX HMO</t>
        </is>
      </c>
      <c r="L233" t="inlineStr">
        <is>
          <t>C1996283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t="inlineStr">
        <is>
          <t>Code</t>
        </is>
      </c>
      <c r="B1" t="inlineStr">
        <is>
          <t>Description</t>
        </is>
      </c>
      <c r="C1" t="inlineStr">
        <is>
          <t>Default_RevCode</t>
        </is>
      </c>
      <c r="D1" t="inlineStr">
        <is>
          <t>Std_Price</t>
        </is>
      </c>
    </row>
    <row r="2">
      <c r="A2" t="inlineStr">
        <is>
          <t>80050</t>
        </is>
      </c>
      <c r="B2" t="inlineStr">
        <is>
          <t>General health panel</t>
        </is>
      </c>
      <c r="C2" t="inlineStr">
        <is>
          <t>0300</t>
        </is>
      </c>
      <c r="D2" t="n">
        <v>180</v>
      </c>
    </row>
    <row r="3">
      <c r="A3" t="inlineStr">
        <is>
          <t>85025</t>
        </is>
      </c>
      <c r="B3" t="inlineStr">
        <is>
          <t>CBC with auto differential</t>
        </is>
      </c>
      <c r="C3" t="inlineStr">
        <is>
          <t>0300</t>
        </is>
      </c>
      <c r="D3" t="n">
        <v>45</v>
      </c>
    </row>
    <row r="4">
      <c r="A4" t="inlineStr">
        <is>
          <t>71020</t>
        </is>
      </c>
      <c r="B4" t="inlineStr">
        <is>
          <t>Chest X-ray 2 views</t>
        </is>
      </c>
      <c r="C4" t="inlineStr">
        <is>
          <t>0320</t>
        </is>
      </c>
      <c r="D4" t="n">
        <v>95</v>
      </c>
    </row>
    <row r="5">
      <c r="A5" t="inlineStr">
        <is>
          <t>74177</t>
        </is>
      </c>
      <c r="B5" t="inlineStr">
        <is>
          <t>CT Abdomen/Pelvis w/contrast</t>
        </is>
      </c>
      <c r="C5" t="inlineStr">
        <is>
          <t>0320</t>
        </is>
      </c>
      <c r="D5" t="n">
        <v>950</v>
      </c>
    </row>
    <row r="6">
      <c r="A6" t="inlineStr">
        <is>
          <t>99283</t>
        </is>
      </c>
      <c r="B6" t="inlineStr">
        <is>
          <t>ED visit, level 3</t>
        </is>
      </c>
      <c r="C6" t="inlineStr">
        <is>
          <t>0450</t>
        </is>
      </c>
      <c r="D6" t="n">
        <v>420</v>
      </c>
    </row>
    <row r="7">
      <c r="A7" t="inlineStr">
        <is>
          <t>99284</t>
        </is>
      </c>
      <c r="B7" t="inlineStr">
        <is>
          <t>ED visit, level 4</t>
        </is>
      </c>
      <c r="C7" t="inlineStr">
        <is>
          <t>0450</t>
        </is>
      </c>
      <c r="D7" t="n">
        <v>650</v>
      </c>
    </row>
    <row r="8">
      <c r="A8" t="inlineStr">
        <is>
          <t>J1885</t>
        </is>
      </c>
      <c r="B8" t="inlineStr">
        <is>
          <t>Ketorolac tromethamine, per 15 mg</t>
        </is>
      </c>
      <c r="C8" t="inlineStr">
        <is>
          <t>0636</t>
        </is>
      </c>
      <c r="D8" t="n">
        <v>38</v>
      </c>
    </row>
    <row r="9">
      <c r="A9" t="inlineStr">
        <is>
          <t>J0696</t>
        </is>
      </c>
      <c r="B9" t="inlineStr">
        <is>
          <t>Ceftriaxone sodium, per 250 mg</t>
        </is>
      </c>
      <c r="C9" t="inlineStr">
        <is>
          <t>0636</t>
        </is>
      </c>
      <c r="D9" t="n">
        <v>24</v>
      </c>
    </row>
    <row r="10">
      <c r="A10" t="inlineStr">
        <is>
          <t>12001</t>
        </is>
      </c>
      <c r="B10" t="inlineStr">
        <is>
          <t>Simple repair superficial wound</t>
        </is>
      </c>
      <c r="C10" t="inlineStr">
        <is>
          <t>0360</t>
        </is>
      </c>
      <c r="D10" t="n">
        <v>350</v>
      </c>
    </row>
    <row r="11">
      <c r="A11" t="inlineStr">
        <is>
          <t>93000</t>
        </is>
      </c>
      <c r="B11" t="inlineStr">
        <is>
          <t>Electrocardiogram complete</t>
        </is>
      </c>
      <c r="C11" t="inlineStr">
        <is>
          <t>0320</t>
        </is>
      </c>
      <c r="D11" t="n">
        <v>60</v>
      </c>
    </row>
    <row r="12">
      <c r="A12" t="inlineStr">
        <is>
          <t>A4649</t>
        </is>
      </c>
      <c r="B12" t="inlineStr">
        <is>
          <t>Surgical supply – miscellaneous</t>
        </is>
      </c>
      <c r="C12" t="inlineStr">
        <is>
          <t>0270</t>
        </is>
      </c>
      <c r="D12" t="n">
        <v>75</v>
      </c>
    </row>
    <row r="13">
      <c r="A13" t="inlineStr">
        <is>
          <t>97110</t>
        </is>
      </c>
      <c r="B13" t="inlineStr">
        <is>
          <t>Therapeutic exercises, 15 minutes</t>
        </is>
      </c>
      <c r="C13" t="inlineStr">
        <is>
          <t>0420</t>
        </is>
      </c>
      <c r="D13" t="n">
        <v>120</v>
      </c>
    </row>
    <row r="14">
      <c r="A14" t="inlineStr">
        <is>
          <t>97165</t>
        </is>
      </c>
      <c r="B14" t="inlineStr">
        <is>
          <t>OT evaluation – low complexity</t>
        </is>
      </c>
      <c r="C14" t="inlineStr">
        <is>
          <t>0430</t>
        </is>
      </c>
      <c r="D14" t="n">
        <v>160</v>
      </c>
    </row>
    <row r="15">
      <c r="A15" t="inlineStr">
        <is>
          <t>J1100</t>
        </is>
      </c>
      <c r="B15" t="inlineStr">
        <is>
          <t>Dexamethasone sodium phosphate, 1 mg</t>
        </is>
      </c>
      <c r="C15" t="inlineStr">
        <is>
          <t>0636</t>
        </is>
      </c>
      <c r="D15" t="n">
        <v>8</v>
      </c>
    </row>
    <row r="16">
      <c r="A16" t="inlineStr">
        <is>
          <t>J2405</t>
        </is>
      </c>
      <c r="B16" t="inlineStr">
        <is>
          <t>Ondansetron HCl, 1 mg</t>
        </is>
      </c>
      <c r="C16" t="inlineStr">
        <is>
          <t>0636</t>
        </is>
      </c>
      <c r="D16" t="n">
        <v>9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7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t="inlineStr">
        <is>
          <t>PayerID</t>
        </is>
      </c>
      <c r="B1" t="inlineStr">
        <is>
          <t>Code</t>
        </is>
      </c>
      <c r="C1" t="inlineStr">
        <is>
          <t>Allowed_Per_Unit</t>
        </is>
      </c>
    </row>
    <row r="2">
      <c r="A2" t="inlineStr">
        <is>
          <t>P001</t>
        </is>
      </c>
      <c r="B2" t="inlineStr">
        <is>
          <t>80050</t>
        </is>
      </c>
      <c r="C2" t="n">
        <v>104.32</v>
      </c>
    </row>
    <row r="3">
      <c r="A3" t="inlineStr">
        <is>
          <t>P002</t>
        </is>
      </c>
      <c r="B3" t="inlineStr">
        <is>
          <t>80050</t>
        </is>
      </c>
      <c r="C3" t="n">
        <v>91.86</v>
      </c>
    </row>
    <row r="4">
      <c r="A4" t="inlineStr">
        <is>
          <t>P003</t>
        </is>
      </c>
      <c r="B4" t="inlineStr">
        <is>
          <t>80050</t>
        </is>
      </c>
      <c r="C4" t="n">
        <v>127.87</v>
      </c>
    </row>
    <row r="5">
      <c r="A5" t="inlineStr">
        <is>
          <t>P004</t>
        </is>
      </c>
      <c r="B5" t="inlineStr">
        <is>
          <t>80050</t>
        </is>
      </c>
      <c r="C5" t="n">
        <v>87.11</v>
      </c>
    </row>
    <row r="6">
      <c r="A6" t="inlineStr">
        <is>
          <t>P005</t>
        </is>
      </c>
      <c r="B6" t="inlineStr">
        <is>
          <t>80050</t>
        </is>
      </c>
      <c r="C6" t="n">
        <v>56.61</v>
      </c>
    </row>
    <row r="7">
      <c r="A7" t="inlineStr">
        <is>
          <t>P001</t>
        </is>
      </c>
      <c r="B7" t="inlineStr">
        <is>
          <t>85025</t>
        </is>
      </c>
      <c r="C7" t="n">
        <v>29.38</v>
      </c>
    </row>
    <row r="8">
      <c r="A8" t="inlineStr">
        <is>
          <t>P002</t>
        </is>
      </c>
      <c r="B8" t="inlineStr">
        <is>
          <t>85025</t>
        </is>
      </c>
      <c r="C8" t="n">
        <v>20.92</v>
      </c>
    </row>
    <row r="9">
      <c r="A9" t="inlineStr">
        <is>
          <t>P003</t>
        </is>
      </c>
      <c r="B9" t="inlineStr">
        <is>
          <t>85025</t>
        </is>
      </c>
      <c r="C9" t="n">
        <v>28.06</v>
      </c>
    </row>
    <row r="10">
      <c r="A10" t="inlineStr">
        <is>
          <t>P004</t>
        </is>
      </c>
      <c r="B10" t="inlineStr">
        <is>
          <t>85025</t>
        </is>
      </c>
      <c r="C10" t="n">
        <v>16.77</v>
      </c>
    </row>
    <row r="11">
      <c r="A11" t="inlineStr">
        <is>
          <t>P005</t>
        </is>
      </c>
      <c r="B11" t="inlineStr">
        <is>
          <t>85025</t>
        </is>
      </c>
      <c r="C11" t="n">
        <v>22.8</v>
      </c>
    </row>
    <row r="12">
      <c r="A12" t="inlineStr">
        <is>
          <t>P001</t>
        </is>
      </c>
      <c r="B12" t="inlineStr">
        <is>
          <t>71020</t>
        </is>
      </c>
      <c r="C12" t="n">
        <v>47.45</v>
      </c>
    </row>
    <row r="13">
      <c r="A13" t="inlineStr">
        <is>
          <t>P002</t>
        </is>
      </c>
      <c r="B13" t="inlineStr">
        <is>
          <t>71020</t>
        </is>
      </c>
      <c r="C13" t="n">
        <v>51.23</v>
      </c>
    </row>
    <row r="14">
      <c r="A14" t="inlineStr">
        <is>
          <t>P003</t>
        </is>
      </c>
      <c r="B14" t="inlineStr">
        <is>
          <t>71020</t>
        </is>
      </c>
      <c r="C14" t="n">
        <v>66.59</v>
      </c>
    </row>
    <row r="15">
      <c r="A15" t="inlineStr">
        <is>
          <t>P004</t>
        </is>
      </c>
      <c r="B15" t="inlineStr">
        <is>
          <t>71020</t>
        </is>
      </c>
      <c r="C15" t="n">
        <v>46.96</v>
      </c>
    </row>
    <row r="16">
      <c r="A16" t="inlineStr">
        <is>
          <t>P005</t>
        </is>
      </c>
      <c r="B16" t="inlineStr">
        <is>
          <t>71020</t>
        </is>
      </c>
      <c r="C16" t="n">
        <v>51.69</v>
      </c>
    </row>
    <row r="17">
      <c r="A17" t="inlineStr">
        <is>
          <t>P001</t>
        </is>
      </c>
      <c r="B17" t="inlineStr">
        <is>
          <t>74177</t>
        </is>
      </c>
      <c r="C17" t="n">
        <v>445.2</v>
      </c>
    </row>
    <row r="18">
      <c r="A18" t="inlineStr">
        <is>
          <t>P002</t>
        </is>
      </c>
      <c r="B18" t="inlineStr">
        <is>
          <t>74177</t>
        </is>
      </c>
      <c r="C18" t="n">
        <v>753.72</v>
      </c>
    </row>
    <row r="19">
      <c r="A19" t="inlineStr">
        <is>
          <t>P003</t>
        </is>
      </c>
      <c r="B19" t="inlineStr">
        <is>
          <t>74177</t>
        </is>
      </c>
      <c r="C19" t="n">
        <v>537.55</v>
      </c>
    </row>
    <row r="20">
      <c r="A20" t="inlineStr">
        <is>
          <t>P004</t>
        </is>
      </c>
      <c r="B20" t="inlineStr">
        <is>
          <t>74177</t>
        </is>
      </c>
      <c r="C20" t="n">
        <v>360.48</v>
      </c>
    </row>
    <row r="21">
      <c r="A21" t="inlineStr">
        <is>
          <t>P005</t>
        </is>
      </c>
      <c r="B21" t="inlineStr">
        <is>
          <t>74177</t>
        </is>
      </c>
      <c r="C21" t="n">
        <v>478.83</v>
      </c>
    </row>
    <row r="22">
      <c r="A22" t="inlineStr">
        <is>
          <t>P001</t>
        </is>
      </c>
      <c r="B22" t="inlineStr">
        <is>
          <t>99283</t>
        </is>
      </c>
      <c r="C22" t="n">
        <v>219.36</v>
      </c>
    </row>
    <row r="23">
      <c r="A23" t="inlineStr">
        <is>
          <t>P002</t>
        </is>
      </c>
      <c r="B23" t="inlineStr">
        <is>
          <t>99283</t>
        </is>
      </c>
      <c r="C23" t="n">
        <v>286.71</v>
      </c>
    </row>
    <row r="24">
      <c r="A24" t="inlineStr">
        <is>
          <t>P003</t>
        </is>
      </c>
      <c r="B24" t="inlineStr">
        <is>
          <t>99283</t>
        </is>
      </c>
      <c r="C24" t="n">
        <v>296.34</v>
      </c>
    </row>
    <row r="25">
      <c r="A25" t="inlineStr">
        <is>
          <t>P004</t>
        </is>
      </c>
      <c r="B25" t="inlineStr">
        <is>
          <t>99283</t>
        </is>
      </c>
      <c r="C25" t="n">
        <v>204.51</v>
      </c>
    </row>
    <row r="26">
      <c r="A26" t="inlineStr">
        <is>
          <t>P005</t>
        </is>
      </c>
      <c r="B26" t="inlineStr">
        <is>
          <t>99283</t>
        </is>
      </c>
      <c r="C26" t="n">
        <v>132.26</v>
      </c>
    </row>
    <row r="27">
      <c r="A27" t="inlineStr">
        <is>
          <t>P001</t>
        </is>
      </c>
      <c r="B27" t="inlineStr">
        <is>
          <t>99284</t>
        </is>
      </c>
      <c r="C27" t="n">
        <v>346.05</v>
      </c>
    </row>
    <row r="28">
      <c r="A28" t="inlineStr">
        <is>
          <t>P002</t>
        </is>
      </c>
      <c r="B28" t="inlineStr">
        <is>
          <t>99284</t>
        </is>
      </c>
      <c r="C28" t="n">
        <v>469.4</v>
      </c>
    </row>
    <row r="29">
      <c r="A29" t="inlineStr">
        <is>
          <t>P003</t>
        </is>
      </c>
      <c r="B29" t="inlineStr">
        <is>
          <t>99284</t>
        </is>
      </c>
      <c r="C29" t="n">
        <v>403.67</v>
      </c>
    </row>
    <row r="30">
      <c r="A30" t="inlineStr">
        <is>
          <t>P004</t>
        </is>
      </c>
      <c r="B30" t="inlineStr">
        <is>
          <t>99284</t>
        </is>
      </c>
      <c r="C30" t="n">
        <v>322.65</v>
      </c>
    </row>
    <row r="31">
      <c r="A31" t="inlineStr">
        <is>
          <t>P005</t>
        </is>
      </c>
      <c r="B31" t="inlineStr">
        <is>
          <t>99284</t>
        </is>
      </c>
      <c r="C31" t="n">
        <v>243.71</v>
      </c>
    </row>
    <row r="32">
      <c r="A32" t="inlineStr">
        <is>
          <t>P001</t>
        </is>
      </c>
      <c r="B32" t="inlineStr">
        <is>
          <t>J1885</t>
        </is>
      </c>
      <c r="C32" t="n">
        <v>29.17</v>
      </c>
    </row>
    <row r="33">
      <c r="A33" t="inlineStr">
        <is>
          <t>P002</t>
        </is>
      </c>
      <c r="B33" t="inlineStr">
        <is>
          <t>J1885</t>
        </is>
      </c>
      <c r="C33" t="n">
        <v>27.72</v>
      </c>
    </row>
    <row r="34">
      <c r="A34" t="inlineStr">
        <is>
          <t>P003</t>
        </is>
      </c>
      <c r="B34" t="inlineStr">
        <is>
          <t>J1885</t>
        </is>
      </c>
      <c r="C34" t="n">
        <v>20.81</v>
      </c>
    </row>
    <row r="35">
      <c r="A35" t="inlineStr">
        <is>
          <t>P004</t>
        </is>
      </c>
      <c r="B35" t="inlineStr">
        <is>
          <t>J1885</t>
        </is>
      </c>
      <c r="C35" t="n">
        <v>18.29</v>
      </c>
    </row>
    <row r="36">
      <c r="A36" t="inlineStr">
        <is>
          <t>P005</t>
        </is>
      </c>
      <c r="B36" t="inlineStr">
        <is>
          <t>J1885</t>
        </is>
      </c>
      <c r="C36" t="n">
        <v>18.33</v>
      </c>
    </row>
    <row r="37">
      <c r="A37" t="inlineStr">
        <is>
          <t>P001</t>
        </is>
      </c>
      <c r="B37" t="inlineStr">
        <is>
          <t>J0696</t>
        </is>
      </c>
      <c r="C37" t="n">
        <v>13.56</v>
      </c>
    </row>
    <row r="38">
      <c r="A38" t="inlineStr">
        <is>
          <t>P002</t>
        </is>
      </c>
      <c r="B38" t="inlineStr">
        <is>
          <t>J0696</t>
        </is>
      </c>
      <c r="C38" t="n">
        <v>20.21</v>
      </c>
    </row>
    <row r="39">
      <c r="A39" t="inlineStr">
        <is>
          <t>P003</t>
        </is>
      </c>
      <c r="B39" t="inlineStr">
        <is>
          <t>J0696</t>
        </is>
      </c>
      <c r="C39" t="n">
        <v>11.93</v>
      </c>
    </row>
    <row r="40">
      <c r="A40" t="inlineStr">
        <is>
          <t>P004</t>
        </is>
      </c>
      <c r="B40" t="inlineStr">
        <is>
          <t>J0696</t>
        </is>
      </c>
      <c r="C40" t="n">
        <v>12.94</v>
      </c>
    </row>
    <row r="41">
      <c r="A41" t="inlineStr">
        <is>
          <t>P005</t>
        </is>
      </c>
      <c r="B41" t="inlineStr">
        <is>
          <t>J0696</t>
        </is>
      </c>
      <c r="C41" t="n">
        <v>10.13</v>
      </c>
    </row>
    <row r="42">
      <c r="A42" t="inlineStr">
        <is>
          <t>P001</t>
        </is>
      </c>
      <c r="B42" t="inlineStr">
        <is>
          <t>12001</t>
        </is>
      </c>
      <c r="C42" t="n">
        <v>162.99</v>
      </c>
    </row>
    <row r="43">
      <c r="A43" t="inlineStr">
        <is>
          <t>P002</t>
        </is>
      </c>
      <c r="B43" t="inlineStr">
        <is>
          <t>12001</t>
        </is>
      </c>
      <c r="C43" t="n">
        <v>251.05</v>
      </c>
    </row>
    <row r="44">
      <c r="A44" t="inlineStr">
        <is>
          <t>P003</t>
        </is>
      </c>
      <c r="B44" t="inlineStr">
        <is>
          <t>12001</t>
        </is>
      </c>
      <c r="C44" t="n">
        <v>264.54</v>
      </c>
    </row>
    <row r="45">
      <c r="A45" t="inlineStr">
        <is>
          <t>P004</t>
        </is>
      </c>
      <c r="B45" t="inlineStr">
        <is>
          <t>12001</t>
        </is>
      </c>
      <c r="C45" t="n">
        <v>199.1</v>
      </c>
    </row>
    <row r="46">
      <c r="A46" t="inlineStr">
        <is>
          <t>P005</t>
        </is>
      </c>
      <c r="B46" t="inlineStr">
        <is>
          <t>12001</t>
        </is>
      </c>
      <c r="C46" t="n">
        <v>165.84</v>
      </c>
    </row>
    <row r="47">
      <c r="A47" t="inlineStr">
        <is>
          <t>P001</t>
        </is>
      </c>
      <c r="B47" t="inlineStr">
        <is>
          <t>93000</t>
        </is>
      </c>
      <c r="C47" t="n">
        <v>41.26</v>
      </c>
    </row>
    <row r="48">
      <c r="A48" t="inlineStr">
        <is>
          <t>P002</t>
        </is>
      </c>
      <c r="B48" t="inlineStr">
        <is>
          <t>93000</t>
        </is>
      </c>
      <c r="C48" t="n">
        <v>40.92</v>
      </c>
    </row>
    <row r="49">
      <c r="A49" t="inlineStr">
        <is>
          <t>P003</t>
        </is>
      </c>
      <c r="B49" t="inlineStr">
        <is>
          <t>93000</t>
        </is>
      </c>
      <c r="C49" t="n">
        <v>37.95</v>
      </c>
    </row>
    <row r="50">
      <c r="A50" t="inlineStr">
        <is>
          <t>P004</t>
        </is>
      </c>
      <c r="B50" t="inlineStr">
        <is>
          <t>93000</t>
        </is>
      </c>
      <c r="C50" t="n">
        <v>35.17</v>
      </c>
    </row>
    <row r="51">
      <c r="A51" t="inlineStr">
        <is>
          <t>P005</t>
        </is>
      </c>
      <c r="B51" t="inlineStr">
        <is>
          <t>93000</t>
        </is>
      </c>
      <c r="C51" t="n">
        <v>27.96</v>
      </c>
    </row>
    <row r="52">
      <c r="A52" t="inlineStr">
        <is>
          <t>P001</t>
        </is>
      </c>
      <c r="B52" t="inlineStr">
        <is>
          <t>A4649</t>
        </is>
      </c>
      <c r="C52" t="n">
        <v>35.57</v>
      </c>
    </row>
    <row r="53">
      <c r="A53" t="inlineStr">
        <is>
          <t>P002</t>
        </is>
      </c>
      <c r="B53" t="inlineStr">
        <is>
          <t>A4649</t>
        </is>
      </c>
      <c r="C53" t="n">
        <v>54.79</v>
      </c>
    </row>
    <row r="54">
      <c r="A54" t="inlineStr">
        <is>
          <t>P003</t>
        </is>
      </c>
      <c r="B54" t="inlineStr">
        <is>
          <t>A4649</t>
        </is>
      </c>
      <c r="C54" t="n">
        <v>53.16</v>
      </c>
    </row>
    <row r="55">
      <c r="A55" t="inlineStr">
        <is>
          <t>P004</t>
        </is>
      </c>
      <c r="B55" t="inlineStr">
        <is>
          <t>A4649</t>
        </is>
      </c>
      <c r="C55" t="n">
        <v>41.66</v>
      </c>
    </row>
    <row r="56">
      <c r="A56" t="inlineStr">
        <is>
          <t>P005</t>
        </is>
      </c>
      <c r="B56" t="inlineStr">
        <is>
          <t>A4649</t>
        </is>
      </c>
      <c r="C56" t="n">
        <v>29.73</v>
      </c>
    </row>
    <row r="57">
      <c r="A57" t="inlineStr">
        <is>
          <t>P001</t>
        </is>
      </c>
      <c r="B57" t="inlineStr">
        <is>
          <t>97110</t>
        </is>
      </c>
      <c r="C57" t="n">
        <v>86.09999999999999</v>
      </c>
    </row>
    <row r="58">
      <c r="A58" t="inlineStr">
        <is>
          <t>P002</t>
        </is>
      </c>
      <c r="B58" t="inlineStr">
        <is>
          <t>97110</t>
        </is>
      </c>
      <c r="C58" t="n">
        <v>55.08</v>
      </c>
    </row>
    <row r="59">
      <c r="A59" t="inlineStr">
        <is>
          <t>P003</t>
        </is>
      </c>
      <c r="B59" t="inlineStr">
        <is>
          <t>97110</t>
        </is>
      </c>
      <c r="C59" t="n">
        <v>76.16</v>
      </c>
    </row>
    <row r="60">
      <c r="A60" t="inlineStr">
        <is>
          <t>P004</t>
        </is>
      </c>
      <c r="B60" t="inlineStr">
        <is>
          <t>97110</t>
        </is>
      </c>
      <c r="C60" t="n">
        <v>45.51</v>
      </c>
    </row>
    <row r="61">
      <c r="A61" t="inlineStr">
        <is>
          <t>P005</t>
        </is>
      </c>
      <c r="B61" t="inlineStr">
        <is>
          <t>97110</t>
        </is>
      </c>
      <c r="C61" t="n">
        <v>59.05</v>
      </c>
    </row>
    <row r="62">
      <c r="A62" t="inlineStr">
        <is>
          <t>P001</t>
        </is>
      </c>
      <c r="B62" t="inlineStr">
        <is>
          <t>97165</t>
        </is>
      </c>
      <c r="C62" t="n">
        <v>80.28</v>
      </c>
    </row>
    <row r="63">
      <c r="A63" t="inlineStr">
        <is>
          <t>P002</t>
        </is>
      </c>
      <c r="B63" t="inlineStr">
        <is>
          <t>97165</t>
        </is>
      </c>
      <c r="C63" t="n">
        <v>87.84999999999999</v>
      </c>
    </row>
    <row r="64">
      <c r="A64" t="inlineStr">
        <is>
          <t>P003</t>
        </is>
      </c>
      <c r="B64" t="inlineStr">
        <is>
          <t>97165</t>
        </is>
      </c>
      <c r="C64" t="n">
        <v>97.02</v>
      </c>
    </row>
    <row r="65">
      <c r="A65" t="inlineStr">
        <is>
          <t>P004</t>
        </is>
      </c>
      <c r="B65" t="inlineStr">
        <is>
          <t>97165</t>
        </is>
      </c>
      <c r="C65" t="n">
        <v>59.22</v>
      </c>
    </row>
    <row r="66">
      <c r="A66" t="inlineStr">
        <is>
          <t>P005</t>
        </is>
      </c>
      <c r="B66" t="inlineStr">
        <is>
          <t>97165</t>
        </is>
      </c>
      <c r="C66" t="n">
        <v>69.98</v>
      </c>
    </row>
    <row r="67">
      <c r="A67" t="inlineStr">
        <is>
          <t>P001</t>
        </is>
      </c>
      <c r="B67" t="inlineStr">
        <is>
          <t>J1100</t>
        </is>
      </c>
      <c r="C67" t="n">
        <v>6.43</v>
      </c>
    </row>
    <row r="68">
      <c r="A68" t="inlineStr">
        <is>
          <t>P002</t>
        </is>
      </c>
      <c r="B68" t="inlineStr">
        <is>
          <t>J1100</t>
        </is>
      </c>
      <c r="C68" t="n">
        <v>6.22</v>
      </c>
    </row>
    <row r="69">
      <c r="A69" t="inlineStr">
        <is>
          <t>P003</t>
        </is>
      </c>
      <c r="B69" t="inlineStr">
        <is>
          <t>J1100</t>
        </is>
      </c>
      <c r="C69" t="n">
        <v>6.36</v>
      </c>
    </row>
    <row r="70">
      <c r="A70" t="inlineStr">
        <is>
          <t>P004</t>
        </is>
      </c>
      <c r="B70" t="inlineStr">
        <is>
          <t>J1100</t>
        </is>
      </c>
      <c r="C70" t="n">
        <v>3.63</v>
      </c>
    </row>
    <row r="71">
      <c r="A71" t="inlineStr">
        <is>
          <t>P005</t>
        </is>
      </c>
      <c r="B71" t="inlineStr">
        <is>
          <t>J1100</t>
        </is>
      </c>
      <c r="C71" t="n">
        <v>4.17</v>
      </c>
    </row>
    <row r="72">
      <c r="A72" t="inlineStr">
        <is>
          <t>P001</t>
        </is>
      </c>
      <c r="B72" t="inlineStr">
        <is>
          <t>J2405</t>
        </is>
      </c>
      <c r="C72" t="n">
        <v>7.5</v>
      </c>
    </row>
    <row r="73">
      <c r="A73" t="inlineStr">
        <is>
          <t>P002</t>
        </is>
      </c>
      <c r="B73" t="inlineStr">
        <is>
          <t>J2405</t>
        </is>
      </c>
      <c r="C73" t="n">
        <v>4.59</v>
      </c>
    </row>
    <row r="74">
      <c r="A74" t="inlineStr">
        <is>
          <t>P003</t>
        </is>
      </c>
      <c r="B74" t="inlineStr">
        <is>
          <t>J2405</t>
        </is>
      </c>
      <c r="C74" t="n">
        <v>4.68</v>
      </c>
    </row>
    <row r="75">
      <c r="A75" t="inlineStr">
        <is>
          <t>P004</t>
        </is>
      </c>
      <c r="B75" t="inlineStr">
        <is>
          <t>J2405</t>
        </is>
      </c>
      <c r="C75" t="n">
        <v>3.68</v>
      </c>
    </row>
    <row r="76">
      <c r="A76" t="inlineStr">
        <is>
          <t>P005</t>
        </is>
      </c>
      <c r="B76" t="inlineStr">
        <is>
          <t>J2405</t>
        </is>
      </c>
      <c r="C76" t="n">
        <v>4.03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8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t="inlineStr">
        <is>
          <t>ClaimID</t>
        </is>
      </c>
      <c r="B1" t="inlineStr">
        <is>
          <t>EncounterID</t>
        </is>
      </c>
      <c r="C1" t="inlineStr">
        <is>
          <t>Code</t>
        </is>
      </c>
      <c r="D1" t="inlineStr">
        <is>
          <t>DeniedUnits</t>
        </is>
      </c>
      <c r="E1" t="inlineStr">
        <is>
          <t>ReasonCode</t>
        </is>
      </c>
      <c r="F1" t="inlineStr">
        <is>
          <t>ReasonText</t>
        </is>
      </c>
      <c r="G1" t="inlineStr">
        <is>
          <t>DeniedAmount</t>
        </is>
      </c>
    </row>
    <row r="2">
      <c r="A2" t="inlineStr">
        <is>
          <t>C3562772</t>
        </is>
      </c>
      <c r="B2" t="inlineStr">
        <is>
          <t>E00127</t>
        </is>
      </c>
      <c r="C2" t="inlineStr">
        <is>
          <t>J2405</t>
        </is>
      </c>
      <c r="D2" t="n">
        <v>0</v>
      </c>
      <c r="E2" t="inlineStr">
        <is>
          <t>PR-1</t>
        </is>
      </c>
      <c r="F2" t="inlineStr">
        <is>
          <t>Deductible Amount</t>
        </is>
      </c>
      <c r="G2" t="n">
        <v>0</v>
      </c>
    </row>
    <row r="3">
      <c r="A3" t="inlineStr">
        <is>
          <t>C8065805</t>
        </is>
      </c>
      <c r="B3" t="inlineStr">
        <is>
          <t>E00118</t>
        </is>
      </c>
      <c r="C3" t="inlineStr">
        <is>
          <t>93000</t>
        </is>
      </c>
      <c r="D3" t="n">
        <v>0</v>
      </c>
      <c r="E3" t="inlineStr">
        <is>
          <t>CO-151</t>
        </is>
      </c>
      <c r="F3" t="inlineStr">
        <is>
          <t>Payment adjusted because the payer deems the information submitted does not support level of service</t>
        </is>
      </c>
      <c r="G3" t="n">
        <v>0</v>
      </c>
    </row>
    <row r="4">
      <c r="A4" t="inlineStr">
        <is>
          <t>C1675564</t>
        </is>
      </c>
      <c r="B4" t="inlineStr">
        <is>
          <t>E00180</t>
        </is>
      </c>
      <c r="C4" t="inlineStr">
        <is>
          <t>12001</t>
        </is>
      </c>
      <c r="D4" t="n">
        <v>1</v>
      </c>
      <c r="E4" t="inlineStr">
        <is>
          <t>PR-1</t>
        </is>
      </c>
      <c r="F4" t="inlineStr">
        <is>
          <t>Deductible Amount</t>
        </is>
      </c>
      <c r="G4" t="n">
        <v>163.28</v>
      </c>
    </row>
    <row r="5">
      <c r="A5" t="inlineStr">
        <is>
          <t>C6168126</t>
        </is>
      </c>
      <c r="B5" t="inlineStr">
        <is>
          <t>E00169</t>
        </is>
      </c>
      <c r="C5" t="inlineStr">
        <is>
          <t>97165</t>
        </is>
      </c>
      <c r="D5" t="n">
        <v>0</v>
      </c>
      <c r="E5" t="inlineStr">
        <is>
          <t>CO-97</t>
        </is>
      </c>
      <c r="F5" t="inlineStr">
        <is>
          <t>Payment included in allowance for another service/procedure</t>
        </is>
      </c>
      <c r="G5" t="n">
        <v>0</v>
      </c>
    </row>
    <row r="6">
      <c r="A6" t="inlineStr">
        <is>
          <t>C4425645</t>
        </is>
      </c>
      <c r="B6" t="inlineStr">
        <is>
          <t>E00095</t>
        </is>
      </c>
      <c r="C6" t="inlineStr">
        <is>
          <t>J1885</t>
        </is>
      </c>
      <c r="D6" t="n">
        <v>0</v>
      </c>
      <c r="E6" t="inlineStr">
        <is>
          <t>PR-1</t>
        </is>
      </c>
      <c r="F6" t="inlineStr">
        <is>
          <t>Deductible Amount</t>
        </is>
      </c>
      <c r="G6" t="n">
        <v>0</v>
      </c>
    </row>
    <row r="7">
      <c r="A7" t="inlineStr">
        <is>
          <t>C6065897</t>
        </is>
      </c>
      <c r="B7" t="inlineStr">
        <is>
          <t>E00042</t>
        </is>
      </c>
      <c r="C7" t="inlineStr">
        <is>
          <t>80050</t>
        </is>
      </c>
      <c r="D7" t="n">
        <v>0</v>
      </c>
      <c r="E7" t="inlineStr">
        <is>
          <t>CO-151</t>
        </is>
      </c>
      <c r="F7" t="inlineStr">
        <is>
          <t>Payment adjusted because the payer deems the information submitted does not support level of service</t>
        </is>
      </c>
      <c r="G7" t="n">
        <v>0</v>
      </c>
    </row>
    <row r="8">
      <c r="A8" t="inlineStr">
        <is>
          <t>C5947945</t>
        </is>
      </c>
      <c r="B8" t="inlineStr">
        <is>
          <t>E00196</t>
        </is>
      </c>
      <c r="C8" t="inlineStr">
        <is>
          <t>97165</t>
        </is>
      </c>
      <c r="D8" t="n">
        <v>1</v>
      </c>
      <c r="E8" t="inlineStr">
        <is>
          <t>CO-97</t>
        </is>
      </c>
      <c r="F8" t="inlineStr">
        <is>
          <t>Payment included in allowance for another service/procedure</t>
        </is>
      </c>
      <c r="G8" t="n">
        <v>111.09</v>
      </c>
    </row>
    <row r="9">
      <c r="A9" t="inlineStr">
        <is>
          <t>C4118712</t>
        </is>
      </c>
      <c r="B9" t="inlineStr">
        <is>
          <t>E00126</t>
        </is>
      </c>
      <c r="C9" t="inlineStr">
        <is>
          <t>J1885</t>
        </is>
      </c>
      <c r="D9" t="n">
        <v>0</v>
      </c>
      <c r="E9" t="inlineStr">
        <is>
          <t>CO-151</t>
        </is>
      </c>
      <c r="F9" t="inlineStr">
        <is>
          <t>Payment adjusted because the payer deems the information submitted does not support level of service</t>
        </is>
      </c>
      <c r="G9" t="n">
        <v>0</v>
      </c>
    </row>
    <row r="10">
      <c r="A10" t="inlineStr">
        <is>
          <t>C2660378</t>
        </is>
      </c>
      <c r="B10" t="inlineStr">
        <is>
          <t>E00194</t>
        </is>
      </c>
      <c r="C10" t="inlineStr">
        <is>
          <t>85025</t>
        </is>
      </c>
      <c r="D10" t="n">
        <v>0</v>
      </c>
      <c r="E10" t="inlineStr">
        <is>
          <t>CO-97</t>
        </is>
      </c>
      <c r="F10" t="inlineStr">
        <is>
          <t>Payment included in allowance for another service/procedure</t>
        </is>
      </c>
      <c r="G10" t="n">
        <v>0</v>
      </c>
    </row>
    <row r="11">
      <c r="A11" t="inlineStr">
        <is>
          <t>C6679902</t>
        </is>
      </c>
      <c r="B11" t="inlineStr">
        <is>
          <t>E00177</t>
        </is>
      </c>
      <c r="C11" t="inlineStr">
        <is>
          <t>12001</t>
        </is>
      </c>
      <c r="D11" t="n">
        <v>1</v>
      </c>
      <c r="E11" t="inlineStr">
        <is>
          <t>PR-1</t>
        </is>
      </c>
      <c r="F11" t="inlineStr">
        <is>
          <t>Deductible Amount</t>
        </is>
      </c>
      <c r="G11" t="n">
        <v>308.64</v>
      </c>
    </row>
    <row r="12">
      <c r="A12" t="inlineStr">
        <is>
          <t>C5832895</t>
        </is>
      </c>
      <c r="B12" t="inlineStr">
        <is>
          <t>E00190</t>
        </is>
      </c>
      <c r="C12" t="inlineStr">
        <is>
          <t>12001</t>
        </is>
      </c>
      <c r="D12" t="n">
        <v>0</v>
      </c>
      <c r="E12" t="inlineStr">
        <is>
          <t>CO-16</t>
        </is>
      </c>
      <c r="F12" t="inlineStr">
        <is>
          <t>Claim/service lacks information</t>
        </is>
      </c>
      <c r="G12" t="n">
        <v>0</v>
      </c>
    </row>
    <row r="13">
      <c r="A13" t="inlineStr">
        <is>
          <t>C3344092</t>
        </is>
      </c>
      <c r="B13" t="inlineStr">
        <is>
          <t>E00028</t>
        </is>
      </c>
      <c r="C13" t="inlineStr">
        <is>
          <t>97165</t>
        </is>
      </c>
      <c r="D13" t="n">
        <v>0</v>
      </c>
      <c r="E13" t="inlineStr">
        <is>
          <t>PR-1</t>
        </is>
      </c>
      <c r="F13" t="inlineStr">
        <is>
          <t>Deductible Amount</t>
        </is>
      </c>
      <c r="G13" t="n">
        <v>0</v>
      </c>
    </row>
    <row r="14">
      <c r="A14" t="inlineStr">
        <is>
          <t>C1736915</t>
        </is>
      </c>
      <c r="B14" t="inlineStr">
        <is>
          <t>E00202</t>
        </is>
      </c>
      <c r="C14" t="inlineStr">
        <is>
          <t>J1100</t>
        </is>
      </c>
      <c r="D14" t="n">
        <v>0</v>
      </c>
      <c r="E14" t="inlineStr">
        <is>
          <t>CO-151</t>
        </is>
      </c>
      <c r="F14" t="inlineStr">
        <is>
          <t>Payment adjusted because the payer deems the information submitted does not support level of service</t>
        </is>
      </c>
      <c r="G14" t="n">
        <v>0</v>
      </c>
    </row>
    <row r="15">
      <c r="A15" t="inlineStr">
        <is>
          <t>C7654050</t>
        </is>
      </c>
      <c r="B15" t="inlineStr">
        <is>
          <t>E00176</t>
        </is>
      </c>
      <c r="C15" t="inlineStr">
        <is>
          <t>93000</t>
        </is>
      </c>
      <c r="D15" t="n">
        <v>1</v>
      </c>
      <c r="E15" t="inlineStr">
        <is>
          <t>CO-151</t>
        </is>
      </c>
      <c r="F15" t="inlineStr">
        <is>
          <t>Payment adjusted because the payer deems the information submitted does not support level of service</t>
        </is>
      </c>
      <c r="G15" t="n">
        <v>58.44</v>
      </c>
    </row>
    <row r="16">
      <c r="A16" t="inlineStr">
        <is>
          <t>C3208174</t>
        </is>
      </c>
      <c r="B16" t="inlineStr">
        <is>
          <t>E00088</t>
        </is>
      </c>
      <c r="C16" t="inlineStr">
        <is>
          <t>80050</t>
        </is>
      </c>
      <c r="D16" t="n">
        <v>0</v>
      </c>
      <c r="E16" t="inlineStr">
        <is>
          <t>CO-97</t>
        </is>
      </c>
      <c r="F16" t="inlineStr">
        <is>
          <t>Payment included in allowance for another service/procedure</t>
        </is>
      </c>
      <c r="G16" t="n">
        <v>0</v>
      </c>
    </row>
    <row r="17">
      <c r="A17" t="inlineStr">
        <is>
          <t>C9408575</t>
        </is>
      </c>
      <c r="B17" t="inlineStr">
        <is>
          <t>E00112</t>
        </is>
      </c>
      <c r="C17" t="inlineStr">
        <is>
          <t>71020</t>
        </is>
      </c>
      <c r="D17" t="n">
        <v>0</v>
      </c>
      <c r="E17" t="inlineStr">
        <is>
          <t>CO-45</t>
        </is>
      </c>
      <c r="F17" t="inlineStr">
        <is>
          <t>Charge exceeds fee schedule/maximum allowable</t>
        </is>
      </c>
      <c r="G17" t="n">
        <v>0</v>
      </c>
    </row>
    <row r="18">
      <c r="A18" t="inlineStr">
        <is>
          <t>C5163759</t>
        </is>
      </c>
      <c r="B18" t="inlineStr">
        <is>
          <t>E00031</t>
        </is>
      </c>
      <c r="C18" t="inlineStr">
        <is>
          <t>J1885</t>
        </is>
      </c>
      <c r="D18" t="n">
        <v>0</v>
      </c>
      <c r="E18" t="inlineStr">
        <is>
          <t>CO-45</t>
        </is>
      </c>
      <c r="F18" t="inlineStr">
        <is>
          <t>Charge exceeds fee schedule/maximum allowable</t>
        </is>
      </c>
      <c r="G18" t="n">
        <v>0</v>
      </c>
    </row>
    <row r="19">
      <c r="A19" t="inlineStr">
        <is>
          <t>C8190074</t>
        </is>
      </c>
      <c r="B19" t="inlineStr">
        <is>
          <t>E00148</t>
        </is>
      </c>
      <c r="C19" t="inlineStr">
        <is>
          <t>74177</t>
        </is>
      </c>
      <c r="D19" t="n">
        <v>1</v>
      </c>
      <c r="E19" t="inlineStr">
        <is>
          <t>PR-1</t>
        </is>
      </c>
      <c r="F19" t="inlineStr">
        <is>
          <t>Deductible Amount</t>
        </is>
      </c>
      <c r="G19" t="n">
        <v>340.84</v>
      </c>
    </row>
    <row r="20">
      <c r="A20" t="inlineStr">
        <is>
          <t>C9357501</t>
        </is>
      </c>
      <c r="B20" t="inlineStr">
        <is>
          <t>E00050</t>
        </is>
      </c>
      <c r="C20" t="inlineStr">
        <is>
          <t>93000</t>
        </is>
      </c>
      <c r="D20" t="n">
        <v>1</v>
      </c>
      <c r="E20" t="inlineStr">
        <is>
          <t>CO-151</t>
        </is>
      </c>
      <c r="F20" t="inlineStr">
        <is>
          <t>Payment adjusted because the payer deems the information submitted does not support level of service</t>
        </is>
      </c>
      <c r="G20" t="n">
        <v>29.11</v>
      </c>
    </row>
    <row r="21">
      <c r="A21" t="inlineStr">
        <is>
          <t>C8190074</t>
        </is>
      </c>
      <c r="B21" t="inlineStr">
        <is>
          <t>E00148</t>
        </is>
      </c>
      <c r="C21" t="inlineStr">
        <is>
          <t>74177</t>
        </is>
      </c>
      <c r="D21" t="n">
        <v>1</v>
      </c>
      <c r="E21" t="inlineStr">
        <is>
          <t>PR-1</t>
        </is>
      </c>
      <c r="F21" t="inlineStr">
        <is>
          <t>Deductible Amount</t>
        </is>
      </c>
      <c r="G21" t="n">
        <v>609.75</v>
      </c>
    </row>
    <row r="22">
      <c r="A22" t="inlineStr">
        <is>
          <t>C9711065</t>
        </is>
      </c>
      <c r="B22" t="inlineStr">
        <is>
          <t>E00121</t>
        </is>
      </c>
      <c r="C22" t="inlineStr">
        <is>
          <t>J1100</t>
        </is>
      </c>
      <c r="D22" t="n">
        <v>0</v>
      </c>
      <c r="E22" t="inlineStr">
        <is>
          <t>CO-45</t>
        </is>
      </c>
      <c r="F22" t="inlineStr">
        <is>
          <t>Charge exceeds fee schedule/maximum allowable</t>
        </is>
      </c>
      <c r="G22" t="n">
        <v>0</v>
      </c>
    </row>
    <row r="23">
      <c r="A23" t="inlineStr">
        <is>
          <t>C7387790</t>
        </is>
      </c>
      <c r="B23" t="inlineStr">
        <is>
          <t>E00215</t>
        </is>
      </c>
      <c r="C23" t="inlineStr">
        <is>
          <t>97110</t>
        </is>
      </c>
      <c r="D23" t="n">
        <v>0</v>
      </c>
      <c r="E23" t="inlineStr">
        <is>
          <t>CO-16</t>
        </is>
      </c>
      <c r="F23" t="inlineStr">
        <is>
          <t>Claim/service lacks information</t>
        </is>
      </c>
      <c r="G23" t="n">
        <v>0</v>
      </c>
    </row>
    <row r="24">
      <c r="A24" t="inlineStr">
        <is>
          <t>C8521178</t>
        </is>
      </c>
      <c r="B24" t="inlineStr">
        <is>
          <t>E00073</t>
        </is>
      </c>
      <c r="C24" t="inlineStr">
        <is>
          <t>93000</t>
        </is>
      </c>
      <c r="D24" t="n">
        <v>0</v>
      </c>
      <c r="E24" t="inlineStr">
        <is>
          <t>CO-151</t>
        </is>
      </c>
      <c r="F24" t="inlineStr">
        <is>
          <t>Payment adjusted because the payer deems the information submitted does not support level of service</t>
        </is>
      </c>
      <c r="G24" t="n">
        <v>0</v>
      </c>
    </row>
    <row r="25">
      <c r="A25" t="inlineStr">
        <is>
          <t>C7654050</t>
        </is>
      </c>
      <c r="B25" t="inlineStr">
        <is>
          <t>E00176</t>
        </is>
      </c>
      <c r="C25" t="inlineStr">
        <is>
          <t>93000</t>
        </is>
      </c>
      <c r="D25" t="n">
        <v>0</v>
      </c>
      <c r="E25" t="inlineStr">
        <is>
          <t>CO-16</t>
        </is>
      </c>
      <c r="F25" t="inlineStr">
        <is>
          <t>Claim/service lacks information</t>
        </is>
      </c>
      <c r="G25" t="n">
        <v>0</v>
      </c>
    </row>
    <row r="26">
      <c r="A26" t="inlineStr">
        <is>
          <t>C6065897</t>
        </is>
      </c>
      <c r="B26" t="inlineStr">
        <is>
          <t>E00042</t>
        </is>
      </c>
      <c r="C26" t="inlineStr">
        <is>
          <t>80050</t>
        </is>
      </c>
      <c r="D26" t="n">
        <v>0</v>
      </c>
      <c r="E26" t="inlineStr">
        <is>
          <t>CO-97</t>
        </is>
      </c>
      <c r="F26" t="inlineStr">
        <is>
          <t>Payment included in allowance for another service/procedure</t>
        </is>
      </c>
      <c r="G26" t="n">
        <v>0</v>
      </c>
    </row>
    <row r="27">
      <c r="A27" t="inlineStr">
        <is>
          <t>C8823872</t>
        </is>
      </c>
      <c r="B27" t="inlineStr">
        <is>
          <t>E00039</t>
        </is>
      </c>
      <c r="C27" t="inlineStr">
        <is>
          <t>J0696</t>
        </is>
      </c>
      <c r="D27" t="n">
        <v>0</v>
      </c>
      <c r="E27" t="inlineStr">
        <is>
          <t>CO-45</t>
        </is>
      </c>
      <c r="F27" t="inlineStr">
        <is>
          <t>Charge exceeds fee schedule/maximum allowable</t>
        </is>
      </c>
      <c r="G27" t="n">
        <v>0</v>
      </c>
    </row>
    <row r="28">
      <c r="A28" t="inlineStr">
        <is>
          <t>C5821186</t>
        </is>
      </c>
      <c r="B28" t="inlineStr">
        <is>
          <t>E00106</t>
        </is>
      </c>
      <c r="C28" t="inlineStr">
        <is>
          <t>85025</t>
        </is>
      </c>
      <c r="D28" t="n">
        <v>1</v>
      </c>
      <c r="E28" t="inlineStr">
        <is>
          <t>CO-151</t>
        </is>
      </c>
      <c r="F28" t="inlineStr">
        <is>
          <t>Payment adjusted because the payer deems the information submitted does not support level of service</t>
        </is>
      </c>
      <c r="G28" t="n">
        <v>23.79</v>
      </c>
    </row>
    <row r="29">
      <c r="A29" t="inlineStr">
        <is>
          <t>C5371724</t>
        </is>
      </c>
      <c r="B29" t="inlineStr">
        <is>
          <t>E00110</t>
        </is>
      </c>
      <c r="C29" t="inlineStr">
        <is>
          <t>J2405</t>
        </is>
      </c>
      <c r="D29" t="n">
        <v>0</v>
      </c>
      <c r="E29" t="inlineStr">
        <is>
          <t>CO-97</t>
        </is>
      </c>
      <c r="F29" t="inlineStr">
        <is>
          <t>Payment included in allowance for another service/procedure</t>
        </is>
      </c>
      <c r="G29" t="n">
        <v>0</v>
      </c>
    </row>
    <row r="30">
      <c r="A30" t="inlineStr">
        <is>
          <t>C1675564</t>
        </is>
      </c>
      <c r="B30" t="inlineStr">
        <is>
          <t>E00180</t>
        </is>
      </c>
      <c r="C30" t="inlineStr">
        <is>
          <t>12001</t>
        </is>
      </c>
      <c r="D30" t="n">
        <v>0</v>
      </c>
      <c r="E30" t="inlineStr">
        <is>
          <t>CO-151</t>
        </is>
      </c>
      <c r="F30" t="inlineStr">
        <is>
          <t>Payment adjusted because the payer deems the information submitted does not support level of service</t>
        </is>
      </c>
      <c r="G30" t="n">
        <v>0</v>
      </c>
    </row>
    <row r="31">
      <c r="A31" t="inlineStr">
        <is>
          <t>C1462193</t>
        </is>
      </c>
      <c r="B31" t="inlineStr">
        <is>
          <t>E00011</t>
        </is>
      </c>
      <c r="C31" t="inlineStr">
        <is>
          <t>J2405</t>
        </is>
      </c>
      <c r="D31" t="n">
        <v>0</v>
      </c>
      <c r="E31" t="inlineStr">
        <is>
          <t>CO-151</t>
        </is>
      </c>
      <c r="F31" t="inlineStr">
        <is>
          <t>Payment adjusted because the payer deems the information submitted does not support level of service</t>
        </is>
      </c>
      <c r="G31" t="n">
        <v>0</v>
      </c>
    </row>
    <row r="32">
      <c r="A32" t="inlineStr">
        <is>
          <t>C6619879</t>
        </is>
      </c>
      <c r="B32" t="inlineStr">
        <is>
          <t>E00065</t>
        </is>
      </c>
      <c r="C32" t="inlineStr">
        <is>
          <t>74177</t>
        </is>
      </c>
      <c r="D32" t="n">
        <v>0</v>
      </c>
      <c r="E32" t="inlineStr">
        <is>
          <t>CO-16</t>
        </is>
      </c>
      <c r="F32" t="inlineStr">
        <is>
          <t>Claim/service lacks information</t>
        </is>
      </c>
      <c r="G32" t="n">
        <v>0</v>
      </c>
    </row>
    <row r="33">
      <c r="A33" t="inlineStr">
        <is>
          <t>C8239734</t>
        </is>
      </c>
      <c r="B33" t="inlineStr">
        <is>
          <t>E00020</t>
        </is>
      </c>
      <c r="C33" t="inlineStr">
        <is>
          <t>71020</t>
        </is>
      </c>
      <c r="D33" t="n">
        <v>0</v>
      </c>
      <c r="E33" t="inlineStr">
        <is>
          <t>PR-1</t>
        </is>
      </c>
      <c r="F33" t="inlineStr">
        <is>
          <t>Deductible Amount</t>
        </is>
      </c>
      <c r="G33" t="n">
        <v>0</v>
      </c>
    </row>
    <row r="34">
      <c r="A34" t="inlineStr">
        <is>
          <t>C7743650</t>
        </is>
      </c>
      <c r="B34" t="inlineStr">
        <is>
          <t>E00096</t>
        </is>
      </c>
      <c r="C34" t="inlineStr">
        <is>
          <t>J1100</t>
        </is>
      </c>
      <c r="D34" t="n">
        <v>1</v>
      </c>
      <c r="E34" t="inlineStr">
        <is>
          <t>PR-1</t>
        </is>
      </c>
      <c r="F34" t="inlineStr">
        <is>
          <t>Deductible Amount</t>
        </is>
      </c>
      <c r="G34" t="n">
        <v>5.2</v>
      </c>
    </row>
    <row r="35">
      <c r="A35" t="inlineStr">
        <is>
          <t>C7947110</t>
        </is>
      </c>
      <c r="B35" t="inlineStr">
        <is>
          <t>E00078</t>
        </is>
      </c>
      <c r="C35" t="inlineStr">
        <is>
          <t>A4649</t>
        </is>
      </c>
      <c r="D35" t="n">
        <v>0</v>
      </c>
      <c r="E35" t="inlineStr">
        <is>
          <t>CO-97</t>
        </is>
      </c>
      <c r="F35" t="inlineStr">
        <is>
          <t>Payment included in allowance for another service/procedure</t>
        </is>
      </c>
      <c r="G35" t="n">
        <v>0</v>
      </c>
    </row>
    <row r="36">
      <c r="A36" t="inlineStr">
        <is>
          <t>C9295688</t>
        </is>
      </c>
      <c r="B36" t="inlineStr">
        <is>
          <t>E00130</t>
        </is>
      </c>
      <c r="C36" t="inlineStr">
        <is>
          <t>99283</t>
        </is>
      </c>
      <c r="D36" t="n">
        <v>0</v>
      </c>
      <c r="E36" t="inlineStr">
        <is>
          <t>CO-16</t>
        </is>
      </c>
      <c r="F36" t="inlineStr">
        <is>
          <t>Claim/service lacks information</t>
        </is>
      </c>
      <c r="G36" t="n">
        <v>0</v>
      </c>
    </row>
    <row r="37">
      <c r="A37" t="inlineStr">
        <is>
          <t>C1809804</t>
        </is>
      </c>
      <c r="B37" t="inlineStr">
        <is>
          <t>E00044</t>
        </is>
      </c>
      <c r="C37" t="inlineStr">
        <is>
          <t>99283</t>
        </is>
      </c>
      <c r="D37" t="n">
        <v>0</v>
      </c>
      <c r="E37" t="inlineStr">
        <is>
          <t>CO-97</t>
        </is>
      </c>
      <c r="F37" t="inlineStr">
        <is>
          <t>Payment included in allowance for another service/procedure</t>
        </is>
      </c>
      <c r="G37" t="n">
        <v>0</v>
      </c>
    </row>
    <row r="38">
      <c r="A38" t="inlineStr">
        <is>
          <t>C5450932</t>
        </is>
      </c>
      <c r="B38" t="inlineStr">
        <is>
          <t>E00101</t>
        </is>
      </c>
      <c r="C38" t="inlineStr">
        <is>
          <t>A4649</t>
        </is>
      </c>
      <c r="D38" t="n">
        <v>0</v>
      </c>
      <c r="E38" t="inlineStr">
        <is>
          <t>PR-1</t>
        </is>
      </c>
      <c r="F38" t="inlineStr">
        <is>
          <t>Deductible Amount</t>
        </is>
      </c>
      <c r="G38" t="n">
        <v>0</v>
      </c>
    </row>
    <row r="39">
      <c r="A39" t="inlineStr">
        <is>
          <t>C8783623</t>
        </is>
      </c>
      <c r="B39" t="inlineStr">
        <is>
          <t>E00174</t>
        </is>
      </c>
      <c r="C39" t="inlineStr">
        <is>
          <t>J1885</t>
        </is>
      </c>
      <c r="D39" t="n">
        <v>1</v>
      </c>
      <c r="E39" t="inlineStr">
        <is>
          <t>PR-1</t>
        </is>
      </c>
      <c r="F39" t="inlineStr">
        <is>
          <t>Deductible Amount</t>
        </is>
      </c>
      <c r="G39" t="n">
        <v>16.48</v>
      </c>
    </row>
    <row r="40">
      <c r="A40" t="inlineStr">
        <is>
          <t>C2538691</t>
        </is>
      </c>
      <c r="B40" t="inlineStr">
        <is>
          <t>E00086</t>
        </is>
      </c>
      <c r="C40" t="inlineStr">
        <is>
          <t>74177</t>
        </is>
      </c>
      <c r="D40" t="n">
        <v>0</v>
      </c>
      <c r="E40" t="inlineStr">
        <is>
          <t>CO-151</t>
        </is>
      </c>
      <c r="F40" t="inlineStr">
        <is>
          <t>Payment adjusted because the payer deems the information submitted does not support level of service</t>
        </is>
      </c>
      <c r="G40" t="n">
        <v>0</v>
      </c>
    </row>
    <row r="41">
      <c r="A41" t="inlineStr">
        <is>
          <t>C2129905</t>
        </is>
      </c>
      <c r="B41" t="inlineStr">
        <is>
          <t>E00002</t>
        </is>
      </c>
      <c r="C41" t="inlineStr">
        <is>
          <t>97165</t>
        </is>
      </c>
      <c r="D41" t="n">
        <v>1</v>
      </c>
      <c r="E41" t="inlineStr">
        <is>
          <t>CO-45</t>
        </is>
      </c>
      <c r="F41" t="inlineStr">
        <is>
          <t>Charge exceeds fee schedule/maximum allowable</t>
        </is>
      </c>
      <c r="G41" t="n">
        <v>95.65000000000001</v>
      </c>
    </row>
    <row r="42">
      <c r="A42" t="inlineStr">
        <is>
          <t>C9357501</t>
        </is>
      </c>
      <c r="B42" t="inlineStr">
        <is>
          <t>E00050</t>
        </is>
      </c>
      <c r="C42" t="inlineStr">
        <is>
          <t>93000</t>
        </is>
      </c>
      <c r="D42" t="n">
        <v>0</v>
      </c>
      <c r="E42" t="inlineStr">
        <is>
          <t>CO-151</t>
        </is>
      </c>
      <c r="F42" t="inlineStr">
        <is>
          <t>Payment adjusted because the payer deems the information submitted does not support level of service</t>
        </is>
      </c>
      <c r="G42" t="n">
        <v>0</v>
      </c>
    </row>
    <row r="43">
      <c r="A43" t="inlineStr">
        <is>
          <t>C3802500</t>
        </is>
      </c>
      <c r="B43" t="inlineStr">
        <is>
          <t>E00006</t>
        </is>
      </c>
      <c r="C43" t="inlineStr">
        <is>
          <t>97165</t>
        </is>
      </c>
      <c r="D43" t="n">
        <v>1</v>
      </c>
      <c r="E43" t="inlineStr">
        <is>
          <t>CO-45</t>
        </is>
      </c>
      <c r="F43" t="inlineStr">
        <is>
          <t>Charge exceeds fee schedule/maximum allowable</t>
        </is>
      </c>
      <c r="G43" t="n">
        <v>147.75</v>
      </c>
    </row>
    <row r="44">
      <c r="A44" t="inlineStr">
        <is>
          <t>C2162060</t>
        </is>
      </c>
      <c r="B44" t="inlineStr">
        <is>
          <t>E00179</t>
        </is>
      </c>
      <c r="C44" t="inlineStr">
        <is>
          <t>85025</t>
        </is>
      </c>
      <c r="D44" t="n">
        <v>1</v>
      </c>
      <c r="E44" t="inlineStr">
        <is>
          <t>CO-16</t>
        </is>
      </c>
      <c r="F44" t="inlineStr">
        <is>
          <t>Claim/service lacks information</t>
        </is>
      </c>
      <c r="G44" t="n">
        <v>13.78</v>
      </c>
    </row>
    <row r="45">
      <c r="A45" t="inlineStr">
        <is>
          <t>C1229298</t>
        </is>
      </c>
      <c r="B45" t="inlineStr">
        <is>
          <t>E00181</t>
        </is>
      </c>
      <c r="C45" t="inlineStr">
        <is>
          <t>12001</t>
        </is>
      </c>
      <c r="D45" t="n">
        <v>0</v>
      </c>
      <c r="E45" t="inlineStr">
        <is>
          <t>CO-97</t>
        </is>
      </c>
      <c r="F45" t="inlineStr">
        <is>
          <t>Payment included in allowance for another service/procedure</t>
        </is>
      </c>
      <c r="G45" t="n">
        <v>0</v>
      </c>
    </row>
    <row r="46">
      <c r="A46" t="inlineStr">
        <is>
          <t>C8056971</t>
        </is>
      </c>
      <c r="B46" t="inlineStr">
        <is>
          <t>E00014</t>
        </is>
      </c>
      <c r="C46" t="inlineStr">
        <is>
          <t>12001</t>
        </is>
      </c>
      <c r="D46" t="n">
        <v>1</v>
      </c>
      <c r="E46" t="inlineStr">
        <is>
          <t>CO-16</t>
        </is>
      </c>
      <c r="F46" t="inlineStr">
        <is>
          <t>Claim/service lacks information</t>
        </is>
      </c>
      <c r="G46" t="n">
        <v>302.02</v>
      </c>
    </row>
    <row r="47">
      <c r="A47" t="inlineStr">
        <is>
          <t>C1736915</t>
        </is>
      </c>
      <c r="B47" t="inlineStr">
        <is>
          <t>E00202</t>
        </is>
      </c>
      <c r="C47" t="inlineStr">
        <is>
          <t>J1100</t>
        </is>
      </c>
      <c r="D47" t="n">
        <v>8</v>
      </c>
      <c r="E47" t="inlineStr">
        <is>
          <t>CO-151</t>
        </is>
      </c>
      <c r="F47" t="inlineStr">
        <is>
          <t>Payment adjusted because the payer deems the information submitted does not support level of service</t>
        </is>
      </c>
      <c r="G47" t="n">
        <v>27.95</v>
      </c>
    </row>
    <row r="48">
      <c r="A48" t="inlineStr">
        <is>
          <t>C9804642</t>
        </is>
      </c>
      <c r="B48" t="inlineStr">
        <is>
          <t>E00061</t>
        </is>
      </c>
      <c r="C48" t="inlineStr">
        <is>
          <t>97165</t>
        </is>
      </c>
      <c r="D48" t="n">
        <v>1</v>
      </c>
      <c r="E48" t="inlineStr">
        <is>
          <t>CO-16</t>
        </is>
      </c>
      <c r="F48" t="inlineStr">
        <is>
          <t>Claim/service lacks information</t>
        </is>
      </c>
      <c r="G48" t="n">
        <v>84.25</v>
      </c>
    </row>
    <row r="49">
      <c r="A49" t="inlineStr">
        <is>
          <t>C4118712</t>
        </is>
      </c>
      <c r="B49" t="inlineStr">
        <is>
          <t>E00126</t>
        </is>
      </c>
      <c r="C49" t="inlineStr">
        <is>
          <t>J1885</t>
        </is>
      </c>
      <c r="D49" t="n">
        <v>1</v>
      </c>
      <c r="E49" t="inlineStr">
        <is>
          <t>PR-1</t>
        </is>
      </c>
      <c r="F49" t="inlineStr">
        <is>
          <t>Deductible Amount</t>
        </is>
      </c>
      <c r="G49" t="n">
        <v>37.24</v>
      </c>
    </row>
    <row r="50">
      <c r="A50" t="inlineStr">
        <is>
          <t>C4343903</t>
        </is>
      </c>
      <c r="B50" t="inlineStr">
        <is>
          <t>E00105</t>
        </is>
      </c>
      <c r="C50" t="inlineStr">
        <is>
          <t>93000</t>
        </is>
      </c>
      <c r="D50" t="n">
        <v>1</v>
      </c>
      <c r="E50" t="inlineStr">
        <is>
          <t>CO-97</t>
        </is>
      </c>
      <c r="F50" t="inlineStr">
        <is>
          <t>Payment included in allowance for another service/procedure</t>
        </is>
      </c>
      <c r="G50" t="n">
        <v>58.4</v>
      </c>
    </row>
    <row r="51">
      <c r="A51" t="inlineStr">
        <is>
          <t>C1269773</t>
        </is>
      </c>
      <c r="B51" t="inlineStr">
        <is>
          <t>E00034</t>
        </is>
      </c>
      <c r="C51" t="inlineStr">
        <is>
          <t>93000</t>
        </is>
      </c>
      <c r="D51" t="n">
        <v>0</v>
      </c>
      <c r="E51" t="inlineStr">
        <is>
          <t>CO-45</t>
        </is>
      </c>
      <c r="F51" t="inlineStr">
        <is>
          <t>Charge exceeds fee schedule/maximum allowable</t>
        </is>
      </c>
      <c r="G51" t="n">
        <v>0</v>
      </c>
    </row>
    <row r="52">
      <c r="A52" t="inlineStr">
        <is>
          <t>C5035581</t>
        </is>
      </c>
      <c r="B52" t="inlineStr">
        <is>
          <t>E00013</t>
        </is>
      </c>
      <c r="C52" t="inlineStr">
        <is>
          <t>J0696</t>
        </is>
      </c>
      <c r="D52" t="n">
        <v>0</v>
      </c>
      <c r="E52" t="inlineStr">
        <is>
          <t>CO-16</t>
        </is>
      </c>
      <c r="F52" t="inlineStr">
        <is>
          <t>Claim/service lacks information</t>
        </is>
      </c>
      <c r="G52" t="n">
        <v>0</v>
      </c>
    </row>
    <row r="53">
      <c r="A53" t="inlineStr">
        <is>
          <t>C4117552</t>
        </is>
      </c>
      <c r="B53" t="inlineStr">
        <is>
          <t>E00167</t>
        </is>
      </c>
      <c r="C53" t="inlineStr">
        <is>
          <t>97165</t>
        </is>
      </c>
      <c r="D53" t="n">
        <v>1</v>
      </c>
      <c r="E53" t="inlineStr">
        <is>
          <t>CO-151</t>
        </is>
      </c>
      <c r="F53" t="inlineStr">
        <is>
          <t>Payment adjusted because the payer deems the information submitted does not support level of service</t>
        </is>
      </c>
      <c r="G53" t="n">
        <v>111.97</v>
      </c>
    </row>
    <row r="54">
      <c r="A54" t="inlineStr">
        <is>
          <t>C7692068</t>
        </is>
      </c>
      <c r="B54" t="inlineStr">
        <is>
          <t>E00137</t>
        </is>
      </c>
      <c r="C54" t="inlineStr">
        <is>
          <t>A4649</t>
        </is>
      </c>
      <c r="D54" t="n">
        <v>1</v>
      </c>
      <c r="E54" t="inlineStr">
        <is>
          <t>CO-151</t>
        </is>
      </c>
      <c r="F54" t="inlineStr">
        <is>
          <t>Payment adjusted because the payer deems the information submitted does not support level of service</t>
        </is>
      </c>
      <c r="G54" t="n">
        <v>56.97</v>
      </c>
    </row>
    <row r="55">
      <c r="A55" t="inlineStr">
        <is>
          <t>C5314994</t>
        </is>
      </c>
      <c r="B55" t="inlineStr">
        <is>
          <t>E00157</t>
        </is>
      </c>
      <c r="C55" t="inlineStr">
        <is>
          <t>99283</t>
        </is>
      </c>
      <c r="D55" t="n">
        <v>0</v>
      </c>
      <c r="E55" t="inlineStr">
        <is>
          <t>CO-97</t>
        </is>
      </c>
      <c r="F55" t="inlineStr">
        <is>
          <t>Payment included in allowance for another service/procedure</t>
        </is>
      </c>
      <c r="G55" t="n">
        <v>0</v>
      </c>
    </row>
    <row r="56">
      <c r="A56" t="inlineStr">
        <is>
          <t>C8985181</t>
        </is>
      </c>
      <c r="B56" t="inlineStr">
        <is>
          <t>E00208</t>
        </is>
      </c>
      <c r="C56" t="inlineStr">
        <is>
          <t>97110</t>
        </is>
      </c>
      <c r="D56" t="n">
        <v>0</v>
      </c>
      <c r="E56" t="inlineStr">
        <is>
          <t>CO-45</t>
        </is>
      </c>
      <c r="F56" t="inlineStr">
        <is>
          <t>Charge exceeds fee schedule/maximum allowable</t>
        </is>
      </c>
      <c r="G56" t="n">
        <v>0</v>
      </c>
    </row>
    <row r="57">
      <c r="A57" t="inlineStr">
        <is>
          <t>C3828255</t>
        </is>
      </c>
      <c r="B57" t="inlineStr">
        <is>
          <t>E00160</t>
        </is>
      </c>
      <c r="C57" t="inlineStr">
        <is>
          <t>80050</t>
        </is>
      </c>
      <c r="D57" t="n">
        <v>1</v>
      </c>
      <c r="E57" t="inlineStr">
        <is>
          <t>CO-97</t>
        </is>
      </c>
      <c r="F57" t="inlineStr">
        <is>
          <t>Payment included in allowance for another service/procedure</t>
        </is>
      </c>
      <c r="G57" t="n">
        <v>141.11</v>
      </c>
    </row>
    <row r="58">
      <c r="A58" t="inlineStr">
        <is>
          <t>C1809804</t>
        </is>
      </c>
      <c r="B58" t="inlineStr">
        <is>
          <t>E00044</t>
        </is>
      </c>
      <c r="C58" t="inlineStr">
        <is>
          <t>99283</t>
        </is>
      </c>
      <c r="D58" t="n">
        <v>1</v>
      </c>
      <c r="E58" t="inlineStr">
        <is>
          <t>CO-97</t>
        </is>
      </c>
      <c r="F58" t="inlineStr">
        <is>
          <t>Payment included in allowance for another service/procedure</t>
        </is>
      </c>
      <c r="G58" t="n">
        <v>235.37</v>
      </c>
    </row>
    <row r="59">
      <c r="A59" t="inlineStr">
        <is>
          <t>C6163202</t>
        </is>
      </c>
      <c r="B59" t="inlineStr">
        <is>
          <t>E00103</t>
        </is>
      </c>
      <c r="C59" t="inlineStr">
        <is>
          <t>97110</t>
        </is>
      </c>
      <c r="D59" t="n">
        <v>1</v>
      </c>
      <c r="E59" t="inlineStr">
        <is>
          <t>CO-45</t>
        </is>
      </c>
      <c r="F59" t="inlineStr">
        <is>
          <t>Charge exceeds fee schedule/maximum allowable</t>
        </is>
      </c>
      <c r="G59" t="n">
        <v>66.23999999999999</v>
      </c>
    </row>
    <row r="60">
      <c r="A60" t="inlineStr">
        <is>
          <t>C5373352</t>
        </is>
      </c>
      <c r="B60" t="inlineStr">
        <is>
          <t>E00164</t>
        </is>
      </c>
      <c r="C60" t="inlineStr">
        <is>
          <t>85025</t>
        </is>
      </c>
      <c r="D60" t="n">
        <v>1</v>
      </c>
      <c r="E60" t="inlineStr">
        <is>
          <t>CO-97</t>
        </is>
      </c>
      <c r="F60" t="inlineStr">
        <is>
          <t>Payment included in allowance for another service/procedure</t>
        </is>
      </c>
      <c r="G60" t="n">
        <v>27.4</v>
      </c>
    </row>
    <row r="61">
      <c r="A61" t="inlineStr">
        <is>
          <t>C7387790</t>
        </is>
      </c>
      <c r="B61" t="inlineStr">
        <is>
          <t>E00215</t>
        </is>
      </c>
      <c r="C61" t="inlineStr">
        <is>
          <t>97110</t>
        </is>
      </c>
      <c r="D61" t="n">
        <v>0</v>
      </c>
      <c r="E61" t="inlineStr">
        <is>
          <t>CO-151</t>
        </is>
      </c>
      <c r="F61" t="inlineStr">
        <is>
          <t>Payment adjusted because the payer deems the information submitted does not support level of service</t>
        </is>
      </c>
      <c r="G61" t="n">
        <v>0</v>
      </c>
    </row>
    <row r="62">
      <c r="A62" t="inlineStr">
        <is>
          <t>C2417384</t>
        </is>
      </c>
      <c r="B62" t="inlineStr">
        <is>
          <t>E00032</t>
        </is>
      </c>
      <c r="C62" t="inlineStr">
        <is>
          <t>J1100</t>
        </is>
      </c>
      <c r="D62" t="n">
        <v>8</v>
      </c>
      <c r="E62" t="inlineStr">
        <is>
          <t>CO-97</t>
        </is>
      </c>
      <c r="F62" t="inlineStr">
        <is>
          <t>Payment included in allowance for another service/procedure</t>
        </is>
      </c>
      <c r="G62" t="n">
        <v>52.79</v>
      </c>
    </row>
    <row r="63">
      <c r="A63" t="inlineStr">
        <is>
          <t>C8065805</t>
        </is>
      </c>
      <c r="B63" t="inlineStr">
        <is>
          <t>E00118</t>
        </is>
      </c>
      <c r="C63" t="inlineStr">
        <is>
          <t>93000</t>
        </is>
      </c>
      <c r="D63" t="n">
        <v>0</v>
      </c>
      <c r="E63" t="inlineStr">
        <is>
          <t>CO-97</t>
        </is>
      </c>
      <c r="F63" t="inlineStr">
        <is>
          <t>Payment included in allowance for another service/procedure</t>
        </is>
      </c>
      <c r="G63" t="n">
        <v>0</v>
      </c>
    </row>
    <row r="64">
      <c r="A64" t="inlineStr">
        <is>
          <t>C4118712</t>
        </is>
      </c>
      <c r="B64" t="inlineStr">
        <is>
          <t>E00126</t>
        </is>
      </c>
      <c r="C64" t="inlineStr">
        <is>
          <t>J1885</t>
        </is>
      </c>
      <c r="D64" t="n">
        <v>5</v>
      </c>
      <c r="E64" t="inlineStr">
        <is>
          <t>CO-97</t>
        </is>
      </c>
      <c r="F64" t="inlineStr">
        <is>
          <t>Payment included in allowance for another service/procedure</t>
        </is>
      </c>
      <c r="G64" t="n">
        <v>146.14</v>
      </c>
    </row>
    <row r="65">
      <c r="A65" t="inlineStr">
        <is>
          <t>C6855904</t>
        </is>
      </c>
      <c r="B65" t="inlineStr">
        <is>
          <t>E00216</t>
        </is>
      </c>
      <c r="C65" t="inlineStr">
        <is>
          <t>97165</t>
        </is>
      </c>
      <c r="D65" t="n">
        <v>0</v>
      </c>
      <c r="E65" t="inlineStr">
        <is>
          <t>PR-1</t>
        </is>
      </c>
      <c r="F65" t="inlineStr">
        <is>
          <t>Deductible Amount</t>
        </is>
      </c>
      <c r="G65" t="n">
        <v>0</v>
      </c>
    </row>
    <row r="66">
      <c r="A66" t="inlineStr">
        <is>
          <t>C4337855</t>
        </is>
      </c>
      <c r="B66" t="inlineStr">
        <is>
          <t>E00159</t>
        </is>
      </c>
      <c r="C66" t="inlineStr">
        <is>
          <t>J0696</t>
        </is>
      </c>
      <c r="D66" t="n">
        <v>10</v>
      </c>
      <c r="E66" t="inlineStr">
        <is>
          <t>CO-97</t>
        </is>
      </c>
      <c r="F66" t="inlineStr">
        <is>
          <t>Payment included in allowance for another service/procedure</t>
        </is>
      </c>
      <c r="G66" t="n">
        <v>168.21</v>
      </c>
    </row>
    <row r="67">
      <c r="A67" t="inlineStr">
        <is>
          <t>C4412616</t>
        </is>
      </c>
      <c r="B67" t="inlineStr">
        <is>
          <t>E00076</t>
        </is>
      </c>
      <c r="C67" t="inlineStr">
        <is>
          <t>A4649</t>
        </is>
      </c>
      <c r="D67" t="n">
        <v>1</v>
      </c>
      <c r="E67" t="inlineStr">
        <is>
          <t>CO-16</t>
        </is>
      </c>
      <c r="F67" t="inlineStr">
        <is>
          <t>Claim/service lacks information</t>
        </is>
      </c>
      <c r="G67" t="n">
        <v>70.23999999999999</v>
      </c>
    </row>
    <row r="68">
      <c r="A68" t="inlineStr">
        <is>
          <t>C9295688</t>
        </is>
      </c>
      <c r="B68" t="inlineStr">
        <is>
          <t>E00130</t>
        </is>
      </c>
      <c r="C68" t="inlineStr">
        <is>
          <t>99283</t>
        </is>
      </c>
      <c r="D68" t="n">
        <v>0</v>
      </c>
      <c r="E68" t="inlineStr">
        <is>
          <t>CO-45</t>
        </is>
      </c>
      <c r="F68" t="inlineStr">
        <is>
          <t>Charge exceeds fee schedule/maximum allowable</t>
        </is>
      </c>
      <c r="G68" t="n">
        <v>0</v>
      </c>
    </row>
    <row r="69">
      <c r="A69" t="inlineStr">
        <is>
          <t>C8239734</t>
        </is>
      </c>
      <c r="B69" t="inlineStr">
        <is>
          <t>E00020</t>
        </is>
      </c>
      <c r="C69" t="inlineStr">
        <is>
          <t>71020</t>
        </is>
      </c>
      <c r="D69" t="n">
        <v>1</v>
      </c>
      <c r="E69" t="inlineStr">
        <is>
          <t>CO-16</t>
        </is>
      </c>
      <c r="F69" t="inlineStr">
        <is>
          <t>Claim/service lacks information</t>
        </is>
      </c>
      <c r="G69" t="n">
        <v>37.43</v>
      </c>
    </row>
    <row r="70">
      <c r="A70" t="inlineStr">
        <is>
          <t>C7211227</t>
        </is>
      </c>
      <c r="B70" t="inlineStr">
        <is>
          <t>E00057</t>
        </is>
      </c>
      <c r="C70" t="inlineStr">
        <is>
          <t>J0696</t>
        </is>
      </c>
      <c r="D70" t="n">
        <v>8</v>
      </c>
      <c r="E70" t="inlineStr">
        <is>
          <t>CO-45</t>
        </is>
      </c>
      <c r="F70" t="inlineStr">
        <is>
          <t>Charge exceeds fee schedule/maximum allowable</t>
        </is>
      </c>
      <c r="G70" t="n">
        <v>125.77</v>
      </c>
    </row>
    <row r="71">
      <c r="A71" t="inlineStr">
        <is>
          <t>C6620611</t>
        </is>
      </c>
      <c r="B71" t="inlineStr">
        <is>
          <t>E00205</t>
        </is>
      </c>
      <c r="C71" t="inlineStr">
        <is>
          <t>74177</t>
        </is>
      </c>
      <c r="D71" t="n">
        <v>1</v>
      </c>
      <c r="E71" t="inlineStr">
        <is>
          <t>CO-16</t>
        </is>
      </c>
      <c r="F71" t="inlineStr">
        <is>
          <t>Claim/service lacks information</t>
        </is>
      </c>
      <c r="G71" t="n">
        <v>352.89</v>
      </c>
    </row>
    <row r="72">
      <c r="A72" t="inlineStr">
        <is>
          <t>C4498735</t>
        </is>
      </c>
      <c r="B72" t="inlineStr">
        <is>
          <t>E00129</t>
        </is>
      </c>
      <c r="C72" t="inlineStr">
        <is>
          <t>J0696</t>
        </is>
      </c>
      <c r="D72" t="n">
        <v>4</v>
      </c>
      <c r="E72" t="inlineStr">
        <is>
          <t>PR-1</t>
        </is>
      </c>
      <c r="F72" t="inlineStr">
        <is>
          <t>Deductible Amount</t>
        </is>
      </c>
      <c r="G72" t="n">
        <v>40.31</v>
      </c>
    </row>
    <row r="73">
      <c r="A73" t="inlineStr">
        <is>
          <t>C5537332</t>
        </is>
      </c>
      <c r="B73" t="inlineStr">
        <is>
          <t>E00022</t>
        </is>
      </c>
      <c r="C73" t="inlineStr">
        <is>
          <t>J1885</t>
        </is>
      </c>
      <c r="D73" t="n">
        <v>2</v>
      </c>
      <c r="E73" t="inlineStr">
        <is>
          <t>CO-97</t>
        </is>
      </c>
      <c r="F73" t="inlineStr">
        <is>
          <t>Payment included in allowance for another service/procedure</t>
        </is>
      </c>
      <c r="G73" t="n">
        <v>48.08</v>
      </c>
    </row>
    <row r="74">
      <c r="A74" t="inlineStr">
        <is>
          <t>C5325051</t>
        </is>
      </c>
      <c r="B74" t="inlineStr">
        <is>
          <t>E00165</t>
        </is>
      </c>
      <c r="C74" t="inlineStr">
        <is>
          <t>J0696</t>
        </is>
      </c>
      <c r="D74" t="n">
        <v>0</v>
      </c>
      <c r="E74" t="inlineStr">
        <is>
          <t>CO-16</t>
        </is>
      </c>
      <c r="F74" t="inlineStr">
        <is>
          <t>Claim/service lacks information</t>
        </is>
      </c>
      <c r="G74" t="n">
        <v>0</v>
      </c>
    </row>
    <row r="75">
      <c r="A75" t="inlineStr">
        <is>
          <t>C5989617</t>
        </is>
      </c>
      <c r="B75" t="inlineStr">
        <is>
          <t>E00116</t>
        </is>
      </c>
      <c r="C75" t="inlineStr">
        <is>
          <t>97110</t>
        </is>
      </c>
      <c r="D75" t="n">
        <v>0</v>
      </c>
      <c r="E75" t="inlineStr">
        <is>
          <t>CO-45</t>
        </is>
      </c>
      <c r="F75" t="inlineStr">
        <is>
          <t>Charge exceeds fee schedule/maximum allowable</t>
        </is>
      </c>
      <c r="G75" t="n">
        <v>0</v>
      </c>
    </row>
    <row r="76">
      <c r="A76" t="inlineStr">
        <is>
          <t>C9401283</t>
        </is>
      </c>
      <c r="B76" t="inlineStr">
        <is>
          <t>E00175</t>
        </is>
      </c>
      <c r="C76" t="inlineStr">
        <is>
          <t>97165</t>
        </is>
      </c>
      <c r="D76" t="n">
        <v>0</v>
      </c>
      <c r="E76" t="inlineStr">
        <is>
          <t>CO-16</t>
        </is>
      </c>
      <c r="F76" t="inlineStr">
        <is>
          <t>Claim/service lacks information</t>
        </is>
      </c>
      <c r="G76" t="n">
        <v>0</v>
      </c>
    </row>
    <row r="77">
      <c r="A77" t="inlineStr">
        <is>
          <t>C7582781</t>
        </is>
      </c>
      <c r="B77" t="inlineStr">
        <is>
          <t>E00018</t>
        </is>
      </c>
      <c r="C77" t="inlineStr">
        <is>
          <t>J0696</t>
        </is>
      </c>
      <c r="D77" t="n">
        <v>0</v>
      </c>
      <c r="E77" t="inlineStr">
        <is>
          <t>CO-45</t>
        </is>
      </c>
      <c r="F77" t="inlineStr">
        <is>
          <t>Charge exceeds fee schedule/maximum allowable</t>
        </is>
      </c>
      <c r="G77" t="n">
        <v>0</v>
      </c>
    </row>
    <row r="78">
      <c r="A78" t="inlineStr">
        <is>
          <t>C1764767</t>
        </is>
      </c>
      <c r="B78" t="inlineStr">
        <is>
          <t>E00094</t>
        </is>
      </c>
      <c r="C78" t="inlineStr">
        <is>
          <t>12001</t>
        </is>
      </c>
      <c r="D78" t="n">
        <v>0</v>
      </c>
      <c r="E78" t="inlineStr">
        <is>
          <t>CO-16</t>
        </is>
      </c>
      <c r="F78" t="inlineStr">
        <is>
          <t>Claim/service lacks information</t>
        </is>
      </c>
      <c r="G78" t="n">
        <v>0</v>
      </c>
    </row>
    <row r="79">
      <c r="A79" t="inlineStr">
        <is>
          <t>C9804642</t>
        </is>
      </c>
      <c r="B79" t="inlineStr">
        <is>
          <t>E00061</t>
        </is>
      </c>
      <c r="C79" t="inlineStr">
        <is>
          <t>97165</t>
        </is>
      </c>
      <c r="D79" t="n">
        <v>1</v>
      </c>
      <c r="E79" t="inlineStr">
        <is>
          <t>CO-16</t>
        </is>
      </c>
      <c r="F79" t="inlineStr">
        <is>
          <t>Claim/service lacks information</t>
        </is>
      </c>
      <c r="G79" t="n">
        <v>158.73</v>
      </c>
    </row>
    <row r="80">
      <c r="A80" t="inlineStr">
        <is>
          <t>C7993425</t>
        </is>
      </c>
      <c r="B80" t="inlineStr">
        <is>
          <t>E00070</t>
        </is>
      </c>
      <c r="C80" t="inlineStr">
        <is>
          <t>97165</t>
        </is>
      </c>
      <c r="D80" t="n">
        <v>1</v>
      </c>
      <c r="E80" t="inlineStr">
        <is>
          <t>CO-97</t>
        </is>
      </c>
      <c r="F80" t="inlineStr">
        <is>
          <t>Payment included in allowance for another service/procedure</t>
        </is>
      </c>
      <c r="G80" t="n">
        <v>60.85</v>
      </c>
    </row>
    <row r="81">
      <c r="A81" t="inlineStr">
        <is>
          <t>C9629124</t>
        </is>
      </c>
      <c r="B81" t="inlineStr">
        <is>
          <t>E00199</t>
        </is>
      </c>
      <c r="C81" t="inlineStr">
        <is>
          <t>99283</t>
        </is>
      </c>
      <c r="D81" t="n">
        <v>0</v>
      </c>
      <c r="E81" t="inlineStr">
        <is>
          <t>CO-151</t>
        </is>
      </c>
      <c r="F81" t="inlineStr">
        <is>
          <t>Payment adjusted because the payer deems the information submitted does not support level of service</t>
        </is>
      </c>
      <c r="G81" t="n">
        <v>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RevCode</t>
        </is>
      </c>
      <c r="B1" t="inlineStr">
        <is>
          <t>RevDesc</t>
        </is>
      </c>
    </row>
    <row r="2">
      <c r="A2" t="inlineStr">
        <is>
          <t>0450</t>
        </is>
      </c>
      <c r="B2" t="inlineStr">
        <is>
          <t>Emergency Room – General</t>
        </is>
      </c>
    </row>
    <row r="3">
      <c r="A3" t="inlineStr">
        <is>
          <t>0300</t>
        </is>
      </c>
      <c r="B3" t="inlineStr">
        <is>
          <t>Laboratory – General</t>
        </is>
      </c>
    </row>
    <row r="4">
      <c r="A4" t="inlineStr">
        <is>
          <t>0360</t>
        </is>
      </c>
      <c r="B4" t="inlineStr">
        <is>
          <t>Operating Room Services – General</t>
        </is>
      </c>
    </row>
    <row r="5">
      <c r="A5" t="inlineStr">
        <is>
          <t>0320</t>
        </is>
      </c>
      <c r="B5" t="inlineStr">
        <is>
          <t>Radiology – Diagnostic</t>
        </is>
      </c>
    </row>
    <row r="6">
      <c r="A6" t="inlineStr">
        <is>
          <t>0330</t>
        </is>
      </c>
      <c r="B6" t="inlineStr">
        <is>
          <t>Radiology – Therapeutic</t>
        </is>
      </c>
    </row>
    <row r="7">
      <c r="A7" t="inlineStr">
        <is>
          <t>0250</t>
        </is>
      </c>
      <c r="B7" t="inlineStr">
        <is>
          <t>Pharmacy – General</t>
        </is>
      </c>
    </row>
    <row r="8">
      <c r="A8" t="inlineStr">
        <is>
          <t>0636</t>
        </is>
      </c>
      <c r="B8" t="inlineStr">
        <is>
          <t>Drugs Requiring Detailed Coding</t>
        </is>
      </c>
    </row>
    <row r="9">
      <c r="A9" t="inlineStr">
        <is>
          <t>0420</t>
        </is>
      </c>
      <c r="B9" t="inlineStr">
        <is>
          <t>Physical Therapy – General</t>
        </is>
      </c>
    </row>
    <row r="10">
      <c r="A10" t="inlineStr">
        <is>
          <t>0430</t>
        </is>
      </c>
      <c r="B10" t="inlineStr">
        <is>
          <t>Occupational Therapy – General</t>
        </is>
      </c>
    </row>
    <row r="11">
      <c r="A11" t="inlineStr">
        <is>
          <t>0270</t>
        </is>
      </c>
      <c r="B11" t="inlineStr">
        <is>
          <t>Medical/Surgical Supplies – General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U23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s="3" t="inlineStr">
        <is>
          <t>EncounterID</t>
        </is>
      </c>
      <c r="B1" s="3" t="inlineStr">
        <is>
          <t>ServiceDate</t>
        </is>
      </c>
      <c r="C1" s="3" t="inlineStr">
        <is>
          <t>PostedDate</t>
        </is>
      </c>
      <c r="D1" s="3" t="inlineStr">
        <is>
          <t>Dept</t>
        </is>
      </c>
      <c r="E1" s="3" t="inlineStr">
        <is>
          <t>Code</t>
        </is>
      </c>
      <c r="F1" s="3" t="inlineStr">
        <is>
          <t>RevCode</t>
        </is>
      </c>
      <c r="G1" s="3" t="inlineStr">
        <is>
          <t>Units</t>
        </is>
      </c>
      <c r="H1" s="3" t="inlineStr">
        <is>
          <t>GrossCharge</t>
        </is>
      </c>
      <c r="I1" s="3" t="inlineStr">
        <is>
          <t>PayerID</t>
        </is>
      </c>
      <c r="J1" s="3" t="inlineStr">
        <is>
          <t>CDM_Default_Rev</t>
        </is>
      </c>
      <c r="K1" s="3" t="inlineStr">
        <is>
          <t>Std_Price</t>
        </is>
      </c>
      <c r="L1" s="3" t="inlineStr">
        <is>
          <t>RevCode_Mismatch</t>
        </is>
      </c>
      <c r="M1" s="3" t="inlineStr">
        <is>
          <t>Price_Variance_%</t>
        </is>
      </c>
      <c r="N1" s="3" t="inlineStr">
        <is>
          <t>Unit_Rules_Flag</t>
        </is>
      </c>
      <c r="O1" s="3" t="inlineStr">
        <is>
          <t>Duplicate_Charge_Flag</t>
        </is>
      </c>
      <c r="P1" s="3" t="inlineStr">
        <is>
          <t>Late_Posting_Days</t>
        </is>
      </c>
      <c r="Q1" s="3" t="inlineStr">
        <is>
          <t>Late_Posting_Flag</t>
        </is>
      </c>
      <c r="R1" s="3" t="inlineStr">
        <is>
          <t>Expected_Allowed</t>
        </is>
      </c>
      <c r="S1" s="3" t="inlineStr">
        <is>
          <t>Est_Margin</t>
        </is>
      </c>
      <c r="T1" t="inlineStr">
        <is>
          <t>Late Posting Threshold (days)</t>
        </is>
      </c>
      <c r="U1" t="n">
        <v>7</v>
      </c>
    </row>
    <row r="2">
      <c r="A2">
        <f>XLOOKUP(ROW()-1,ROW(Charges!A2:A233),Charges!A2:A233)</f>
        <v/>
      </c>
      <c r="B2">
        <f>XLOOKUP(A2,Charges!A2:A233,Charges!C2:C233)</f>
        <v/>
      </c>
      <c r="C2">
        <f>XLOOKUP(A2,Charges!A2:A233,Charges!D2:D233)</f>
        <v/>
      </c>
      <c r="D2">
        <f>XLOOKUP(A2,Charges!A2:A233,Charges!E2:E233)</f>
        <v/>
      </c>
      <c r="E2">
        <f>XLOOKUP(A2,Charges!A2:A233,Charges!F2:F233)</f>
        <v/>
      </c>
      <c r="F2">
        <f>XLOOKUP(A2,Charges!A2:A233,Charges!G2:G233)</f>
        <v/>
      </c>
      <c r="G2">
        <f>XLOOKUP(A2,Charges!A2:A233,Charges!H2:H233)</f>
        <v/>
      </c>
      <c r="H2">
        <f>XLOOKUP(A2,Charges!A2:A233,Charges!I2:I233)</f>
        <v/>
      </c>
      <c r="I2">
        <f>XLOOKUP(A2,Charges!A2:A233,Charges!J2:J233)</f>
        <v/>
      </c>
      <c r="J2">
        <f>XLOOKUP(E2,CDM!A2:A16,CDM!C2:C16,"N/A")</f>
        <v/>
      </c>
      <c r="K2">
        <f>XLOOKUP(E2,CDM!A2:A16,CDM!D2:D16,0)</f>
        <v/>
      </c>
      <c r="L2">
        <f>IF(F2&lt;&gt;J2,"Y","")</f>
        <v/>
      </c>
      <c r="M2">
        <f>IF(K2&gt;0,(H2/K2/G2)-1,0)</f>
        <v/>
      </c>
      <c r="N2">
        <f>IF(LEFT(E2&amp;"",1)="J",IF(G2&gt;10,"Y",""),IF(E2="74177",IF(G2&gt;1,"Y",""),IF(E2="97110",IF(G2&gt;8,"Y",""),"")))</f>
        <v/>
      </c>
      <c r="O2">
        <f>IF(COUNTIFS(Charges!A:A,A2,Charges!F:F,E2,Charges!C:C,B2)&gt;1,"Y","")</f>
        <v/>
      </c>
      <c r="P2">
        <f>IF(C2&gt;0, C2-B2, "")</f>
        <v/>
      </c>
      <c r="Q2">
        <f>IF(P2&gt;$U$1,"Y","")</f>
        <v/>
      </c>
      <c r="R2">
        <f>XLOOKUP(I2&amp;E2,Contracts!A2:A76&amp;Contracts!B2:B76,Contracts!C2:C76,0)*G2</f>
        <v/>
      </c>
      <c r="S2">
        <f>H2-R2</f>
        <v/>
      </c>
      <c r="T2" t="inlineStr">
        <is>
          <t>High Price Var Threshold (%)</t>
        </is>
      </c>
      <c r="U2" t="n">
        <v>0.2</v>
      </c>
    </row>
    <row r="3">
      <c r="A3">
        <f>XLOOKUP(ROW()-1,ROW(Charges!A2:A233),Charges!A2:A233)</f>
        <v/>
      </c>
      <c r="B3">
        <f>XLOOKUP(A3,Charges!A2:A233,Charges!C2:C233)</f>
        <v/>
      </c>
      <c r="C3">
        <f>XLOOKUP(A3,Charges!A2:A233,Charges!D2:D233)</f>
        <v/>
      </c>
      <c r="D3">
        <f>XLOOKUP(A3,Charges!A2:A233,Charges!E2:E233)</f>
        <v/>
      </c>
      <c r="E3">
        <f>XLOOKUP(A3,Charges!A2:A233,Charges!F2:F233)</f>
        <v/>
      </c>
      <c r="F3">
        <f>XLOOKUP(A3,Charges!A2:A233,Charges!G2:G233)</f>
        <v/>
      </c>
      <c r="G3">
        <f>XLOOKUP(A3,Charges!A2:A233,Charges!H2:H233)</f>
        <v/>
      </c>
      <c r="H3">
        <f>XLOOKUP(A3,Charges!A2:A233,Charges!I2:I233)</f>
        <v/>
      </c>
      <c r="I3">
        <f>XLOOKUP(A3,Charges!A2:A233,Charges!J2:J233)</f>
        <v/>
      </c>
      <c r="J3">
        <f>XLOOKUP(E3,CDM!A2:A16,CDM!C2:C16,"N/A")</f>
        <v/>
      </c>
      <c r="K3">
        <f>XLOOKUP(E3,CDM!A2:A16,CDM!D2:D16,0)</f>
        <v/>
      </c>
      <c r="L3">
        <f>IF(F3&lt;&gt;J3,"Y","")</f>
        <v/>
      </c>
      <c r="M3">
        <f>IF(K3&gt;0,(H3/K3/G3)-1,0)</f>
        <v/>
      </c>
      <c r="N3">
        <f>IF(LEFT(E3&amp;"",1)="J",IF(G3&gt;10,"Y",""),IF(E3="74177",IF(G3&gt;1,"Y",""),IF(E3="97110",IF(G3&gt;8,"Y",""),"")))</f>
        <v/>
      </c>
      <c r="O3">
        <f>IF(COUNTIFS(Charges!A:A,A3,Charges!F:F,E3,Charges!C:C,B3)&gt;1,"Y","")</f>
        <v/>
      </c>
      <c r="P3">
        <f>IF(C3&gt;0, C3-B3, "")</f>
        <v/>
      </c>
      <c r="Q3">
        <f>IF(P3&gt;$U$1,"Y","")</f>
        <v/>
      </c>
      <c r="R3">
        <f>XLOOKUP(I3&amp;E3,Contracts!A2:A76&amp;Contracts!B2:B76,Contracts!C2:C76,0)*G3</f>
        <v/>
      </c>
      <c r="S3">
        <f>H3-R3</f>
        <v/>
      </c>
    </row>
    <row r="4">
      <c r="A4">
        <f>XLOOKUP(ROW()-1,ROW(Charges!A2:A233),Charges!A2:A233)</f>
        <v/>
      </c>
      <c r="B4">
        <f>XLOOKUP(A4,Charges!A2:A233,Charges!C2:C233)</f>
        <v/>
      </c>
      <c r="C4">
        <f>XLOOKUP(A4,Charges!A2:A233,Charges!D2:D233)</f>
        <v/>
      </c>
      <c r="D4">
        <f>XLOOKUP(A4,Charges!A2:A233,Charges!E2:E233)</f>
        <v/>
      </c>
      <c r="E4">
        <f>XLOOKUP(A4,Charges!A2:A233,Charges!F2:F233)</f>
        <v/>
      </c>
      <c r="F4">
        <f>XLOOKUP(A4,Charges!A2:A233,Charges!G2:G233)</f>
        <v/>
      </c>
      <c r="G4">
        <f>XLOOKUP(A4,Charges!A2:A233,Charges!H2:H233)</f>
        <v/>
      </c>
      <c r="H4">
        <f>XLOOKUP(A4,Charges!A2:A233,Charges!I2:I233)</f>
        <v/>
      </c>
      <c r="I4">
        <f>XLOOKUP(A4,Charges!A2:A233,Charges!J2:J233)</f>
        <v/>
      </c>
      <c r="J4">
        <f>XLOOKUP(E4,CDM!A2:A16,CDM!C2:C16,"N/A")</f>
        <v/>
      </c>
      <c r="K4">
        <f>XLOOKUP(E4,CDM!A2:A16,CDM!D2:D16,0)</f>
        <v/>
      </c>
      <c r="L4">
        <f>IF(F4&lt;&gt;J4,"Y","")</f>
        <v/>
      </c>
      <c r="M4">
        <f>IF(K4&gt;0,(H4/K4/G4)-1,0)</f>
        <v/>
      </c>
      <c r="N4">
        <f>IF(LEFT(E4&amp;"",1)="J",IF(G4&gt;10,"Y",""),IF(E4="74177",IF(G4&gt;1,"Y",""),IF(E4="97110",IF(G4&gt;8,"Y",""),"")))</f>
        <v/>
      </c>
      <c r="O4">
        <f>IF(COUNTIFS(Charges!A:A,A4,Charges!F:F,E4,Charges!C:C,B4)&gt;1,"Y","")</f>
        <v/>
      </c>
      <c r="P4">
        <f>IF(C4&gt;0, C4-B4, "")</f>
        <v/>
      </c>
      <c r="Q4">
        <f>IF(P4&gt;$U$1,"Y","")</f>
        <v/>
      </c>
      <c r="R4">
        <f>XLOOKUP(I4&amp;E4,Contracts!A2:A76&amp;Contracts!B2:B76,Contracts!C2:C76,0)*G4</f>
        <v/>
      </c>
      <c r="S4">
        <f>H4-R4</f>
        <v/>
      </c>
    </row>
    <row r="5">
      <c r="A5">
        <f>XLOOKUP(ROW()-1,ROW(Charges!A2:A233),Charges!A2:A233)</f>
        <v/>
      </c>
      <c r="B5">
        <f>XLOOKUP(A5,Charges!A2:A233,Charges!C2:C233)</f>
        <v/>
      </c>
      <c r="C5">
        <f>XLOOKUP(A5,Charges!A2:A233,Charges!D2:D233)</f>
        <v/>
      </c>
      <c r="D5">
        <f>XLOOKUP(A5,Charges!A2:A233,Charges!E2:E233)</f>
        <v/>
      </c>
      <c r="E5">
        <f>XLOOKUP(A5,Charges!A2:A233,Charges!F2:F233)</f>
        <v/>
      </c>
      <c r="F5">
        <f>XLOOKUP(A5,Charges!A2:A233,Charges!G2:G233)</f>
        <v/>
      </c>
      <c r="G5">
        <f>XLOOKUP(A5,Charges!A2:A233,Charges!H2:H233)</f>
        <v/>
      </c>
      <c r="H5">
        <f>XLOOKUP(A5,Charges!A2:A233,Charges!I2:I233)</f>
        <v/>
      </c>
      <c r="I5">
        <f>XLOOKUP(A5,Charges!A2:A233,Charges!J2:J233)</f>
        <v/>
      </c>
      <c r="J5">
        <f>XLOOKUP(E5,CDM!A2:A16,CDM!C2:C16,"N/A")</f>
        <v/>
      </c>
      <c r="K5">
        <f>XLOOKUP(E5,CDM!A2:A16,CDM!D2:D16,0)</f>
        <v/>
      </c>
      <c r="L5">
        <f>IF(F5&lt;&gt;J5,"Y","")</f>
        <v/>
      </c>
      <c r="M5">
        <f>IF(K5&gt;0,(H5/K5/G5)-1,0)</f>
        <v/>
      </c>
      <c r="N5">
        <f>IF(LEFT(E5&amp;"",1)="J",IF(G5&gt;10,"Y",""),IF(E5="74177",IF(G5&gt;1,"Y",""),IF(E5="97110",IF(G5&gt;8,"Y",""),"")))</f>
        <v/>
      </c>
      <c r="O5">
        <f>IF(COUNTIFS(Charges!A:A,A5,Charges!F:F,E5,Charges!C:C,B5)&gt;1,"Y","")</f>
        <v/>
      </c>
      <c r="P5">
        <f>IF(C5&gt;0, C5-B5, "")</f>
        <v/>
      </c>
      <c r="Q5">
        <f>IF(P5&gt;$U$1,"Y","")</f>
        <v/>
      </c>
      <c r="R5">
        <f>XLOOKUP(I5&amp;E5,Contracts!A2:A76&amp;Contracts!B2:B76,Contracts!C2:C76,0)*G5</f>
        <v/>
      </c>
      <c r="S5">
        <f>H5-R5</f>
        <v/>
      </c>
    </row>
    <row r="6">
      <c r="A6">
        <f>XLOOKUP(ROW()-1,ROW(Charges!A2:A233),Charges!A2:A233)</f>
        <v/>
      </c>
      <c r="B6">
        <f>XLOOKUP(A6,Charges!A2:A233,Charges!C2:C233)</f>
        <v/>
      </c>
      <c r="C6">
        <f>XLOOKUP(A6,Charges!A2:A233,Charges!D2:D233)</f>
        <v/>
      </c>
      <c r="D6">
        <f>XLOOKUP(A6,Charges!A2:A233,Charges!E2:E233)</f>
        <v/>
      </c>
      <c r="E6">
        <f>XLOOKUP(A6,Charges!A2:A233,Charges!F2:F233)</f>
        <v/>
      </c>
      <c r="F6">
        <f>XLOOKUP(A6,Charges!A2:A233,Charges!G2:G233)</f>
        <v/>
      </c>
      <c r="G6">
        <f>XLOOKUP(A6,Charges!A2:A233,Charges!H2:H233)</f>
        <v/>
      </c>
      <c r="H6">
        <f>XLOOKUP(A6,Charges!A2:A233,Charges!I2:I233)</f>
        <v/>
      </c>
      <c r="I6">
        <f>XLOOKUP(A6,Charges!A2:A233,Charges!J2:J233)</f>
        <v/>
      </c>
      <c r="J6">
        <f>XLOOKUP(E6,CDM!A2:A16,CDM!C2:C16,"N/A")</f>
        <v/>
      </c>
      <c r="K6">
        <f>XLOOKUP(E6,CDM!A2:A16,CDM!D2:D16,0)</f>
        <v/>
      </c>
      <c r="L6">
        <f>IF(F6&lt;&gt;J6,"Y","")</f>
        <v/>
      </c>
      <c r="M6">
        <f>IF(K6&gt;0,(H6/K6/G6)-1,0)</f>
        <v/>
      </c>
      <c r="N6">
        <f>IF(LEFT(E6&amp;"",1)="J",IF(G6&gt;10,"Y",""),IF(E6="74177",IF(G6&gt;1,"Y",""),IF(E6="97110",IF(G6&gt;8,"Y",""),"")))</f>
        <v/>
      </c>
      <c r="O6">
        <f>IF(COUNTIFS(Charges!A:A,A6,Charges!F:F,E6,Charges!C:C,B6)&gt;1,"Y","")</f>
        <v/>
      </c>
      <c r="P6">
        <f>IF(C6&gt;0, C6-B6, "")</f>
        <v/>
      </c>
      <c r="Q6">
        <f>IF(P6&gt;$U$1,"Y","")</f>
        <v/>
      </c>
      <c r="R6">
        <f>XLOOKUP(I6&amp;E6,Contracts!A2:A76&amp;Contracts!B2:B76,Contracts!C2:C76,0)*G6</f>
        <v/>
      </c>
      <c r="S6">
        <f>H6-R6</f>
        <v/>
      </c>
    </row>
    <row r="7">
      <c r="A7">
        <f>XLOOKUP(ROW()-1,ROW(Charges!A2:A233),Charges!A2:A233)</f>
        <v/>
      </c>
      <c r="B7">
        <f>XLOOKUP(A7,Charges!A2:A233,Charges!C2:C233)</f>
        <v/>
      </c>
      <c r="C7">
        <f>XLOOKUP(A7,Charges!A2:A233,Charges!D2:D233)</f>
        <v/>
      </c>
      <c r="D7">
        <f>XLOOKUP(A7,Charges!A2:A233,Charges!E2:E233)</f>
        <v/>
      </c>
      <c r="E7">
        <f>XLOOKUP(A7,Charges!A2:A233,Charges!F2:F233)</f>
        <v/>
      </c>
      <c r="F7">
        <f>XLOOKUP(A7,Charges!A2:A233,Charges!G2:G233)</f>
        <v/>
      </c>
      <c r="G7">
        <f>XLOOKUP(A7,Charges!A2:A233,Charges!H2:H233)</f>
        <v/>
      </c>
      <c r="H7">
        <f>XLOOKUP(A7,Charges!A2:A233,Charges!I2:I233)</f>
        <v/>
      </c>
      <c r="I7">
        <f>XLOOKUP(A7,Charges!A2:A233,Charges!J2:J233)</f>
        <v/>
      </c>
      <c r="J7">
        <f>XLOOKUP(E7,CDM!A2:A16,CDM!C2:C16,"N/A")</f>
        <v/>
      </c>
      <c r="K7">
        <f>XLOOKUP(E7,CDM!A2:A16,CDM!D2:D16,0)</f>
        <v/>
      </c>
      <c r="L7">
        <f>IF(F7&lt;&gt;J7,"Y","")</f>
        <v/>
      </c>
      <c r="M7">
        <f>IF(K7&gt;0,(H7/K7/G7)-1,0)</f>
        <v/>
      </c>
      <c r="N7">
        <f>IF(LEFT(E7&amp;"",1)="J",IF(G7&gt;10,"Y",""),IF(E7="74177",IF(G7&gt;1,"Y",""),IF(E7="97110",IF(G7&gt;8,"Y",""),"")))</f>
        <v/>
      </c>
      <c r="O7">
        <f>IF(COUNTIFS(Charges!A:A,A7,Charges!F:F,E7,Charges!C:C,B7)&gt;1,"Y","")</f>
        <v/>
      </c>
      <c r="P7">
        <f>IF(C7&gt;0, C7-B7, "")</f>
        <v/>
      </c>
      <c r="Q7">
        <f>IF(P7&gt;$U$1,"Y","")</f>
        <v/>
      </c>
      <c r="R7">
        <f>XLOOKUP(I7&amp;E7,Contracts!A2:A76&amp;Contracts!B2:B76,Contracts!C2:C76,0)*G7</f>
        <v/>
      </c>
      <c r="S7">
        <f>H7-R7</f>
        <v/>
      </c>
    </row>
    <row r="8">
      <c r="A8">
        <f>XLOOKUP(ROW()-1,ROW(Charges!A2:A233),Charges!A2:A233)</f>
        <v/>
      </c>
      <c r="B8">
        <f>XLOOKUP(A8,Charges!A2:A233,Charges!C2:C233)</f>
        <v/>
      </c>
      <c r="C8">
        <f>XLOOKUP(A8,Charges!A2:A233,Charges!D2:D233)</f>
        <v/>
      </c>
      <c r="D8">
        <f>XLOOKUP(A8,Charges!A2:A233,Charges!E2:E233)</f>
        <v/>
      </c>
      <c r="E8">
        <f>XLOOKUP(A8,Charges!A2:A233,Charges!F2:F233)</f>
        <v/>
      </c>
      <c r="F8">
        <f>XLOOKUP(A8,Charges!A2:A233,Charges!G2:G233)</f>
        <v/>
      </c>
      <c r="G8">
        <f>XLOOKUP(A8,Charges!A2:A233,Charges!H2:H233)</f>
        <v/>
      </c>
      <c r="H8">
        <f>XLOOKUP(A8,Charges!A2:A233,Charges!I2:I233)</f>
        <v/>
      </c>
      <c r="I8">
        <f>XLOOKUP(A8,Charges!A2:A233,Charges!J2:J233)</f>
        <v/>
      </c>
      <c r="J8">
        <f>XLOOKUP(E8,CDM!A2:A16,CDM!C2:C16,"N/A")</f>
        <v/>
      </c>
      <c r="K8">
        <f>XLOOKUP(E8,CDM!A2:A16,CDM!D2:D16,0)</f>
        <v/>
      </c>
      <c r="L8">
        <f>IF(F8&lt;&gt;J8,"Y","")</f>
        <v/>
      </c>
      <c r="M8">
        <f>IF(K8&gt;0,(H8/K8/G8)-1,0)</f>
        <v/>
      </c>
      <c r="N8">
        <f>IF(LEFT(E8&amp;"",1)="J",IF(G8&gt;10,"Y",""),IF(E8="74177",IF(G8&gt;1,"Y",""),IF(E8="97110",IF(G8&gt;8,"Y",""),"")))</f>
        <v/>
      </c>
      <c r="O8">
        <f>IF(COUNTIFS(Charges!A:A,A8,Charges!F:F,E8,Charges!C:C,B8)&gt;1,"Y","")</f>
        <v/>
      </c>
      <c r="P8">
        <f>IF(C8&gt;0, C8-B8, "")</f>
        <v/>
      </c>
      <c r="Q8">
        <f>IF(P8&gt;$U$1,"Y","")</f>
        <v/>
      </c>
      <c r="R8">
        <f>XLOOKUP(I8&amp;E8,Contracts!A2:A76&amp;Contracts!B2:B76,Contracts!C2:C76,0)*G8</f>
        <v/>
      </c>
      <c r="S8">
        <f>H8-R8</f>
        <v/>
      </c>
    </row>
    <row r="9">
      <c r="A9">
        <f>XLOOKUP(ROW()-1,ROW(Charges!A2:A233),Charges!A2:A233)</f>
        <v/>
      </c>
      <c r="B9">
        <f>XLOOKUP(A9,Charges!A2:A233,Charges!C2:C233)</f>
        <v/>
      </c>
      <c r="C9">
        <f>XLOOKUP(A9,Charges!A2:A233,Charges!D2:D233)</f>
        <v/>
      </c>
      <c r="D9">
        <f>XLOOKUP(A9,Charges!A2:A233,Charges!E2:E233)</f>
        <v/>
      </c>
      <c r="E9">
        <f>XLOOKUP(A9,Charges!A2:A233,Charges!F2:F233)</f>
        <v/>
      </c>
      <c r="F9">
        <f>XLOOKUP(A9,Charges!A2:A233,Charges!G2:G233)</f>
        <v/>
      </c>
      <c r="G9">
        <f>XLOOKUP(A9,Charges!A2:A233,Charges!H2:H233)</f>
        <v/>
      </c>
      <c r="H9">
        <f>XLOOKUP(A9,Charges!A2:A233,Charges!I2:I233)</f>
        <v/>
      </c>
      <c r="I9">
        <f>XLOOKUP(A9,Charges!A2:A233,Charges!J2:J233)</f>
        <v/>
      </c>
      <c r="J9">
        <f>XLOOKUP(E9,CDM!A2:A16,CDM!C2:C16,"N/A")</f>
        <v/>
      </c>
      <c r="K9">
        <f>XLOOKUP(E9,CDM!A2:A16,CDM!D2:D16,0)</f>
        <v/>
      </c>
      <c r="L9">
        <f>IF(F9&lt;&gt;J9,"Y","")</f>
        <v/>
      </c>
      <c r="M9">
        <f>IF(K9&gt;0,(H9/K9/G9)-1,0)</f>
        <v/>
      </c>
      <c r="N9">
        <f>IF(LEFT(E9&amp;"",1)="J",IF(G9&gt;10,"Y",""),IF(E9="74177",IF(G9&gt;1,"Y",""),IF(E9="97110",IF(G9&gt;8,"Y",""),"")))</f>
        <v/>
      </c>
      <c r="O9">
        <f>IF(COUNTIFS(Charges!A:A,A9,Charges!F:F,E9,Charges!C:C,B9)&gt;1,"Y","")</f>
        <v/>
      </c>
      <c r="P9">
        <f>IF(C9&gt;0, C9-B9, "")</f>
        <v/>
      </c>
      <c r="Q9">
        <f>IF(P9&gt;$U$1,"Y","")</f>
        <v/>
      </c>
      <c r="R9">
        <f>XLOOKUP(I9&amp;E9,Contracts!A2:A76&amp;Contracts!B2:B76,Contracts!C2:C76,0)*G9</f>
        <v/>
      </c>
      <c r="S9">
        <f>H9-R9</f>
        <v/>
      </c>
    </row>
    <row r="10">
      <c r="A10">
        <f>XLOOKUP(ROW()-1,ROW(Charges!A2:A233),Charges!A2:A233)</f>
        <v/>
      </c>
      <c r="B10">
        <f>XLOOKUP(A10,Charges!A2:A233,Charges!C2:C233)</f>
        <v/>
      </c>
      <c r="C10">
        <f>XLOOKUP(A10,Charges!A2:A233,Charges!D2:D233)</f>
        <v/>
      </c>
      <c r="D10">
        <f>XLOOKUP(A10,Charges!A2:A233,Charges!E2:E233)</f>
        <v/>
      </c>
      <c r="E10">
        <f>XLOOKUP(A10,Charges!A2:A233,Charges!F2:F233)</f>
        <v/>
      </c>
      <c r="F10">
        <f>XLOOKUP(A10,Charges!A2:A233,Charges!G2:G233)</f>
        <v/>
      </c>
      <c r="G10">
        <f>XLOOKUP(A10,Charges!A2:A233,Charges!H2:H233)</f>
        <v/>
      </c>
      <c r="H10">
        <f>XLOOKUP(A10,Charges!A2:A233,Charges!I2:I233)</f>
        <v/>
      </c>
      <c r="I10">
        <f>XLOOKUP(A10,Charges!A2:A233,Charges!J2:J233)</f>
        <v/>
      </c>
      <c r="J10">
        <f>XLOOKUP(E10,CDM!A2:A16,CDM!C2:C16,"N/A")</f>
        <v/>
      </c>
      <c r="K10">
        <f>XLOOKUP(E10,CDM!A2:A16,CDM!D2:D16,0)</f>
        <v/>
      </c>
      <c r="L10">
        <f>IF(F10&lt;&gt;J10,"Y","")</f>
        <v/>
      </c>
      <c r="M10">
        <f>IF(K10&gt;0,(H10/K10/G10)-1,0)</f>
        <v/>
      </c>
      <c r="N10">
        <f>IF(LEFT(E10&amp;"",1)="J",IF(G10&gt;10,"Y",""),IF(E10="74177",IF(G10&gt;1,"Y",""),IF(E10="97110",IF(G10&gt;8,"Y",""),"")))</f>
        <v/>
      </c>
      <c r="O10">
        <f>IF(COUNTIFS(Charges!A:A,A10,Charges!F:F,E10,Charges!C:C,B10)&gt;1,"Y","")</f>
        <v/>
      </c>
      <c r="P10">
        <f>IF(C10&gt;0, C10-B10, "")</f>
        <v/>
      </c>
      <c r="Q10">
        <f>IF(P10&gt;$U$1,"Y","")</f>
        <v/>
      </c>
      <c r="R10">
        <f>XLOOKUP(I10&amp;E10,Contracts!A2:A76&amp;Contracts!B2:B76,Contracts!C2:C76,0)*G10</f>
        <v/>
      </c>
      <c r="S10">
        <f>H10-R10</f>
        <v/>
      </c>
    </row>
    <row r="11">
      <c r="A11">
        <f>XLOOKUP(ROW()-1,ROW(Charges!A2:A233),Charges!A2:A233)</f>
        <v/>
      </c>
      <c r="B11">
        <f>XLOOKUP(A11,Charges!A2:A233,Charges!C2:C233)</f>
        <v/>
      </c>
      <c r="C11">
        <f>XLOOKUP(A11,Charges!A2:A233,Charges!D2:D233)</f>
        <v/>
      </c>
      <c r="D11">
        <f>XLOOKUP(A11,Charges!A2:A233,Charges!E2:E233)</f>
        <v/>
      </c>
      <c r="E11">
        <f>XLOOKUP(A11,Charges!A2:A233,Charges!F2:F233)</f>
        <v/>
      </c>
      <c r="F11">
        <f>XLOOKUP(A11,Charges!A2:A233,Charges!G2:G233)</f>
        <v/>
      </c>
      <c r="G11">
        <f>XLOOKUP(A11,Charges!A2:A233,Charges!H2:H233)</f>
        <v/>
      </c>
      <c r="H11">
        <f>XLOOKUP(A11,Charges!A2:A233,Charges!I2:I233)</f>
        <v/>
      </c>
      <c r="I11">
        <f>XLOOKUP(A11,Charges!A2:A233,Charges!J2:J233)</f>
        <v/>
      </c>
      <c r="J11">
        <f>XLOOKUP(E11,CDM!A2:A16,CDM!C2:C16,"N/A")</f>
        <v/>
      </c>
      <c r="K11">
        <f>XLOOKUP(E11,CDM!A2:A16,CDM!D2:D16,0)</f>
        <v/>
      </c>
      <c r="L11">
        <f>IF(F11&lt;&gt;J11,"Y","")</f>
        <v/>
      </c>
      <c r="M11">
        <f>IF(K11&gt;0,(H11/K11/G11)-1,0)</f>
        <v/>
      </c>
      <c r="N11">
        <f>IF(LEFT(E11&amp;"",1)="J",IF(G11&gt;10,"Y",""),IF(E11="74177",IF(G11&gt;1,"Y",""),IF(E11="97110",IF(G11&gt;8,"Y",""),"")))</f>
        <v/>
      </c>
      <c r="O11">
        <f>IF(COUNTIFS(Charges!A:A,A11,Charges!F:F,E11,Charges!C:C,B11)&gt;1,"Y","")</f>
        <v/>
      </c>
      <c r="P11">
        <f>IF(C11&gt;0, C11-B11, "")</f>
        <v/>
      </c>
      <c r="Q11">
        <f>IF(P11&gt;$U$1,"Y","")</f>
        <v/>
      </c>
      <c r="R11">
        <f>XLOOKUP(I11&amp;E11,Contracts!A2:A76&amp;Contracts!B2:B76,Contracts!C2:C76,0)*G11</f>
        <v/>
      </c>
      <c r="S11">
        <f>H11-R11</f>
        <v/>
      </c>
    </row>
    <row r="12">
      <c r="A12">
        <f>XLOOKUP(ROW()-1,ROW(Charges!A2:A233),Charges!A2:A233)</f>
        <v/>
      </c>
      <c r="B12">
        <f>XLOOKUP(A12,Charges!A2:A233,Charges!C2:C233)</f>
        <v/>
      </c>
      <c r="C12">
        <f>XLOOKUP(A12,Charges!A2:A233,Charges!D2:D233)</f>
        <v/>
      </c>
      <c r="D12">
        <f>XLOOKUP(A12,Charges!A2:A233,Charges!E2:E233)</f>
        <v/>
      </c>
      <c r="E12">
        <f>XLOOKUP(A12,Charges!A2:A233,Charges!F2:F233)</f>
        <v/>
      </c>
      <c r="F12">
        <f>XLOOKUP(A12,Charges!A2:A233,Charges!G2:G233)</f>
        <v/>
      </c>
      <c r="G12">
        <f>XLOOKUP(A12,Charges!A2:A233,Charges!H2:H233)</f>
        <v/>
      </c>
      <c r="H12">
        <f>XLOOKUP(A12,Charges!A2:A233,Charges!I2:I233)</f>
        <v/>
      </c>
      <c r="I12">
        <f>XLOOKUP(A12,Charges!A2:A233,Charges!J2:J233)</f>
        <v/>
      </c>
      <c r="J12">
        <f>XLOOKUP(E12,CDM!A2:A16,CDM!C2:C16,"N/A")</f>
        <v/>
      </c>
      <c r="K12">
        <f>XLOOKUP(E12,CDM!A2:A16,CDM!D2:D16,0)</f>
        <v/>
      </c>
      <c r="L12">
        <f>IF(F12&lt;&gt;J12,"Y","")</f>
        <v/>
      </c>
      <c r="M12">
        <f>IF(K12&gt;0,(H12/K12/G12)-1,0)</f>
        <v/>
      </c>
      <c r="N12">
        <f>IF(LEFT(E12&amp;"",1)="J",IF(G12&gt;10,"Y",""),IF(E12="74177",IF(G12&gt;1,"Y",""),IF(E12="97110",IF(G12&gt;8,"Y",""),"")))</f>
        <v/>
      </c>
      <c r="O12">
        <f>IF(COUNTIFS(Charges!A:A,A12,Charges!F:F,E12,Charges!C:C,B12)&gt;1,"Y","")</f>
        <v/>
      </c>
      <c r="P12">
        <f>IF(C12&gt;0, C12-B12, "")</f>
        <v/>
      </c>
      <c r="Q12">
        <f>IF(P12&gt;$U$1,"Y","")</f>
        <v/>
      </c>
      <c r="R12">
        <f>XLOOKUP(I12&amp;E12,Contracts!A2:A76&amp;Contracts!B2:B76,Contracts!C2:C76,0)*G12</f>
        <v/>
      </c>
      <c r="S12">
        <f>H12-R12</f>
        <v/>
      </c>
    </row>
    <row r="13">
      <c r="A13">
        <f>XLOOKUP(ROW()-1,ROW(Charges!A2:A233),Charges!A2:A233)</f>
        <v/>
      </c>
      <c r="B13">
        <f>XLOOKUP(A13,Charges!A2:A233,Charges!C2:C233)</f>
        <v/>
      </c>
      <c r="C13">
        <f>XLOOKUP(A13,Charges!A2:A233,Charges!D2:D233)</f>
        <v/>
      </c>
      <c r="D13">
        <f>XLOOKUP(A13,Charges!A2:A233,Charges!E2:E233)</f>
        <v/>
      </c>
      <c r="E13">
        <f>XLOOKUP(A13,Charges!A2:A233,Charges!F2:F233)</f>
        <v/>
      </c>
      <c r="F13">
        <f>XLOOKUP(A13,Charges!A2:A233,Charges!G2:G233)</f>
        <v/>
      </c>
      <c r="G13">
        <f>XLOOKUP(A13,Charges!A2:A233,Charges!H2:H233)</f>
        <v/>
      </c>
      <c r="H13">
        <f>XLOOKUP(A13,Charges!A2:A233,Charges!I2:I233)</f>
        <v/>
      </c>
      <c r="I13">
        <f>XLOOKUP(A13,Charges!A2:A233,Charges!J2:J233)</f>
        <v/>
      </c>
      <c r="J13">
        <f>XLOOKUP(E13,CDM!A2:A16,CDM!C2:C16,"N/A")</f>
        <v/>
      </c>
      <c r="K13">
        <f>XLOOKUP(E13,CDM!A2:A16,CDM!D2:D16,0)</f>
        <v/>
      </c>
      <c r="L13">
        <f>IF(F13&lt;&gt;J13,"Y","")</f>
        <v/>
      </c>
      <c r="M13">
        <f>IF(K13&gt;0,(H13/K13/G13)-1,0)</f>
        <v/>
      </c>
      <c r="N13">
        <f>IF(LEFT(E13&amp;"",1)="J",IF(G13&gt;10,"Y",""),IF(E13="74177",IF(G13&gt;1,"Y",""),IF(E13="97110",IF(G13&gt;8,"Y",""),"")))</f>
        <v/>
      </c>
      <c r="O13">
        <f>IF(COUNTIFS(Charges!A:A,A13,Charges!F:F,E13,Charges!C:C,B13)&gt;1,"Y","")</f>
        <v/>
      </c>
      <c r="P13">
        <f>IF(C13&gt;0, C13-B13, "")</f>
        <v/>
      </c>
      <c r="Q13">
        <f>IF(P13&gt;$U$1,"Y","")</f>
        <v/>
      </c>
      <c r="R13">
        <f>XLOOKUP(I13&amp;E13,Contracts!A2:A76&amp;Contracts!B2:B76,Contracts!C2:C76,0)*G13</f>
        <v/>
      </c>
      <c r="S13">
        <f>H13-R13</f>
        <v/>
      </c>
    </row>
    <row r="14">
      <c r="A14">
        <f>XLOOKUP(ROW()-1,ROW(Charges!A2:A233),Charges!A2:A233)</f>
        <v/>
      </c>
      <c r="B14">
        <f>XLOOKUP(A14,Charges!A2:A233,Charges!C2:C233)</f>
        <v/>
      </c>
      <c r="C14">
        <f>XLOOKUP(A14,Charges!A2:A233,Charges!D2:D233)</f>
        <v/>
      </c>
      <c r="D14">
        <f>XLOOKUP(A14,Charges!A2:A233,Charges!E2:E233)</f>
        <v/>
      </c>
      <c r="E14">
        <f>XLOOKUP(A14,Charges!A2:A233,Charges!F2:F233)</f>
        <v/>
      </c>
      <c r="F14">
        <f>XLOOKUP(A14,Charges!A2:A233,Charges!G2:G233)</f>
        <v/>
      </c>
      <c r="G14">
        <f>XLOOKUP(A14,Charges!A2:A233,Charges!H2:H233)</f>
        <v/>
      </c>
      <c r="H14">
        <f>XLOOKUP(A14,Charges!A2:A233,Charges!I2:I233)</f>
        <v/>
      </c>
      <c r="I14">
        <f>XLOOKUP(A14,Charges!A2:A233,Charges!J2:J233)</f>
        <v/>
      </c>
      <c r="J14">
        <f>XLOOKUP(E14,CDM!A2:A16,CDM!C2:C16,"N/A")</f>
        <v/>
      </c>
      <c r="K14">
        <f>XLOOKUP(E14,CDM!A2:A16,CDM!D2:D16,0)</f>
        <v/>
      </c>
      <c r="L14">
        <f>IF(F14&lt;&gt;J14,"Y","")</f>
        <v/>
      </c>
      <c r="M14">
        <f>IF(K14&gt;0,(H14/K14/G14)-1,0)</f>
        <v/>
      </c>
      <c r="N14">
        <f>IF(LEFT(E14&amp;"",1)="J",IF(G14&gt;10,"Y",""),IF(E14="74177",IF(G14&gt;1,"Y",""),IF(E14="97110",IF(G14&gt;8,"Y",""),"")))</f>
        <v/>
      </c>
      <c r="O14">
        <f>IF(COUNTIFS(Charges!A:A,A14,Charges!F:F,E14,Charges!C:C,B14)&gt;1,"Y","")</f>
        <v/>
      </c>
      <c r="P14">
        <f>IF(C14&gt;0, C14-B14, "")</f>
        <v/>
      </c>
      <c r="Q14">
        <f>IF(P14&gt;$U$1,"Y","")</f>
        <v/>
      </c>
      <c r="R14">
        <f>XLOOKUP(I14&amp;E14,Contracts!A2:A76&amp;Contracts!B2:B76,Contracts!C2:C76,0)*G14</f>
        <v/>
      </c>
      <c r="S14">
        <f>H14-R14</f>
        <v/>
      </c>
    </row>
    <row r="15">
      <c r="A15">
        <f>XLOOKUP(ROW()-1,ROW(Charges!A2:A233),Charges!A2:A233)</f>
        <v/>
      </c>
      <c r="B15">
        <f>XLOOKUP(A15,Charges!A2:A233,Charges!C2:C233)</f>
        <v/>
      </c>
      <c r="C15">
        <f>XLOOKUP(A15,Charges!A2:A233,Charges!D2:D233)</f>
        <v/>
      </c>
      <c r="D15">
        <f>XLOOKUP(A15,Charges!A2:A233,Charges!E2:E233)</f>
        <v/>
      </c>
      <c r="E15">
        <f>XLOOKUP(A15,Charges!A2:A233,Charges!F2:F233)</f>
        <v/>
      </c>
      <c r="F15">
        <f>XLOOKUP(A15,Charges!A2:A233,Charges!G2:G233)</f>
        <v/>
      </c>
      <c r="G15">
        <f>XLOOKUP(A15,Charges!A2:A233,Charges!H2:H233)</f>
        <v/>
      </c>
      <c r="H15">
        <f>XLOOKUP(A15,Charges!A2:A233,Charges!I2:I233)</f>
        <v/>
      </c>
      <c r="I15">
        <f>XLOOKUP(A15,Charges!A2:A233,Charges!J2:J233)</f>
        <v/>
      </c>
      <c r="J15">
        <f>XLOOKUP(E15,CDM!A2:A16,CDM!C2:C16,"N/A")</f>
        <v/>
      </c>
      <c r="K15">
        <f>XLOOKUP(E15,CDM!A2:A16,CDM!D2:D16,0)</f>
        <v/>
      </c>
      <c r="L15">
        <f>IF(F15&lt;&gt;J15,"Y","")</f>
        <v/>
      </c>
      <c r="M15">
        <f>IF(K15&gt;0,(H15/K15/G15)-1,0)</f>
        <v/>
      </c>
      <c r="N15">
        <f>IF(LEFT(E15&amp;"",1)="J",IF(G15&gt;10,"Y",""),IF(E15="74177",IF(G15&gt;1,"Y",""),IF(E15="97110",IF(G15&gt;8,"Y",""),"")))</f>
        <v/>
      </c>
      <c r="O15">
        <f>IF(COUNTIFS(Charges!A:A,A15,Charges!F:F,E15,Charges!C:C,B15)&gt;1,"Y","")</f>
        <v/>
      </c>
      <c r="P15">
        <f>IF(C15&gt;0, C15-B15, "")</f>
        <v/>
      </c>
      <c r="Q15">
        <f>IF(P15&gt;$U$1,"Y","")</f>
        <v/>
      </c>
      <c r="R15">
        <f>XLOOKUP(I15&amp;E15,Contracts!A2:A76&amp;Contracts!B2:B76,Contracts!C2:C76,0)*G15</f>
        <v/>
      </c>
      <c r="S15">
        <f>H15-R15</f>
        <v/>
      </c>
    </row>
    <row r="16">
      <c r="A16">
        <f>XLOOKUP(ROW()-1,ROW(Charges!A2:A233),Charges!A2:A233)</f>
        <v/>
      </c>
      <c r="B16">
        <f>XLOOKUP(A16,Charges!A2:A233,Charges!C2:C233)</f>
        <v/>
      </c>
      <c r="C16">
        <f>XLOOKUP(A16,Charges!A2:A233,Charges!D2:D233)</f>
        <v/>
      </c>
      <c r="D16">
        <f>XLOOKUP(A16,Charges!A2:A233,Charges!E2:E233)</f>
        <v/>
      </c>
      <c r="E16">
        <f>XLOOKUP(A16,Charges!A2:A233,Charges!F2:F233)</f>
        <v/>
      </c>
      <c r="F16">
        <f>XLOOKUP(A16,Charges!A2:A233,Charges!G2:G233)</f>
        <v/>
      </c>
      <c r="G16">
        <f>XLOOKUP(A16,Charges!A2:A233,Charges!H2:H233)</f>
        <v/>
      </c>
      <c r="H16">
        <f>XLOOKUP(A16,Charges!A2:A233,Charges!I2:I233)</f>
        <v/>
      </c>
      <c r="I16">
        <f>XLOOKUP(A16,Charges!A2:A233,Charges!J2:J233)</f>
        <v/>
      </c>
      <c r="J16">
        <f>XLOOKUP(E16,CDM!A2:A16,CDM!C2:C16,"N/A")</f>
        <v/>
      </c>
      <c r="K16">
        <f>XLOOKUP(E16,CDM!A2:A16,CDM!D2:D16,0)</f>
        <v/>
      </c>
      <c r="L16">
        <f>IF(F16&lt;&gt;J16,"Y","")</f>
        <v/>
      </c>
      <c r="M16">
        <f>IF(K16&gt;0,(H16/K16/G16)-1,0)</f>
        <v/>
      </c>
      <c r="N16">
        <f>IF(LEFT(E16&amp;"",1)="J",IF(G16&gt;10,"Y",""),IF(E16="74177",IF(G16&gt;1,"Y",""),IF(E16="97110",IF(G16&gt;8,"Y",""),"")))</f>
        <v/>
      </c>
      <c r="O16">
        <f>IF(COUNTIFS(Charges!A:A,A16,Charges!F:F,E16,Charges!C:C,B16)&gt;1,"Y","")</f>
        <v/>
      </c>
      <c r="P16">
        <f>IF(C16&gt;0, C16-B16, "")</f>
        <v/>
      </c>
      <c r="Q16">
        <f>IF(P16&gt;$U$1,"Y","")</f>
        <v/>
      </c>
      <c r="R16">
        <f>XLOOKUP(I16&amp;E16,Contracts!A2:A76&amp;Contracts!B2:B76,Contracts!C2:C76,0)*G16</f>
        <v/>
      </c>
      <c r="S16">
        <f>H16-R16</f>
        <v/>
      </c>
    </row>
    <row r="17">
      <c r="A17">
        <f>XLOOKUP(ROW()-1,ROW(Charges!A2:A233),Charges!A2:A233)</f>
        <v/>
      </c>
      <c r="B17">
        <f>XLOOKUP(A17,Charges!A2:A233,Charges!C2:C233)</f>
        <v/>
      </c>
      <c r="C17">
        <f>XLOOKUP(A17,Charges!A2:A233,Charges!D2:D233)</f>
        <v/>
      </c>
      <c r="D17">
        <f>XLOOKUP(A17,Charges!A2:A233,Charges!E2:E233)</f>
        <v/>
      </c>
      <c r="E17">
        <f>XLOOKUP(A17,Charges!A2:A233,Charges!F2:F233)</f>
        <v/>
      </c>
      <c r="F17">
        <f>XLOOKUP(A17,Charges!A2:A233,Charges!G2:G233)</f>
        <v/>
      </c>
      <c r="G17">
        <f>XLOOKUP(A17,Charges!A2:A233,Charges!H2:H233)</f>
        <v/>
      </c>
      <c r="H17">
        <f>XLOOKUP(A17,Charges!A2:A233,Charges!I2:I233)</f>
        <v/>
      </c>
      <c r="I17">
        <f>XLOOKUP(A17,Charges!A2:A233,Charges!J2:J233)</f>
        <v/>
      </c>
      <c r="J17">
        <f>XLOOKUP(E17,CDM!A2:A16,CDM!C2:C16,"N/A")</f>
        <v/>
      </c>
      <c r="K17">
        <f>XLOOKUP(E17,CDM!A2:A16,CDM!D2:D16,0)</f>
        <v/>
      </c>
      <c r="L17">
        <f>IF(F17&lt;&gt;J17,"Y","")</f>
        <v/>
      </c>
      <c r="M17">
        <f>IF(K17&gt;0,(H17/K17/G17)-1,0)</f>
        <v/>
      </c>
      <c r="N17">
        <f>IF(LEFT(E17&amp;"",1)="J",IF(G17&gt;10,"Y",""),IF(E17="74177",IF(G17&gt;1,"Y",""),IF(E17="97110",IF(G17&gt;8,"Y",""),"")))</f>
        <v/>
      </c>
      <c r="O17">
        <f>IF(COUNTIFS(Charges!A:A,A17,Charges!F:F,E17,Charges!C:C,B17)&gt;1,"Y","")</f>
        <v/>
      </c>
      <c r="P17">
        <f>IF(C17&gt;0, C17-B17, "")</f>
        <v/>
      </c>
      <c r="Q17">
        <f>IF(P17&gt;$U$1,"Y","")</f>
        <v/>
      </c>
      <c r="R17">
        <f>XLOOKUP(I17&amp;E17,Contracts!A2:A76&amp;Contracts!B2:B76,Contracts!C2:C76,0)*G17</f>
        <v/>
      </c>
      <c r="S17">
        <f>H17-R17</f>
        <v/>
      </c>
    </row>
    <row r="18">
      <c r="A18">
        <f>XLOOKUP(ROW()-1,ROW(Charges!A2:A233),Charges!A2:A233)</f>
        <v/>
      </c>
      <c r="B18">
        <f>XLOOKUP(A18,Charges!A2:A233,Charges!C2:C233)</f>
        <v/>
      </c>
      <c r="C18">
        <f>XLOOKUP(A18,Charges!A2:A233,Charges!D2:D233)</f>
        <v/>
      </c>
      <c r="D18">
        <f>XLOOKUP(A18,Charges!A2:A233,Charges!E2:E233)</f>
        <v/>
      </c>
      <c r="E18">
        <f>XLOOKUP(A18,Charges!A2:A233,Charges!F2:F233)</f>
        <v/>
      </c>
      <c r="F18">
        <f>XLOOKUP(A18,Charges!A2:A233,Charges!G2:G233)</f>
        <v/>
      </c>
      <c r="G18">
        <f>XLOOKUP(A18,Charges!A2:A233,Charges!H2:H233)</f>
        <v/>
      </c>
      <c r="H18">
        <f>XLOOKUP(A18,Charges!A2:A233,Charges!I2:I233)</f>
        <v/>
      </c>
      <c r="I18">
        <f>XLOOKUP(A18,Charges!A2:A233,Charges!J2:J233)</f>
        <v/>
      </c>
      <c r="J18">
        <f>XLOOKUP(E18,CDM!A2:A16,CDM!C2:C16,"N/A")</f>
        <v/>
      </c>
      <c r="K18">
        <f>XLOOKUP(E18,CDM!A2:A16,CDM!D2:D16,0)</f>
        <v/>
      </c>
      <c r="L18">
        <f>IF(F18&lt;&gt;J18,"Y","")</f>
        <v/>
      </c>
      <c r="M18">
        <f>IF(K18&gt;0,(H18/K18/G18)-1,0)</f>
        <v/>
      </c>
      <c r="N18">
        <f>IF(LEFT(E18&amp;"",1)="J",IF(G18&gt;10,"Y",""),IF(E18="74177",IF(G18&gt;1,"Y",""),IF(E18="97110",IF(G18&gt;8,"Y",""),"")))</f>
        <v/>
      </c>
      <c r="O18">
        <f>IF(COUNTIFS(Charges!A:A,A18,Charges!F:F,E18,Charges!C:C,B18)&gt;1,"Y","")</f>
        <v/>
      </c>
      <c r="P18">
        <f>IF(C18&gt;0, C18-B18, "")</f>
        <v/>
      </c>
      <c r="Q18">
        <f>IF(P18&gt;$U$1,"Y","")</f>
        <v/>
      </c>
      <c r="R18">
        <f>XLOOKUP(I18&amp;E18,Contracts!A2:A76&amp;Contracts!B2:B76,Contracts!C2:C76,0)*G18</f>
        <v/>
      </c>
      <c r="S18">
        <f>H18-R18</f>
        <v/>
      </c>
    </row>
    <row r="19">
      <c r="A19">
        <f>XLOOKUP(ROW()-1,ROW(Charges!A2:A233),Charges!A2:A233)</f>
        <v/>
      </c>
      <c r="B19">
        <f>XLOOKUP(A19,Charges!A2:A233,Charges!C2:C233)</f>
        <v/>
      </c>
      <c r="C19">
        <f>XLOOKUP(A19,Charges!A2:A233,Charges!D2:D233)</f>
        <v/>
      </c>
      <c r="D19">
        <f>XLOOKUP(A19,Charges!A2:A233,Charges!E2:E233)</f>
        <v/>
      </c>
      <c r="E19">
        <f>XLOOKUP(A19,Charges!A2:A233,Charges!F2:F233)</f>
        <v/>
      </c>
      <c r="F19">
        <f>XLOOKUP(A19,Charges!A2:A233,Charges!G2:G233)</f>
        <v/>
      </c>
      <c r="G19">
        <f>XLOOKUP(A19,Charges!A2:A233,Charges!H2:H233)</f>
        <v/>
      </c>
      <c r="H19">
        <f>XLOOKUP(A19,Charges!A2:A233,Charges!I2:I233)</f>
        <v/>
      </c>
      <c r="I19">
        <f>XLOOKUP(A19,Charges!A2:A233,Charges!J2:J233)</f>
        <v/>
      </c>
      <c r="J19">
        <f>XLOOKUP(E19,CDM!A2:A16,CDM!C2:C16,"N/A")</f>
        <v/>
      </c>
      <c r="K19">
        <f>XLOOKUP(E19,CDM!A2:A16,CDM!D2:D16,0)</f>
        <v/>
      </c>
      <c r="L19">
        <f>IF(F19&lt;&gt;J19,"Y","")</f>
        <v/>
      </c>
      <c r="M19">
        <f>IF(K19&gt;0,(H19/K19/G19)-1,0)</f>
        <v/>
      </c>
      <c r="N19">
        <f>IF(LEFT(E19&amp;"",1)="J",IF(G19&gt;10,"Y",""),IF(E19="74177",IF(G19&gt;1,"Y",""),IF(E19="97110",IF(G19&gt;8,"Y",""),"")))</f>
        <v/>
      </c>
      <c r="O19">
        <f>IF(COUNTIFS(Charges!A:A,A19,Charges!F:F,E19,Charges!C:C,B19)&gt;1,"Y","")</f>
        <v/>
      </c>
      <c r="P19">
        <f>IF(C19&gt;0, C19-B19, "")</f>
        <v/>
      </c>
      <c r="Q19">
        <f>IF(P19&gt;$U$1,"Y","")</f>
        <v/>
      </c>
      <c r="R19">
        <f>XLOOKUP(I19&amp;E19,Contracts!A2:A76&amp;Contracts!B2:B76,Contracts!C2:C76,0)*G19</f>
        <v/>
      </c>
      <c r="S19">
        <f>H19-R19</f>
        <v/>
      </c>
    </row>
    <row r="20">
      <c r="A20">
        <f>XLOOKUP(ROW()-1,ROW(Charges!A2:A233),Charges!A2:A233)</f>
        <v/>
      </c>
      <c r="B20">
        <f>XLOOKUP(A20,Charges!A2:A233,Charges!C2:C233)</f>
        <v/>
      </c>
      <c r="C20">
        <f>XLOOKUP(A20,Charges!A2:A233,Charges!D2:D233)</f>
        <v/>
      </c>
      <c r="D20">
        <f>XLOOKUP(A20,Charges!A2:A233,Charges!E2:E233)</f>
        <v/>
      </c>
      <c r="E20">
        <f>XLOOKUP(A20,Charges!A2:A233,Charges!F2:F233)</f>
        <v/>
      </c>
      <c r="F20">
        <f>XLOOKUP(A20,Charges!A2:A233,Charges!G2:G233)</f>
        <v/>
      </c>
      <c r="G20">
        <f>XLOOKUP(A20,Charges!A2:A233,Charges!H2:H233)</f>
        <v/>
      </c>
      <c r="H20">
        <f>XLOOKUP(A20,Charges!A2:A233,Charges!I2:I233)</f>
        <v/>
      </c>
      <c r="I20">
        <f>XLOOKUP(A20,Charges!A2:A233,Charges!J2:J233)</f>
        <v/>
      </c>
      <c r="J20">
        <f>XLOOKUP(E20,CDM!A2:A16,CDM!C2:C16,"N/A")</f>
        <v/>
      </c>
      <c r="K20">
        <f>XLOOKUP(E20,CDM!A2:A16,CDM!D2:D16,0)</f>
        <v/>
      </c>
      <c r="L20">
        <f>IF(F20&lt;&gt;J20,"Y","")</f>
        <v/>
      </c>
      <c r="M20">
        <f>IF(K20&gt;0,(H20/K20/G20)-1,0)</f>
        <v/>
      </c>
      <c r="N20">
        <f>IF(LEFT(E20&amp;"",1)="J",IF(G20&gt;10,"Y",""),IF(E20="74177",IF(G20&gt;1,"Y",""),IF(E20="97110",IF(G20&gt;8,"Y",""),"")))</f>
        <v/>
      </c>
      <c r="O20">
        <f>IF(COUNTIFS(Charges!A:A,A20,Charges!F:F,E20,Charges!C:C,B20)&gt;1,"Y","")</f>
        <v/>
      </c>
      <c r="P20">
        <f>IF(C20&gt;0, C20-B20, "")</f>
        <v/>
      </c>
      <c r="Q20">
        <f>IF(P20&gt;$U$1,"Y","")</f>
        <v/>
      </c>
      <c r="R20">
        <f>XLOOKUP(I20&amp;E20,Contracts!A2:A76&amp;Contracts!B2:B76,Contracts!C2:C76,0)*G20</f>
        <v/>
      </c>
      <c r="S20">
        <f>H20-R20</f>
        <v/>
      </c>
    </row>
    <row r="21">
      <c r="A21">
        <f>XLOOKUP(ROW()-1,ROW(Charges!A2:A233),Charges!A2:A233)</f>
        <v/>
      </c>
      <c r="B21">
        <f>XLOOKUP(A21,Charges!A2:A233,Charges!C2:C233)</f>
        <v/>
      </c>
      <c r="C21">
        <f>XLOOKUP(A21,Charges!A2:A233,Charges!D2:D233)</f>
        <v/>
      </c>
      <c r="D21">
        <f>XLOOKUP(A21,Charges!A2:A233,Charges!E2:E233)</f>
        <v/>
      </c>
      <c r="E21">
        <f>XLOOKUP(A21,Charges!A2:A233,Charges!F2:F233)</f>
        <v/>
      </c>
      <c r="F21">
        <f>XLOOKUP(A21,Charges!A2:A233,Charges!G2:G233)</f>
        <v/>
      </c>
      <c r="G21">
        <f>XLOOKUP(A21,Charges!A2:A233,Charges!H2:H233)</f>
        <v/>
      </c>
      <c r="H21">
        <f>XLOOKUP(A21,Charges!A2:A233,Charges!I2:I233)</f>
        <v/>
      </c>
      <c r="I21">
        <f>XLOOKUP(A21,Charges!A2:A233,Charges!J2:J233)</f>
        <v/>
      </c>
      <c r="J21">
        <f>XLOOKUP(E21,CDM!A2:A16,CDM!C2:C16,"N/A")</f>
        <v/>
      </c>
      <c r="K21">
        <f>XLOOKUP(E21,CDM!A2:A16,CDM!D2:D16,0)</f>
        <v/>
      </c>
      <c r="L21">
        <f>IF(F21&lt;&gt;J21,"Y","")</f>
        <v/>
      </c>
      <c r="M21">
        <f>IF(K21&gt;0,(H21/K21/G21)-1,0)</f>
        <v/>
      </c>
      <c r="N21">
        <f>IF(LEFT(E21&amp;"",1)="J",IF(G21&gt;10,"Y",""),IF(E21="74177",IF(G21&gt;1,"Y",""),IF(E21="97110",IF(G21&gt;8,"Y",""),"")))</f>
        <v/>
      </c>
      <c r="O21">
        <f>IF(COUNTIFS(Charges!A:A,A21,Charges!F:F,E21,Charges!C:C,B21)&gt;1,"Y","")</f>
        <v/>
      </c>
      <c r="P21">
        <f>IF(C21&gt;0, C21-B21, "")</f>
        <v/>
      </c>
      <c r="Q21">
        <f>IF(P21&gt;$U$1,"Y","")</f>
        <v/>
      </c>
      <c r="R21">
        <f>XLOOKUP(I21&amp;E21,Contracts!A2:A76&amp;Contracts!B2:B76,Contracts!C2:C76,0)*G21</f>
        <v/>
      </c>
      <c r="S21">
        <f>H21-R21</f>
        <v/>
      </c>
    </row>
    <row r="22">
      <c r="A22">
        <f>XLOOKUP(ROW()-1,ROW(Charges!A2:A233),Charges!A2:A233)</f>
        <v/>
      </c>
      <c r="B22">
        <f>XLOOKUP(A22,Charges!A2:A233,Charges!C2:C233)</f>
        <v/>
      </c>
      <c r="C22">
        <f>XLOOKUP(A22,Charges!A2:A233,Charges!D2:D233)</f>
        <v/>
      </c>
      <c r="D22">
        <f>XLOOKUP(A22,Charges!A2:A233,Charges!E2:E233)</f>
        <v/>
      </c>
      <c r="E22">
        <f>XLOOKUP(A22,Charges!A2:A233,Charges!F2:F233)</f>
        <v/>
      </c>
      <c r="F22">
        <f>XLOOKUP(A22,Charges!A2:A233,Charges!G2:G233)</f>
        <v/>
      </c>
      <c r="G22">
        <f>XLOOKUP(A22,Charges!A2:A233,Charges!H2:H233)</f>
        <v/>
      </c>
      <c r="H22">
        <f>XLOOKUP(A22,Charges!A2:A233,Charges!I2:I233)</f>
        <v/>
      </c>
      <c r="I22">
        <f>XLOOKUP(A22,Charges!A2:A233,Charges!J2:J233)</f>
        <v/>
      </c>
      <c r="J22">
        <f>XLOOKUP(E22,CDM!A2:A16,CDM!C2:C16,"N/A")</f>
        <v/>
      </c>
      <c r="K22">
        <f>XLOOKUP(E22,CDM!A2:A16,CDM!D2:D16,0)</f>
        <v/>
      </c>
      <c r="L22">
        <f>IF(F22&lt;&gt;J22,"Y","")</f>
        <v/>
      </c>
      <c r="M22">
        <f>IF(K22&gt;0,(H22/K22/G22)-1,0)</f>
        <v/>
      </c>
      <c r="N22">
        <f>IF(LEFT(E22&amp;"",1)="J",IF(G22&gt;10,"Y",""),IF(E22="74177",IF(G22&gt;1,"Y",""),IF(E22="97110",IF(G22&gt;8,"Y",""),"")))</f>
        <v/>
      </c>
      <c r="O22">
        <f>IF(COUNTIFS(Charges!A:A,A22,Charges!F:F,E22,Charges!C:C,B22)&gt;1,"Y","")</f>
        <v/>
      </c>
      <c r="P22">
        <f>IF(C22&gt;0, C22-B22, "")</f>
        <v/>
      </c>
      <c r="Q22">
        <f>IF(P22&gt;$U$1,"Y","")</f>
        <v/>
      </c>
      <c r="R22">
        <f>XLOOKUP(I22&amp;E22,Contracts!A2:A76&amp;Contracts!B2:B76,Contracts!C2:C76,0)*G22</f>
        <v/>
      </c>
      <c r="S22">
        <f>H22-R22</f>
        <v/>
      </c>
    </row>
    <row r="23">
      <c r="A23">
        <f>XLOOKUP(ROW()-1,ROW(Charges!A2:A233),Charges!A2:A233)</f>
        <v/>
      </c>
      <c r="B23">
        <f>XLOOKUP(A23,Charges!A2:A233,Charges!C2:C233)</f>
        <v/>
      </c>
      <c r="C23">
        <f>XLOOKUP(A23,Charges!A2:A233,Charges!D2:D233)</f>
        <v/>
      </c>
      <c r="D23">
        <f>XLOOKUP(A23,Charges!A2:A233,Charges!E2:E233)</f>
        <v/>
      </c>
      <c r="E23">
        <f>XLOOKUP(A23,Charges!A2:A233,Charges!F2:F233)</f>
        <v/>
      </c>
      <c r="F23">
        <f>XLOOKUP(A23,Charges!A2:A233,Charges!G2:G233)</f>
        <v/>
      </c>
      <c r="G23">
        <f>XLOOKUP(A23,Charges!A2:A233,Charges!H2:H233)</f>
        <v/>
      </c>
      <c r="H23">
        <f>XLOOKUP(A23,Charges!A2:A233,Charges!I2:I233)</f>
        <v/>
      </c>
      <c r="I23">
        <f>XLOOKUP(A23,Charges!A2:A233,Charges!J2:J233)</f>
        <v/>
      </c>
      <c r="J23">
        <f>XLOOKUP(E23,CDM!A2:A16,CDM!C2:C16,"N/A")</f>
        <v/>
      </c>
      <c r="K23">
        <f>XLOOKUP(E23,CDM!A2:A16,CDM!D2:D16,0)</f>
        <v/>
      </c>
      <c r="L23">
        <f>IF(F23&lt;&gt;J23,"Y","")</f>
        <v/>
      </c>
      <c r="M23">
        <f>IF(K23&gt;0,(H23/K23/G23)-1,0)</f>
        <v/>
      </c>
      <c r="N23">
        <f>IF(LEFT(E23&amp;"",1)="J",IF(G23&gt;10,"Y",""),IF(E23="74177",IF(G23&gt;1,"Y",""),IF(E23="97110",IF(G23&gt;8,"Y",""),"")))</f>
        <v/>
      </c>
      <c r="O23">
        <f>IF(COUNTIFS(Charges!A:A,A23,Charges!F:F,E23,Charges!C:C,B23)&gt;1,"Y","")</f>
        <v/>
      </c>
      <c r="P23">
        <f>IF(C23&gt;0, C23-B23, "")</f>
        <v/>
      </c>
      <c r="Q23">
        <f>IF(P23&gt;$U$1,"Y","")</f>
        <v/>
      </c>
      <c r="R23">
        <f>XLOOKUP(I23&amp;E23,Contracts!A2:A76&amp;Contracts!B2:B76,Contracts!C2:C76,0)*G23</f>
        <v/>
      </c>
      <c r="S23">
        <f>H23-R23</f>
        <v/>
      </c>
    </row>
    <row r="24">
      <c r="A24">
        <f>XLOOKUP(ROW()-1,ROW(Charges!A2:A233),Charges!A2:A233)</f>
        <v/>
      </c>
      <c r="B24">
        <f>XLOOKUP(A24,Charges!A2:A233,Charges!C2:C233)</f>
        <v/>
      </c>
      <c r="C24">
        <f>XLOOKUP(A24,Charges!A2:A233,Charges!D2:D233)</f>
        <v/>
      </c>
      <c r="D24">
        <f>XLOOKUP(A24,Charges!A2:A233,Charges!E2:E233)</f>
        <v/>
      </c>
      <c r="E24">
        <f>XLOOKUP(A24,Charges!A2:A233,Charges!F2:F233)</f>
        <v/>
      </c>
      <c r="F24">
        <f>XLOOKUP(A24,Charges!A2:A233,Charges!G2:G233)</f>
        <v/>
      </c>
      <c r="G24">
        <f>XLOOKUP(A24,Charges!A2:A233,Charges!H2:H233)</f>
        <v/>
      </c>
      <c r="H24">
        <f>XLOOKUP(A24,Charges!A2:A233,Charges!I2:I233)</f>
        <v/>
      </c>
      <c r="I24">
        <f>XLOOKUP(A24,Charges!A2:A233,Charges!J2:J233)</f>
        <v/>
      </c>
      <c r="J24">
        <f>XLOOKUP(E24,CDM!A2:A16,CDM!C2:C16,"N/A")</f>
        <v/>
      </c>
      <c r="K24">
        <f>XLOOKUP(E24,CDM!A2:A16,CDM!D2:D16,0)</f>
        <v/>
      </c>
      <c r="L24">
        <f>IF(F24&lt;&gt;J24,"Y","")</f>
        <v/>
      </c>
      <c r="M24">
        <f>IF(K24&gt;0,(H24/K24/G24)-1,0)</f>
        <v/>
      </c>
      <c r="N24">
        <f>IF(LEFT(E24&amp;"",1)="J",IF(G24&gt;10,"Y",""),IF(E24="74177",IF(G24&gt;1,"Y",""),IF(E24="97110",IF(G24&gt;8,"Y",""),"")))</f>
        <v/>
      </c>
      <c r="O24">
        <f>IF(COUNTIFS(Charges!A:A,A24,Charges!F:F,E24,Charges!C:C,B24)&gt;1,"Y","")</f>
        <v/>
      </c>
      <c r="P24">
        <f>IF(C24&gt;0, C24-B24, "")</f>
        <v/>
      </c>
      <c r="Q24">
        <f>IF(P24&gt;$U$1,"Y","")</f>
        <v/>
      </c>
      <c r="R24">
        <f>XLOOKUP(I24&amp;E24,Contracts!A2:A76&amp;Contracts!B2:B76,Contracts!C2:C76,0)*G24</f>
        <v/>
      </c>
      <c r="S24">
        <f>H24-R24</f>
        <v/>
      </c>
    </row>
    <row r="25">
      <c r="A25">
        <f>XLOOKUP(ROW()-1,ROW(Charges!A2:A233),Charges!A2:A233)</f>
        <v/>
      </c>
      <c r="B25">
        <f>XLOOKUP(A25,Charges!A2:A233,Charges!C2:C233)</f>
        <v/>
      </c>
      <c r="C25">
        <f>XLOOKUP(A25,Charges!A2:A233,Charges!D2:D233)</f>
        <v/>
      </c>
      <c r="D25">
        <f>XLOOKUP(A25,Charges!A2:A233,Charges!E2:E233)</f>
        <v/>
      </c>
      <c r="E25">
        <f>XLOOKUP(A25,Charges!A2:A233,Charges!F2:F233)</f>
        <v/>
      </c>
      <c r="F25">
        <f>XLOOKUP(A25,Charges!A2:A233,Charges!G2:G233)</f>
        <v/>
      </c>
      <c r="G25">
        <f>XLOOKUP(A25,Charges!A2:A233,Charges!H2:H233)</f>
        <v/>
      </c>
      <c r="H25">
        <f>XLOOKUP(A25,Charges!A2:A233,Charges!I2:I233)</f>
        <v/>
      </c>
      <c r="I25">
        <f>XLOOKUP(A25,Charges!A2:A233,Charges!J2:J233)</f>
        <v/>
      </c>
      <c r="J25">
        <f>XLOOKUP(E25,CDM!A2:A16,CDM!C2:C16,"N/A")</f>
        <v/>
      </c>
      <c r="K25">
        <f>XLOOKUP(E25,CDM!A2:A16,CDM!D2:D16,0)</f>
        <v/>
      </c>
      <c r="L25">
        <f>IF(F25&lt;&gt;J25,"Y","")</f>
        <v/>
      </c>
      <c r="M25">
        <f>IF(K25&gt;0,(H25/K25/G25)-1,0)</f>
        <v/>
      </c>
      <c r="N25">
        <f>IF(LEFT(E25&amp;"",1)="J",IF(G25&gt;10,"Y",""),IF(E25="74177",IF(G25&gt;1,"Y",""),IF(E25="97110",IF(G25&gt;8,"Y",""),"")))</f>
        <v/>
      </c>
      <c r="O25">
        <f>IF(COUNTIFS(Charges!A:A,A25,Charges!F:F,E25,Charges!C:C,B25)&gt;1,"Y","")</f>
        <v/>
      </c>
      <c r="P25">
        <f>IF(C25&gt;0, C25-B25, "")</f>
        <v/>
      </c>
      <c r="Q25">
        <f>IF(P25&gt;$U$1,"Y","")</f>
        <v/>
      </c>
      <c r="R25">
        <f>XLOOKUP(I25&amp;E25,Contracts!A2:A76&amp;Contracts!B2:B76,Contracts!C2:C76,0)*G25</f>
        <v/>
      </c>
      <c r="S25">
        <f>H25-R25</f>
        <v/>
      </c>
    </row>
    <row r="26">
      <c r="A26">
        <f>XLOOKUP(ROW()-1,ROW(Charges!A2:A233),Charges!A2:A233)</f>
        <v/>
      </c>
      <c r="B26">
        <f>XLOOKUP(A26,Charges!A2:A233,Charges!C2:C233)</f>
        <v/>
      </c>
      <c r="C26">
        <f>XLOOKUP(A26,Charges!A2:A233,Charges!D2:D233)</f>
        <v/>
      </c>
      <c r="D26">
        <f>XLOOKUP(A26,Charges!A2:A233,Charges!E2:E233)</f>
        <v/>
      </c>
      <c r="E26">
        <f>XLOOKUP(A26,Charges!A2:A233,Charges!F2:F233)</f>
        <v/>
      </c>
      <c r="F26">
        <f>XLOOKUP(A26,Charges!A2:A233,Charges!G2:G233)</f>
        <v/>
      </c>
      <c r="G26">
        <f>XLOOKUP(A26,Charges!A2:A233,Charges!H2:H233)</f>
        <v/>
      </c>
      <c r="H26">
        <f>XLOOKUP(A26,Charges!A2:A233,Charges!I2:I233)</f>
        <v/>
      </c>
      <c r="I26">
        <f>XLOOKUP(A26,Charges!A2:A233,Charges!J2:J233)</f>
        <v/>
      </c>
      <c r="J26">
        <f>XLOOKUP(E26,CDM!A2:A16,CDM!C2:C16,"N/A")</f>
        <v/>
      </c>
      <c r="K26">
        <f>XLOOKUP(E26,CDM!A2:A16,CDM!D2:D16,0)</f>
        <v/>
      </c>
      <c r="L26">
        <f>IF(F26&lt;&gt;J26,"Y","")</f>
        <v/>
      </c>
      <c r="M26">
        <f>IF(K26&gt;0,(H26/K26/G26)-1,0)</f>
        <v/>
      </c>
      <c r="N26">
        <f>IF(LEFT(E26&amp;"",1)="J",IF(G26&gt;10,"Y",""),IF(E26="74177",IF(G26&gt;1,"Y",""),IF(E26="97110",IF(G26&gt;8,"Y",""),"")))</f>
        <v/>
      </c>
      <c r="O26">
        <f>IF(COUNTIFS(Charges!A:A,A26,Charges!F:F,E26,Charges!C:C,B26)&gt;1,"Y","")</f>
        <v/>
      </c>
      <c r="P26">
        <f>IF(C26&gt;0, C26-B26, "")</f>
        <v/>
      </c>
      <c r="Q26">
        <f>IF(P26&gt;$U$1,"Y","")</f>
        <v/>
      </c>
      <c r="R26">
        <f>XLOOKUP(I26&amp;E26,Contracts!A2:A76&amp;Contracts!B2:B76,Contracts!C2:C76,0)*G26</f>
        <v/>
      </c>
      <c r="S26">
        <f>H26-R26</f>
        <v/>
      </c>
    </row>
    <row r="27">
      <c r="A27">
        <f>XLOOKUP(ROW()-1,ROW(Charges!A2:A233),Charges!A2:A233)</f>
        <v/>
      </c>
      <c r="B27">
        <f>XLOOKUP(A27,Charges!A2:A233,Charges!C2:C233)</f>
        <v/>
      </c>
      <c r="C27">
        <f>XLOOKUP(A27,Charges!A2:A233,Charges!D2:D233)</f>
        <v/>
      </c>
      <c r="D27">
        <f>XLOOKUP(A27,Charges!A2:A233,Charges!E2:E233)</f>
        <v/>
      </c>
      <c r="E27">
        <f>XLOOKUP(A27,Charges!A2:A233,Charges!F2:F233)</f>
        <v/>
      </c>
      <c r="F27">
        <f>XLOOKUP(A27,Charges!A2:A233,Charges!G2:G233)</f>
        <v/>
      </c>
      <c r="G27">
        <f>XLOOKUP(A27,Charges!A2:A233,Charges!H2:H233)</f>
        <v/>
      </c>
      <c r="H27">
        <f>XLOOKUP(A27,Charges!A2:A233,Charges!I2:I233)</f>
        <v/>
      </c>
      <c r="I27">
        <f>XLOOKUP(A27,Charges!A2:A233,Charges!J2:J233)</f>
        <v/>
      </c>
      <c r="J27">
        <f>XLOOKUP(E27,CDM!A2:A16,CDM!C2:C16,"N/A")</f>
        <v/>
      </c>
      <c r="K27">
        <f>XLOOKUP(E27,CDM!A2:A16,CDM!D2:D16,0)</f>
        <v/>
      </c>
      <c r="L27">
        <f>IF(F27&lt;&gt;J27,"Y","")</f>
        <v/>
      </c>
      <c r="M27">
        <f>IF(K27&gt;0,(H27/K27/G27)-1,0)</f>
        <v/>
      </c>
      <c r="N27">
        <f>IF(LEFT(E27&amp;"",1)="J",IF(G27&gt;10,"Y",""),IF(E27="74177",IF(G27&gt;1,"Y",""),IF(E27="97110",IF(G27&gt;8,"Y",""),"")))</f>
        <v/>
      </c>
      <c r="O27">
        <f>IF(COUNTIFS(Charges!A:A,A27,Charges!F:F,E27,Charges!C:C,B27)&gt;1,"Y","")</f>
        <v/>
      </c>
      <c r="P27">
        <f>IF(C27&gt;0, C27-B27, "")</f>
        <v/>
      </c>
      <c r="Q27">
        <f>IF(P27&gt;$U$1,"Y","")</f>
        <v/>
      </c>
      <c r="R27">
        <f>XLOOKUP(I27&amp;E27,Contracts!A2:A76&amp;Contracts!B2:B76,Contracts!C2:C76,0)*G27</f>
        <v/>
      </c>
      <c r="S27">
        <f>H27-R27</f>
        <v/>
      </c>
    </row>
    <row r="28">
      <c r="A28">
        <f>XLOOKUP(ROW()-1,ROW(Charges!A2:A233),Charges!A2:A233)</f>
        <v/>
      </c>
      <c r="B28">
        <f>XLOOKUP(A28,Charges!A2:A233,Charges!C2:C233)</f>
        <v/>
      </c>
      <c r="C28">
        <f>XLOOKUP(A28,Charges!A2:A233,Charges!D2:D233)</f>
        <v/>
      </c>
      <c r="D28">
        <f>XLOOKUP(A28,Charges!A2:A233,Charges!E2:E233)</f>
        <v/>
      </c>
      <c r="E28">
        <f>XLOOKUP(A28,Charges!A2:A233,Charges!F2:F233)</f>
        <v/>
      </c>
      <c r="F28">
        <f>XLOOKUP(A28,Charges!A2:A233,Charges!G2:G233)</f>
        <v/>
      </c>
      <c r="G28">
        <f>XLOOKUP(A28,Charges!A2:A233,Charges!H2:H233)</f>
        <v/>
      </c>
      <c r="H28">
        <f>XLOOKUP(A28,Charges!A2:A233,Charges!I2:I233)</f>
        <v/>
      </c>
      <c r="I28">
        <f>XLOOKUP(A28,Charges!A2:A233,Charges!J2:J233)</f>
        <v/>
      </c>
      <c r="J28">
        <f>XLOOKUP(E28,CDM!A2:A16,CDM!C2:C16,"N/A")</f>
        <v/>
      </c>
      <c r="K28">
        <f>XLOOKUP(E28,CDM!A2:A16,CDM!D2:D16,0)</f>
        <v/>
      </c>
      <c r="L28">
        <f>IF(F28&lt;&gt;J28,"Y","")</f>
        <v/>
      </c>
      <c r="M28">
        <f>IF(K28&gt;0,(H28/K28/G28)-1,0)</f>
        <v/>
      </c>
      <c r="N28">
        <f>IF(LEFT(E28&amp;"",1)="J",IF(G28&gt;10,"Y",""),IF(E28="74177",IF(G28&gt;1,"Y",""),IF(E28="97110",IF(G28&gt;8,"Y",""),"")))</f>
        <v/>
      </c>
      <c r="O28">
        <f>IF(COUNTIFS(Charges!A:A,A28,Charges!F:F,E28,Charges!C:C,B28)&gt;1,"Y","")</f>
        <v/>
      </c>
      <c r="P28">
        <f>IF(C28&gt;0, C28-B28, "")</f>
        <v/>
      </c>
      <c r="Q28">
        <f>IF(P28&gt;$U$1,"Y","")</f>
        <v/>
      </c>
      <c r="R28">
        <f>XLOOKUP(I28&amp;E28,Contracts!A2:A76&amp;Contracts!B2:B76,Contracts!C2:C76,0)*G28</f>
        <v/>
      </c>
      <c r="S28">
        <f>H28-R28</f>
        <v/>
      </c>
    </row>
    <row r="29">
      <c r="A29">
        <f>XLOOKUP(ROW()-1,ROW(Charges!A2:A233),Charges!A2:A233)</f>
        <v/>
      </c>
      <c r="B29">
        <f>XLOOKUP(A29,Charges!A2:A233,Charges!C2:C233)</f>
        <v/>
      </c>
      <c r="C29">
        <f>XLOOKUP(A29,Charges!A2:A233,Charges!D2:D233)</f>
        <v/>
      </c>
      <c r="D29">
        <f>XLOOKUP(A29,Charges!A2:A233,Charges!E2:E233)</f>
        <v/>
      </c>
      <c r="E29">
        <f>XLOOKUP(A29,Charges!A2:A233,Charges!F2:F233)</f>
        <v/>
      </c>
      <c r="F29">
        <f>XLOOKUP(A29,Charges!A2:A233,Charges!G2:G233)</f>
        <v/>
      </c>
      <c r="G29">
        <f>XLOOKUP(A29,Charges!A2:A233,Charges!H2:H233)</f>
        <v/>
      </c>
      <c r="H29">
        <f>XLOOKUP(A29,Charges!A2:A233,Charges!I2:I233)</f>
        <v/>
      </c>
      <c r="I29">
        <f>XLOOKUP(A29,Charges!A2:A233,Charges!J2:J233)</f>
        <v/>
      </c>
      <c r="J29">
        <f>XLOOKUP(E29,CDM!A2:A16,CDM!C2:C16,"N/A")</f>
        <v/>
      </c>
      <c r="K29">
        <f>XLOOKUP(E29,CDM!A2:A16,CDM!D2:D16,0)</f>
        <v/>
      </c>
      <c r="L29">
        <f>IF(F29&lt;&gt;J29,"Y","")</f>
        <v/>
      </c>
      <c r="M29">
        <f>IF(K29&gt;0,(H29/K29/G29)-1,0)</f>
        <v/>
      </c>
      <c r="N29">
        <f>IF(LEFT(E29&amp;"",1)="J",IF(G29&gt;10,"Y",""),IF(E29="74177",IF(G29&gt;1,"Y",""),IF(E29="97110",IF(G29&gt;8,"Y",""),"")))</f>
        <v/>
      </c>
      <c r="O29">
        <f>IF(COUNTIFS(Charges!A:A,A29,Charges!F:F,E29,Charges!C:C,B29)&gt;1,"Y","")</f>
        <v/>
      </c>
      <c r="P29">
        <f>IF(C29&gt;0, C29-B29, "")</f>
        <v/>
      </c>
      <c r="Q29">
        <f>IF(P29&gt;$U$1,"Y","")</f>
        <v/>
      </c>
      <c r="R29">
        <f>XLOOKUP(I29&amp;E29,Contracts!A2:A76&amp;Contracts!B2:B76,Contracts!C2:C76,0)*G29</f>
        <v/>
      </c>
      <c r="S29">
        <f>H29-R29</f>
        <v/>
      </c>
    </row>
    <row r="30">
      <c r="A30">
        <f>XLOOKUP(ROW()-1,ROW(Charges!A2:A233),Charges!A2:A233)</f>
        <v/>
      </c>
      <c r="B30">
        <f>XLOOKUP(A30,Charges!A2:A233,Charges!C2:C233)</f>
        <v/>
      </c>
      <c r="C30">
        <f>XLOOKUP(A30,Charges!A2:A233,Charges!D2:D233)</f>
        <v/>
      </c>
      <c r="D30">
        <f>XLOOKUP(A30,Charges!A2:A233,Charges!E2:E233)</f>
        <v/>
      </c>
      <c r="E30">
        <f>XLOOKUP(A30,Charges!A2:A233,Charges!F2:F233)</f>
        <v/>
      </c>
      <c r="F30">
        <f>XLOOKUP(A30,Charges!A2:A233,Charges!G2:G233)</f>
        <v/>
      </c>
      <c r="G30">
        <f>XLOOKUP(A30,Charges!A2:A233,Charges!H2:H233)</f>
        <v/>
      </c>
      <c r="H30">
        <f>XLOOKUP(A30,Charges!A2:A233,Charges!I2:I233)</f>
        <v/>
      </c>
      <c r="I30">
        <f>XLOOKUP(A30,Charges!A2:A233,Charges!J2:J233)</f>
        <v/>
      </c>
      <c r="J30">
        <f>XLOOKUP(E30,CDM!A2:A16,CDM!C2:C16,"N/A")</f>
        <v/>
      </c>
      <c r="K30">
        <f>XLOOKUP(E30,CDM!A2:A16,CDM!D2:D16,0)</f>
        <v/>
      </c>
      <c r="L30">
        <f>IF(F30&lt;&gt;J30,"Y","")</f>
        <v/>
      </c>
      <c r="M30">
        <f>IF(K30&gt;0,(H30/K30/G30)-1,0)</f>
        <v/>
      </c>
      <c r="N30">
        <f>IF(LEFT(E30&amp;"",1)="J",IF(G30&gt;10,"Y",""),IF(E30="74177",IF(G30&gt;1,"Y",""),IF(E30="97110",IF(G30&gt;8,"Y",""),"")))</f>
        <v/>
      </c>
      <c r="O30">
        <f>IF(COUNTIFS(Charges!A:A,A30,Charges!F:F,E30,Charges!C:C,B30)&gt;1,"Y","")</f>
        <v/>
      </c>
      <c r="P30">
        <f>IF(C30&gt;0, C30-B30, "")</f>
        <v/>
      </c>
      <c r="Q30">
        <f>IF(P30&gt;$U$1,"Y","")</f>
        <v/>
      </c>
      <c r="R30">
        <f>XLOOKUP(I30&amp;E30,Contracts!A2:A76&amp;Contracts!B2:B76,Contracts!C2:C76,0)*G30</f>
        <v/>
      </c>
      <c r="S30">
        <f>H30-R30</f>
        <v/>
      </c>
    </row>
    <row r="31">
      <c r="A31">
        <f>XLOOKUP(ROW()-1,ROW(Charges!A2:A233),Charges!A2:A233)</f>
        <v/>
      </c>
      <c r="B31">
        <f>XLOOKUP(A31,Charges!A2:A233,Charges!C2:C233)</f>
        <v/>
      </c>
      <c r="C31">
        <f>XLOOKUP(A31,Charges!A2:A233,Charges!D2:D233)</f>
        <v/>
      </c>
      <c r="D31">
        <f>XLOOKUP(A31,Charges!A2:A233,Charges!E2:E233)</f>
        <v/>
      </c>
      <c r="E31">
        <f>XLOOKUP(A31,Charges!A2:A233,Charges!F2:F233)</f>
        <v/>
      </c>
      <c r="F31">
        <f>XLOOKUP(A31,Charges!A2:A233,Charges!G2:G233)</f>
        <v/>
      </c>
      <c r="G31">
        <f>XLOOKUP(A31,Charges!A2:A233,Charges!H2:H233)</f>
        <v/>
      </c>
      <c r="H31">
        <f>XLOOKUP(A31,Charges!A2:A233,Charges!I2:I233)</f>
        <v/>
      </c>
      <c r="I31">
        <f>XLOOKUP(A31,Charges!A2:A233,Charges!J2:J233)</f>
        <v/>
      </c>
      <c r="J31">
        <f>XLOOKUP(E31,CDM!A2:A16,CDM!C2:C16,"N/A")</f>
        <v/>
      </c>
      <c r="K31">
        <f>XLOOKUP(E31,CDM!A2:A16,CDM!D2:D16,0)</f>
        <v/>
      </c>
      <c r="L31">
        <f>IF(F31&lt;&gt;J31,"Y","")</f>
        <v/>
      </c>
      <c r="M31">
        <f>IF(K31&gt;0,(H31/K31/G31)-1,0)</f>
        <v/>
      </c>
      <c r="N31">
        <f>IF(LEFT(E31&amp;"",1)="J",IF(G31&gt;10,"Y",""),IF(E31="74177",IF(G31&gt;1,"Y",""),IF(E31="97110",IF(G31&gt;8,"Y",""),"")))</f>
        <v/>
      </c>
      <c r="O31">
        <f>IF(COUNTIFS(Charges!A:A,A31,Charges!F:F,E31,Charges!C:C,B31)&gt;1,"Y","")</f>
        <v/>
      </c>
      <c r="P31">
        <f>IF(C31&gt;0, C31-B31, "")</f>
        <v/>
      </c>
      <c r="Q31">
        <f>IF(P31&gt;$U$1,"Y","")</f>
        <v/>
      </c>
      <c r="R31">
        <f>XLOOKUP(I31&amp;E31,Contracts!A2:A76&amp;Contracts!B2:B76,Contracts!C2:C76,0)*G31</f>
        <v/>
      </c>
      <c r="S31">
        <f>H31-R31</f>
        <v/>
      </c>
    </row>
    <row r="32">
      <c r="A32">
        <f>XLOOKUP(ROW()-1,ROW(Charges!A2:A233),Charges!A2:A233)</f>
        <v/>
      </c>
      <c r="B32">
        <f>XLOOKUP(A32,Charges!A2:A233,Charges!C2:C233)</f>
        <v/>
      </c>
      <c r="C32">
        <f>XLOOKUP(A32,Charges!A2:A233,Charges!D2:D233)</f>
        <v/>
      </c>
      <c r="D32">
        <f>XLOOKUP(A32,Charges!A2:A233,Charges!E2:E233)</f>
        <v/>
      </c>
      <c r="E32">
        <f>XLOOKUP(A32,Charges!A2:A233,Charges!F2:F233)</f>
        <v/>
      </c>
      <c r="F32">
        <f>XLOOKUP(A32,Charges!A2:A233,Charges!G2:G233)</f>
        <v/>
      </c>
      <c r="G32">
        <f>XLOOKUP(A32,Charges!A2:A233,Charges!H2:H233)</f>
        <v/>
      </c>
      <c r="H32">
        <f>XLOOKUP(A32,Charges!A2:A233,Charges!I2:I233)</f>
        <v/>
      </c>
      <c r="I32">
        <f>XLOOKUP(A32,Charges!A2:A233,Charges!J2:J233)</f>
        <v/>
      </c>
      <c r="J32">
        <f>XLOOKUP(E32,CDM!A2:A16,CDM!C2:C16,"N/A")</f>
        <v/>
      </c>
      <c r="K32">
        <f>XLOOKUP(E32,CDM!A2:A16,CDM!D2:D16,0)</f>
        <v/>
      </c>
      <c r="L32">
        <f>IF(F32&lt;&gt;J32,"Y","")</f>
        <v/>
      </c>
      <c r="M32">
        <f>IF(K32&gt;0,(H32/K32/G32)-1,0)</f>
        <v/>
      </c>
      <c r="N32">
        <f>IF(LEFT(E32&amp;"",1)="J",IF(G32&gt;10,"Y",""),IF(E32="74177",IF(G32&gt;1,"Y",""),IF(E32="97110",IF(G32&gt;8,"Y",""),"")))</f>
        <v/>
      </c>
      <c r="O32">
        <f>IF(COUNTIFS(Charges!A:A,A32,Charges!F:F,E32,Charges!C:C,B32)&gt;1,"Y","")</f>
        <v/>
      </c>
      <c r="P32">
        <f>IF(C32&gt;0, C32-B32, "")</f>
        <v/>
      </c>
      <c r="Q32">
        <f>IF(P32&gt;$U$1,"Y","")</f>
        <v/>
      </c>
      <c r="R32">
        <f>XLOOKUP(I32&amp;E32,Contracts!A2:A76&amp;Contracts!B2:B76,Contracts!C2:C76,0)*G32</f>
        <v/>
      </c>
      <c r="S32">
        <f>H32-R32</f>
        <v/>
      </c>
    </row>
    <row r="33">
      <c r="A33">
        <f>XLOOKUP(ROW()-1,ROW(Charges!A2:A233),Charges!A2:A233)</f>
        <v/>
      </c>
      <c r="B33">
        <f>XLOOKUP(A33,Charges!A2:A233,Charges!C2:C233)</f>
        <v/>
      </c>
      <c r="C33">
        <f>XLOOKUP(A33,Charges!A2:A233,Charges!D2:D233)</f>
        <v/>
      </c>
      <c r="D33">
        <f>XLOOKUP(A33,Charges!A2:A233,Charges!E2:E233)</f>
        <v/>
      </c>
      <c r="E33">
        <f>XLOOKUP(A33,Charges!A2:A233,Charges!F2:F233)</f>
        <v/>
      </c>
      <c r="F33">
        <f>XLOOKUP(A33,Charges!A2:A233,Charges!G2:G233)</f>
        <v/>
      </c>
      <c r="G33">
        <f>XLOOKUP(A33,Charges!A2:A233,Charges!H2:H233)</f>
        <v/>
      </c>
      <c r="H33">
        <f>XLOOKUP(A33,Charges!A2:A233,Charges!I2:I233)</f>
        <v/>
      </c>
      <c r="I33">
        <f>XLOOKUP(A33,Charges!A2:A233,Charges!J2:J233)</f>
        <v/>
      </c>
      <c r="J33">
        <f>XLOOKUP(E33,CDM!A2:A16,CDM!C2:C16,"N/A")</f>
        <v/>
      </c>
      <c r="K33">
        <f>XLOOKUP(E33,CDM!A2:A16,CDM!D2:D16,0)</f>
        <v/>
      </c>
      <c r="L33">
        <f>IF(F33&lt;&gt;J33,"Y","")</f>
        <v/>
      </c>
      <c r="M33">
        <f>IF(K33&gt;0,(H33/K33/G33)-1,0)</f>
        <v/>
      </c>
      <c r="N33">
        <f>IF(LEFT(E33&amp;"",1)="J",IF(G33&gt;10,"Y",""),IF(E33="74177",IF(G33&gt;1,"Y",""),IF(E33="97110",IF(G33&gt;8,"Y",""),"")))</f>
        <v/>
      </c>
      <c r="O33">
        <f>IF(COUNTIFS(Charges!A:A,A33,Charges!F:F,E33,Charges!C:C,B33)&gt;1,"Y","")</f>
        <v/>
      </c>
      <c r="P33">
        <f>IF(C33&gt;0, C33-B33, "")</f>
        <v/>
      </c>
      <c r="Q33">
        <f>IF(P33&gt;$U$1,"Y","")</f>
        <v/>
      </c>
      <c r="R33">
        <f>XLOOKUP(I33&amp;E33,Contracts!A2:A76&amp;Contracts!B2:B76,Contracts!C2:C76,0)*G33</f>
        <v/>
      </c>
      <c r="S33">
        <f>H33-R33</f>
        <v/>
      </c>
    </row>
    <row r="34">
      <c r="A34">
        <f>XLOOKUP(ROW()-1,ROW(Charges!A2:A233),Charges!A2:A233)</f>
        <v/>
      </c>
      <c r="B34">
        <f>XLOOKUP(A34,Charges!A2:A233,Charges!C2:C233)</f>
        <v/>
      </c>
      <c r="C34">
        <f>XLOOKUP(A34,Charges!A2:A233,Charges!D2:D233)</f>
        <v/>
      </c>
      <c r="D34">
        <f>XLOOKUP(A34,Charges!A2:A233,Charges!E2:E233)</f>
        <v/>
      </c>
      <c r="E34">
        <f>XLOOKUP(A34,Charges!A2:A233,Charges!F2:F233)</f>
        <v/>
      </c>
      <c r="F34">
        <f>XLOOKUP(A34,Charges!A2:A233,Charges!G2:G233)</f>
        <v/>
      </c>
      <c r="G34">
        <f>XLOOKUP(A34,Charges!A2:A233,Charges!H2:H233)</f>
        <v/>
      </c>
      <c r="H34">
        <f>XLOOKUP(A34,Charges!A2:A233,Charges!I2:I233)</f>
        <v/>
      </c>
      <c r="I34">
        <f>XLOOKUP(A34,Charges!A2:A233,Charges!J2:J233)</f>
        <v/>
      </c>
      <c r="J34">
        <f>XLOOKUP(E34,CDM!A2:A16,CDM!C2:C16,"N/A")</f>
        <v/>
      </c>
      <c r="K34">
        <f>XLOOKUP(E34,CDM!A2:A16,CDM!D2:D16,0)</f>
        <v/>
      </c>
      <c r="L34">
        <f>IF(F34&lt;&gt;J34,"Y","")</f>
        <v/>
      </c>
      <c r="M34">
        <f>IF(K34&gt;0,(H34/K34/G34)-1,0)</f>
        <v/>
      </c>
      <c r="N34">
        <f>IF(LEFT(E34&amp;"",1)="J",IF(G34&gt;10,"Y",""),IF(E34="74177",IF(G34&gt;1,"Y",""),IF(E34="97110",IF(G34&gt;8,"Y",""),"")))</f>
        <v/>
      </c>
      <c r="O34">
        <f>IF(COUNTIFS(Charges!A:A,A34,Charges!F:F,E34,Charges!C:C,B34)&gt;1,"Y","")</f>
        <v/>
      </c>
      <c r="P34">
        <f>IF(C34&gt;0, C34-B34, "")</f>
        <v/>
      </c>
      <c r="Q34">
        <f>IF(P34&gt;$U$1,"Y","")</f>
        <v/>
      </c>
      <c r="R34">
        <f>XLOOKUP(I34&amp;E34,Contracts!A2:A76&amp;Contracts!B2:B76,Contracts!C2:C76,0)*G34</f>
        <v/>
      </c>
      <c r="S34">
        <f>H34-R34</f>
        <v/>
      </c>
    </row>
    <row r="35">
      <c r="A35">
        <f>XLOOKUP(ROW()-1,ROW(Charges!A2:A233),Charges!A2:A233)</f>
        <v/>
      </c>
      <c r="B35">
        <f>XLOOKUP(A35,Charges!A2:A233,Charges!C2:C233)</f>
        <v/>
      </c>
      <c r="C35">
        <f>XLOOKUP(A35,Charges!A2:A233,Charges!D2:D233)</f>
        <v/>
      </c>
      <c r="D35">
        <f>XLOOKUP(A35,Charges!A2:A233,Charges!E2:E233)</f>
        <v/>
      </c>
      <c r="E35">
        <f>XLOOKUP(A35,Charges!A2:A233,Charges!F2:F233)</f>
        <v/>
      </c>
      <c r="F35">
        <f>XLOOKUP(A35,Charges!A2:A233,Charges!G2:G233)</f>
        <v/>
      </c>
      <c r="G35">
        <f>XLOOKUP(A35,Charges!A2:A233,Charges!H2:H233)</f>
        <v/>
      </c>
      <c r="H35">
        <f>XLOOKUP(A35,Charges!A2:A233,Charges!I2:I233)</f>
        <v/>
      </c>
      <c r="I35">
        <f>XLOOKUP(A35,Charges!A2:A233,Charges!J2:J233)</f>
        <v/>
      </c>
      <c r="J35">
        <f>XLOOKUP(E35,CDM!A2:A16,CDM!C2:C16,"N/A")</f>
        <v/>
      </c>
      <c r="K35">
        <f>XLOOKUP(E35,CDM!A2:A16,CDM!D2:D16,0)</f>
        <v/>
      </c>
      <c r="L35">
        <f>IF(F35&lt;&gt;J35,"Y","")</f>
        <v/>
      </c>
      <c r="M35">
        <f>IF(K35&gt;0,(H35/K35/G35)-1,0)</f>
        <v/>
      </c>
      <c r="N35">
        <f>IF(LEFT(E35&amp;"",1)="J",IF(G35&gt;10,"Y",""),IF(E35="74177",IF(G35&gt;1,"Y",""),IF(E35="97110",IF(G35&gt;8,"Y",""),"")))</f>
        <v/>
      </c>
      <c r="O35">
        <f>IF(COUNTIFS(Charges!A:A,A35,Charges!F:F,E35,Charges!C:C,B35)&gt;1,"Y","")</f>
        <v/>
      </c>
      <c r="P35">
        <f>IF(C35&gt;0, C35-B35, "")</f>
        <v/>
      </c>
      <c r="Q35">
        <f>IF(P35&gt;$U$1,"Y","")</f>
        <v/>
      </c>
      <c r="R35">
        <f>XLOOKUP(I35&amp;E35,Contracts!A2:A76&amp;Contracts!B2:B76,Contracts!C2:C76,0)*G35</f>
        <v/>
      </c>
      <c r="S35">
        <f>H35-R35</f>
        <v/>
      </c>
    </row>
    <row r="36">
      <c r="A36">
        <f>XLOOKUP(ROW()-1,ROW(Charges!A2:A233),Charges!A2:A233)</f>
        <v/>
      </c>
      <c r="B36">
        <f>XLOOKUP(A36,Charges!A2:A233,Charges!C2:C233)</f>
        <v/>
      </c>
      <c r="C36">
        <f>XLOOKUP(A36,Charges!A2:A233,Charges!D2:D233)</f>
        <v/>
      </c>
      <c r="D36">
        <f>XLOOKUP(A36,Charges!A2:A233,Charges!E2:E233)</f>
        <v/>
      </c>
      <c r="E36">
        <f>XLOOKUP(A36,Charges!A2:A233,Charges!F2:F233)</f>
        <v/>
      </c>
      <c r="F36">
        <f>XLOOKUP(A36,Charges!A2:A233,Charges!G2:G233)</f>
        <v/>
      </c>
      <c r="G36">
        <f>XLOOKUP(A36,Charges!A2:A233,Charges!H2:H233)</f>
        <v/>
      </c>
      <c r="H36">
        <f>XLOOKUP(A36,Charges!A2:A233,Charges!I2:I233)</f>
        <v/>
      </c>
      <c r="I36">
        <f>XLOOKUP(A36,Charges!A2:A233,Charges!J2:J233)</f>
        <v/>
      </c>
      <c r="J36">
        <f>XLOOKUP(E36,CDM!A2:A16,CDM!C2:C16,"N/A")</f>
        <v/>
      </c>
      <c r="K36">
        <f>XLOOKUP(E36,CDM!A2:A16,CDM!D2:D16,0)</f>
        <v/>
      </c>
      <c r="L36">
        <f>IF(F36&lt;&gt;J36,"Y","")</f>
        <v/>
      </c>
      <c r="M36">
        <f>IF(K36&gt;0,(H36/K36/G36)-1,0)</f>
        <v/>
      </c>
      <c r="N36">
        <f>IF(LEFT(E36&amp;"",1)="J",IF(G36&gt;10,"Y",""),IF(E36="74177",IF(G36&gt;1,"Y",""),IF(E36="97110",IF(G36&gt;8,"Y",""),"")))</f>
        <v/>
      </c>
      <c r="O36">
        <f>IF(COUNTIFS(Charges!A:A,A36,Charges!F:F,E36,Charges!C:C,B36)&gt;1,"Y","")</f>
        <v/>
      </c>
      <c r="P36">
        <f>IF(C36&gt;0, C36-B36, "")</f>
        <v/>
      </c>
      <c r="Q36">
        <f>IF(P36&gt;$U$1,"Y","")</f>
        <v/>
      </c>
      <c r="R36">
        <f>XLOOKUP(I36&amp;E36,Contracts!A2:A76&amp;Contracts!B2:B76,Contracts!C2:C76,0)*G36</f>
        <v/>
      </c>
      <c r="S36">
        <f>H36-R36</f>
        <v/>
      </c>
    </row>
    <row r="37">
      <c r="A37">
        <f>XLOOKUP(ROW()-1,ROW(Charges!A2:A233),Charges!A2:A233)</f>
        <v/>
      </c>
      <c r="B37">
        <f>XLOOKUP(A37,Charges!A2:A233,Charges!C2:C233)</f>
        <v/>
      </c>
      <c r="C37">
        <f>XLOOKUP(A37,Charges!A2:A233,Charges!D2:D233)</f>
        <v/>
      </c>
      <c r="D37">
        <f>XLOOKUP(A37,Charges!A2:A233,Charges!E2:E233)</f>
        <v/>
      </c>
      <c r="E37">
        <f>XLOOKUP(A37,Charges!A2:A233,Charges!F2:F233)</f>
        <v/>
      </c>
      <c r="F37">
        <f>XLOOKUP(A37,Charges!A2:A233,Charges!G2:G233)</f>
        <v/>
      </c>
      <c r="G37">
        <f>XLOOKUP(A37,Charges!A2:A233,Charges!H2:H233)</f>
        <v/>
      </c>
      <c r="H37">
        <f>XLOOKUP(A37,Charges!A2:A233,Charges!I2:I233)</f>
        <v/>
      </c>
      <c r="I37">
        <f>XLOOKUP(A37,Charges!A2:A233,Charges!J2:J233)</f>
        <v/>
      </c>
      <c r="J37">
        <f>XLOOKUP(E37,CDM!A2:A16,CDM!C2:C16,"N/A")</f>
        <v/>
      </c>
      <c r="K37">
        <f>XLOOKUP(E37,CDM!A2:A16,CDM!D2:D16,0)</f>
        <v/>
      </c>
      <c r="L37">
        <f>IF(F37&lt;&gt;J37,"Y","")</f>
        <v/>
      </c>
      <c r="M37">
        <f>IF(K37&gt;0,(H37/K37/G37)-1,0)</f>
        <v/>
      </c>
      <c r="N37">
        <f>IF(LEFT(E37&amp;"",1)="J",IF(G37&gt;10,"Y",""),IF(E37="74177",IF(G37&gt;1,"Y",""),IF(E37="97110",IF(G37&gt;8,"Y",""),"")))</f>
        <v/>
      </c>
      <c r="O37">
        <f>IF(COUNTIFS(Charges!A:A,A37,Charges!F:F,E37,Charges!C:C,B37)&gt;1,"Y","")</f>
        <v/>
      </c>
      <c r="P37">
        <f>IF(C37&gt;0, C37-B37, "")</f>
        <v/>
      </c>
      <c r="Q37">
        <f>IF(P37&gt;$U$1,"Y","")</f>
        <v/>
      </c>
      <c r="R37">
        <f>XLOOKUP(I37&amp;E37,Contracts!A2:A76&amp;Contracts!B2:B76,Contracts!C2:C76,0)*G37</f>
        <v/>
      </c>
      <c r="S37">
        <f>H37-R37</f>
        <v/>
      </c>
    </row>
    <row r="38">
      <c r="A38">
        <f>XLOOKUP(ROW()-1,ROW(Charges!A2:A233),Charges!A2:A233)</f>
        <v/>
      </c>
      <c r="B38">
        <f>XLOOKUP(A38,Charges!A2:A233,Charges!C2:C233)</f>
        <v/>
      </c>
      <c r="C38">
        <f>XLOOKUP(A38,Charges!A2:A233,Charges!D2:D233)</f>
        <v/>
      </c>
      <c r="D38">
        <f>XLOOKUP(A38,Charges!A2:A233,Charges!E2:E233)</f>
        <v/>
      </c>
      <c r="E38">
        <f>XLOOKUP(A38,Charges!A2:A233,Charges!F2:F233)</f>
        <v/>
      </c>
      <c r="F38">
        <f>XLOOKUP(A38,Charges!A2:A233,Charges!G2:G233)</f>
        <v/>
      </c>
      <c r="G38">
        <f>XLOOKUP(A38,Charges!A2:A233,Charges!H2:H233)</f>
        <v/>
      </c>
      <c r="H38">
        <f>XLOOKUP(A38,Charges!A2:A233,Charges!I2:I233)</f>
        <v/>
      </c>
      <c r="I38">
        <f>XLOOKUP(A38,Charges!A2:A233,Charges!J2:J233)</f>
        <v/>
      </c>
      <c r="J38">
        <f>XLOOKUP(E38,CDM!A2:A16,CDM!C2:C16,"N/A")</f>
        <v/>
      </c>
      <c r="K38">
        <f>XLOOKUP(E38,CDM!A2:A16,CDM!D2:D16,0)</f>
        <v/>
      </c>
      <c r="L38">
        <f>IF(F38&lt;&gt;J38,"Y","")</f>
        <v/>
      </c>
      <c r="M38">
        <f>IF(K38&gt;0,(H38/K38/G38)-1,0)</f>
        <v/>
      </c>
      <c r="N38">
        <f>IF(LEFT(E38&amp;"",1)="J",IF(G38&gt;10,"Y",""),IF(E38="74177",IF(G38&gt;1,"Y",""),IF(E38="97110",IF(G38&gt;8,"Y",""),"")))</f>
        <v/>
      </c>
      <c r="O38">
        <f>IF(COUNTIFS(Charges!A:A,A38,Charges!F:F,E38,Charges!C:C,B38)&gt;1,"Y","")</f>
        <v/>
      </c>
      <c r="P38">
        <f>IF(C38&gt;0, C38-B38, "")</f>
        <v/>
      </c>
      <c r="Q38">
        <f>IF(P38&gt;$U$1,"Y","")</f>
        <v/>
      </c>
      <c r="R38">
        <f>XLOOKUP(I38&amp;E38,Contracts!A2:A76&amp;Contracts!B2:B76,Contracts!C2:C76,0)*G38</f>
        <v/>
      </c>
      <c r="S38">
        <f>H38-R38</f>
        <v/>
      </c>
    </row>
    <row r="39">
      <c r="A39">
        <f>XLOOKUP(ROW()-1,ROW(Charges!A2:A233),Charges!A2:A233)</f>
        <v/>
      </c>
      <c r="B39">
        <f>XLOOKUP(A39,Charges!A2:A233,Charges!C2:C233)</f>
        <v/>
      </c>
      <c r="C39">
        <f>XLOOKUP(A39,Charges!A2:A233,Charges!D2:D233)</f>
        <v/>
      </c>
      <c r="D39">
        <f>XLOOKUP(A39,Charges!A2:A233,Charges!E2:E233)</f>
        <v/>
      </c>
      <c r="E39">
        <f>XLOOKUP(A39,Charges!A2:A233,Charges!F2:F233)</f>
        <v/>
      </c>
      <c r="F39">
        <f>XLOOKUP(A39,Charges!A2:A233,Charges!G2:G233)</f>
        <v/>
      </c>
      <c r="G39">
        <f>XLOOKUP(A39,Charges!A2:A233,Charges!H2:H233)</f>
        <v/>
      </c>
      <c r="H39">
        <f>XLOOKUP(A39,Charges!A2:A233,Charges!I2:I233)</f>
        <v/>
      </c>
      <c r="I39">
        <f>XLOOKUP(A39,Charges!A2:A233,Charges!J2:J233)</f>
        <v/>
      </c>
      <c r="J39">
        <f>XLOOKUP(E39,CDM!A2:A16,CDM!C2:C16,"N/A")</f>
        <v/>
      </c>
      <c r="K39">
        <f>XLOOKUP(E39,CDM!A2:A16,CDM!D2:D16,0)</f>
        <v/>
      </c>
      <c r="L39">
        <f>IF(F39&lt;&gt;J39,"Y","")</f>
        <v/>
      </c>
      <c r="M39">
        <f>IF(K39&gt;0,(H39/K39/G39)-1,0)</f>
        <v/>
      </c>
      <c r="N39">
        <f>IF(LEFT(E39&amp;"",1)="J",IF(G39&gt;10,"Y",""),IF(E39="74177",IF(G39&gt;1,"Y",""),IF(E39="97110",IF(G39&gt;8,"Y",""),"")))</f>
        <v/>
      </c>
      <c r="O39">
        <f>IF(COUNTIFS(Charges!A:A,A39,Charges!F:F,E39,Charges!C:C,B39)&gt;1,"Y","")</f>
        <v/>
      </c>
      <c r="P39">
        <f>IF(C39&gt;0, C39-B39, "")</f>
        <v/>
      </c>
      <c r="Q39">
        <f>IF(P39&gt;$U$1,"Y","")</f>
        <v/>
      </c>
      <c r="R39">
        <f>XLOOKUP(I39&amp;E39,Contracts!A2:A76&amp;Contracts!B2:B76,Contracts!C2:C76,0)*G39</f>
        <v/>
      </c>
      <c r="S39">
        <f>H39-R39</f>
        <v/>
      </c>
    </row>
    <row r="40">
      <c r="A40">
        <f>XLOOKUP(ROW()-1,ROW(Charges!A2:A233),Charges!A2:A233)</f>
        <v/>
      </c>
      <c r="B40">
        <f>XLOOKUP(A40,Charges!A2:A233,Charges!C2:C233)</f>
        <v/>
      </c>
      <c r="C40">
        <f>XLOOKUP(A40,Charges!A2:A233,Charges!D2:D233)</f>
        <v/>
      </c>
      <c r="D40">
        <f>XLOOKUP(A40,Charges!A2:A233,Charges!E2:E233)</f>
        <v/>
      </c>
      <c r="E40">
        <f>XLOOKUP(A40,Charges!A2:A233,Charges!F2:F233)</f>
        <v/>
      </c>
      <c r="F40">
        <f>XLOOKUP(A40,Charges!A2:A233,Charges!G2:G233)</f>
        <v/>
      </c>
      <c r="G40">
        <f>XLOOKUP(A40,Charges!A2:A233,Charges!H2:H233)</f>
        <v/>
      </c>
      <c r="H40">
        <f>XLOOKUP(A40,Charges!A2:A233,Charges!I2:I233)</f>
        <v/>
      </c>
      <c r="I40">
        <f>XLOOKUP(A40,Charges!A2:A233,Charges!J2:J233)</f>
        <v/>
      </c>
      <c r="J40">
        <f>XLOOKUP(E40,CDM!A2:A16,CDM!C2:C16,"N/A")</f>
        <v/>
      </c>
      <c r="K40">
        <f>XLOOKUP(E40,CDM!A2:A16,CDM!D2:D16,0)</f>
        <v/>
      </c>
      <c r="L40">
        <f>IF(F40&lt;&gt;J40,"Y","")</f>
        <v/>
      </c>
      <c r="M40">
        <f>IF(K40&gt;0,(H40/K40/G40)-1,0)</f>
        <v/>
      </c>
      <c r="N40">
        <f>IF(LEFT(E40&amp;"",1)="J",IF(G40&gt;10,"Y",""),IF(E40="74177",IF(G40&gt;1,"Y",""),IF(E40="97110",IF(G40&gt;8,"Y",""),"")))</f>
        <v/>
      </c>
      <c r="O40">
        <f>IF(COUNTIFS(Charges!A:A,A40,Charges!F:F,E40,Charges!C:C,B40)&gt;1,"Y","")</f>
        <v/>
      </c>
      <c r="P40">
        <f>IF(C40&gt;0, C40-B40, "")</f>
        <v/>
      </c>
      <c r="Q40">
        <f>IF(P40&gt;$U$1,"Y","")</f>
        <v/>
      </c>
      <c r="R40">
        <f>XLOOKUP(I40&amp;E40,Contracts!A2:A76&amp;Contracts!B2:B76,Contracts!C2:C76,0)*G40</f>
        <v/>
      </c>
      <c r="S40">
        <f>H40-R40</f>
        <v/>
      </c>
    </row>
    <row r="41">
      <c r="A41">
        <f>XLOOKUP(ROW()-1,ROW(Charges!A2:A233),Charges!A2:A233)</f>
        <v/>
      </c>
      <c r="B41">
        <f>XLOOKUP(A41,Charges!A2:A233,Charges!C2:C233)</f>
        <v/>
      </c>
      <c r="C41">
        <f>XLOOKUP(A41,Charges!A2:A233,Charges!D2:D233)</f>
        <v/>
      </c>
      <c r="D41">
        <f>XLOOKUP(A41,Charges!A2:A233,Charges!E2:E233)</f>
        <v/>
      </c>
      <c r="E41">
        <f>XLOOKUP(A41,Charges!A2:A233,Charges!F2:F233)</f>
        <v/>
      </c>
      <c r="F41">
        <f>XLOOKUP(A41,Charges!A2:A233,Charges!G2:G233)</f>
        <v/>
      </c>
      <c r="G41">
        <f>XLOOKUP(A41,Charges!A2:A233,Charges!H2:H233)</f>
        <v/>
      </c>
      <c r="H41">
        <f>XLOOKUP(A41,Charges!A2:A233,Charges!I2:I233)</f>
        <v/>
      </c>
      <c r="I41">
        <f>XLOOKUP(A41,Charges!A2:A233,Charges!J2:J233)</f>
        <v/>
      </c>
      <c r="J41">
        <f>XLOOKUP(E41,CDM!A2:A16,CDM!C2:C16,"N/A")</f>
        <v/>
      </c>
      <c r="K41">
        <f>XLOOKUP(E41,CDM!A2:A16,CDM!D2:D16,0)</f>
        <v/>
      </c>
      <c r="L41">
        <f>IF(F41&lt;&gt;J41,"Y","")</f>
        <v/>
      </c>
      <c r="M41">
        <f>IF(K41&gt;0,(H41/K41/G41)-1,0)</f>
        <v/>
      </c>
      <c r="N41">
        <f>IF(LEFT(E41&amp;"",1)="J",IF(G41&gt;10,"Y",""),IF(E41="74177",IF(G41&gt;1,"Y",""),IF(E41="97110",IF(G41&gt;8,"Y",""),"")))</f>
        <v/>
      </c>
      <c r="O41">
        <f>IF(COUNTIFS(Charges!A:A,A41,Charges!F:F,E41,Charges!C:C,B41)&gt;1,"Y","")</f>
        <v/>
      </c>
      <c r="P41">
        <f>IF(C41&gt;0, C41-B41, "")</f>
        <v/>
      </c>
      <c r="Q41">
        <f>IF(P41&gt;$U$1,"Y","")</f>
        <v/>
      </c>
      <c r="R41">
        <f>XLOOKUP(I41&amp;E41,Contracts!A2:A76&amp;Contracts!B2:B76,Contracts!C2:C76,0)*G41</f>
        <v/>
      </c>
      <c r="S41">
        <f>H41-R41</f>
        <v/>
      </c>
    </row>
    <row r="42">
      <c r="A42">
        <f>XLOOKUP(ROW()-1,ROW(Charges!A2:A233),Charges!A2:A233)</f>
        <v/>
      </c>
      <c r="B42">
        <f>XLOOKUP(A42,Charges!A2:A233,Charges!C2:C233)</f>
        <v/>
      </c>
      <c r="C42">
        <f>XLOOKUP(A42,Charges!A2:A233,Charges!D2:D233)</f>
        <v/>
      </c>
      <c r="D42">
        <f>XLOOKUP(A42,Charges!A2:A233,Charges!E2:E233)</f>
        <v/>
      </c>
      <c r="E42">
        <f>XLOOKUP(A42,Charges!A2:A233,Charges!F2:F233)</f>
        <v/>
      </c>
      <c r="F42">
        <f>XLOOKUP(A42,Charges!A2:A233,Charges!G2:G233)</f>
        <v/>
      </c>
      <c r="G42">
        <f>XLOOKUP(A42,Charges!A2:A233,Charges!H2:H233)</f>
        <v/>
      </c>
      <c r="H42">
        <f>XLOOKUP(A42,Charges!A2:A233,Charges!I2:I233)</f>
        <v/>
      </c>
      <c r="I42">
        <f>XLOOKUP(A42,Charges!A2:A233,Charges!J2:J233)</f>
        <v/>
      </c>
      <c r="J42">
        <f>XLOOKUP(E42,CDM!A2:A16,CDM!C2:C16,"N/A")</f>
        <v/>
      </c>
      <c r="K42">
        <f>XLOOKUP(E42,CDM!A2:A16,CDM!D2:D16,0)</f>
        <v/>
      </c>
      <c r="L42">
        <f>IF(F42&lt;&gt;J42,"Y","")</f>
        <v/>
      </c>
      <c r="M42">
        <f>IF(K42&gt;0,(H42/K42/G42)-1,0)</f>
        <v/>
      </c>
      <c r="N42">
        <f>IF(LEFT(E42&amp;"",1)="J",IF(G42&gt;10,"Y",""),IF(E42="74177",IF(G42&gt;1,"Y",""),IF(E42="97110",IF(G42&gt;8,"Y",""),"")))</f>
        <v/>
      </c>
      <c r="O42">
        <f>IF(COUNTIFS(Charges!A:A,A42,Charges!F:F,E42,Charges!C:C,B42)&gt;1,"Y","")</f>
        <v/>
      </c>
      <c r="P42">
        <f>IF(C42&gt;0, C42-B42, "")</f>
        <v/>
      </c>
      <c r="Q42">
        <f>IF(P42&gt;$U$1,"Y","")</f>
        <v/>
      </c>
      <c r="R42">
        <f>XLOOKUP(I42&amp;E42,Contracts!A2:A76&amp;Contracts!B2:B76,Contracts!C2:C76,0)*G42</f>
        <v/>
      </c>
      <c r="S42">
        <f>H42-R42</f>
        <v/>
      </c>
    </row>
    <row r="43">
      <c r="A43">
        <f>XLOOKUP(ROW()-1,ROW(Charges!A2:A233),Charges!A2:A233)</f>
        <v/>
      </c>
      <c r="B43">
        <f>XLOOKUP(A43,Charges!A2:A233,Charges!C2:C233)</f>
        <v/>
      </c>
      <c r="C43">
        <f>XLOOKUP(A43,Charges!A2:A233,Charges!D2:D233)</f>
        <v/>
      </c>
      <c r="D43">
        <f>XLOOKUP(A43,Charges!A2:A233,Charges!E2:E233)</f>
        <v/>
      </c>
      <c r="E43">
        <f>XLOOKUP(A43,Charges!A2:A233,Charges!F2:F233)</f>
        <v/>
      </c>
      <c r="F43">
        <f>XLOOKUP(A43,Charges!A2:A233,Charges!G2:G233)</f>
        <v/>
      </c>
      <c r="G43">
        <f>XLOOKUP(A43,Charges!A2:A233,Charges!H2:H233)</f>
        <v/>
      </c>
      <c r="H43">
        <f>XLOOKUP(A43,Charges!A2:A233,Charges!I2:I233)</f>
        <v/>
      </c>
      <c r="I43">
        <f>XLOOKUP(A43,Charges!A2:A233,Charges!J2:J233)</f>
        <v/>
      </c>
      <c r="J43">
        <f>XLOOKUP(E43,CDM!A2:A16,CDM!C2:C16,"N/A")</f>
        <v/>
      </c>
      <c r="K43">
        <f>XLOOKUP(E43,CDM!A2:A16,CDM!D2:D16,0)</f>
        <v/>
      </c>
      <c r="L43">
        <f>IF(F43&lt;&gt;J43,"Y","")</f>
        <v/>
      </c>
      <c r="M43">
        <f>IF(K43&gt;0,(H43/K43/G43)-1,0)</f>
        <v/>
      </c>
      <c r="N43">
        <f>IF(LEFT(E43&amp;"",1)="J",IF(G43&gt;10,"Y",""),IF(E43="74177",IF(G43&gt;1,"Y",""),IF(E43="97110",IF(G43&gt;8,"Y",""),"")))</f>
        <v/>
      </c>
      <c r="O43">
        <f>IF(COUNTIFS(Charges!A:A,A43,Charges!F:F,E43,Charges!C:C,B43)&gt;1,"Y","")</f>
        <v/>
      </c>
      <c r="P43">
        <f>IF(C43&gt;0, C43-B43, "")</f>
        <v/>
      </c>
      <c r="Q43">
        <f>IF(P43&gt;$U$1,"Y","")</f>
        <v/>
      </c>
      <c r="R43">
        <f>XLOOKUP(I43&amp;E43,Contracts!A2:A76&amp;Contracts!B2:B76,Contracts!C2:C76,0)*G43</f>
        <v/>
      </c>
      <c r="S43">
        <f>H43-R43</f>
        <v/>
      </c>
    </row>
    <row r="44">
      <c r="A44">
        <f>XLOOKUP(ROW()-1,ROW(Charges!A2:A233),Charges!A2:A233)</f>
        <v/>
      </c>
      <c r="B44">
        <f>XLOOKUP(A44,Charges!A2:A233,Charges!C2:C233)</f>
        <v/>
      </c>
      <c r="C44">
        <f>XLOOKUP(A44,Charges!A2:A233,Charges!D2:D233)</f>
        <v/>
      </c>
      <c r="D44">
        <f>XLOOKUP(A44,Charges!A2:A233,Charges!E2:E233)</f>
        <v/>
      </c>
      <c r="E44">
        <f>XLOOKUP(A44,Charges!A2:A233,Charges!F2:F233)</f>
        <v/>
      </c>
      <c r="F44">
        <f>XLOOKUP(A44,Charges!A2:A233,Charges!G2:G233)</f>
        <v/>
      </c>
      <c r="G44">
        <f>XLOOKUP(A44,Charges!A2:A233,Charges!H2:H233)</f>
        <v/>
      </c>
      <c r="H44">
        <f>XLOOKUP(A44,Charges!A2:A233,Charges!I2:I233)</f>
        <v/>
      </c>
      <c r="I44">
        <f>XLOOKUP(A44,Charges!A2:A233,Charges!J2:J233)</f>
        <v/>
      </c>
      <c r="J44">
        <f>XLOOKUP(E44,CDM!A2:A16,CDM!C2:C16,"N/A")</f>
        <v/>
      </c>
      <c r="K44">
        <f>XLOOKUP(E44,CDM!A2:A16,CDM!D2:D16,0)</f>
        <v/>
      </c>
      <c r="L44">
        <f>IF(F44&lt;&gt;J44,"Y","")</f>
        <v/>
      </c>
      <c r="M44">
        <f>IF(K44&gt;0,(H44/K44/G44)-1,0)</f>
        <v/>
      </c>
      <c r="N44">
        <f>IF(LEFT(E44&amp;"",1)="J",IF(G44&gt;10,"Y",""),IF(E44="74177",IF(G44&gt;1,"Y",""),IF(E44="97110",IF(G44&gt;8,"Y",""),"")))</f>
        <v/>
      </c>
      <c r="O44">
        <f>IF(COUNTIFS(Charges!A:A,A44,Charges!F:F,E44,Charges!C:C,B44)&gt;1,"Y","")</f>
        <v/>
      </c>
      <c r="P44">
        <f>IF(C44&gt;0, C44-B44, "")</f>
        <v/>
      </c>
      <c r="Q44">
        <f>IF(P44&gt;$U$1,"Y","")</f>
        <v/>
      </c>
      <c r="R44">
        <f>XLOOKUP(I44&amp;E44,Contracts!A2:A76&amp;Contracts!B2:B76,Contracts!C2:C76,0)*G44</f>
        <v/>
      </c>
      <c r="S44">
        <f>H44-R44</f>
        <v/>
      </c>
    </row>
    <row r="45">
      <c r="A45">
        <f>XLOOKUP(ROW()-1,ROW(Charges!A2:A233),Charges!A2:A233)</f>
        <v/>
      </c>
      <c r="B45">
        <f>XLOOKUP(A45,Charges!A2:A233,Charges!C2:C233)</f>
        <v/>
      </c>
      <c r="C45">
        <f>XLOOKUP(A45,Charges!A2:A233,Charges!D2:D233)</f>
        <v/>
      </c>
      <c r="D45">
        <f>XLOOKUP(A45,Charges!A2:A233,Charges!E2:E233)</f>
        <v/>
      </c>
      <c r="E45">
        <f>XLOOKUP(A45,Charges!A2:A233,Charges!F2:F233)</f>
        <v/>
      </c>
      <c r="F45">
        <f>XLOOKUP(A45,Charges!A2:A233,Charges!G2:G233)</f>
        <v/>
      </c>
      <c r="G45">
        <f>XLOOKUP(A45,Charges!A2:A233,Charges!H2:H233)</f>
        <v/>
      </c>
      <c r="H45">
        <f>XLOOKUP(A45,Charges!A2:A233,Charges!I2:I233)</f>
        <v/>
      </c>
      <c r="I45">
        <f>XLOOKUP(A45,Charges!A2:A233,Charges!J2:J233)</f>
        <v/>
      </c>
      <c r="J45">
        <f>XLOOKUP(E45,CDM!A2:A16,CDM!C2:C16,"N/A")</f>
        <v/>
      </c>
      <c r="K45">
        <f>XLOOKUP(E45,CDM!A2:A16,CDM!D2:D16,0)</f>
        <v/>
      </c>
      <c r="L45">
        <f>IF(F45&lt;&gt;J45,"Y","")</f>
        <v/>
      </c>
      <c r="M45">
        <f>IF(K45&gt;0,(H45/K45/G45)-1,0)</f>
        <v/>
      </c>
      <c r="N45">
        <f>IF(LEFT(E45&amp;"",1)="J",IF(G45&gt;10,"Y",""),IF(E45="74177",IF(G45&gt;1,"Y",""),IF(E45="97110",IF(G45&gt;8,"Y",""),"")))</f>
        <v/>
      </c>
      <c r="O45">
        <f>IF(COUNTIFS(Charges!A:A,A45,Charges!F:F,E45,Charges!C:C,B45)&gt;1,"Y","")</f>
        <v/>
      </c>
      <c r="P45">
        <f>IF(C45&gt;0, C45-B45, "")</f>
        <v/>
      </c>
      <c r="Q45">
        <f>IF(P45&gt;$U$1,"Y","")</f>
        <v/>
      </c>
      <c r="R45">
        <f>XLOOKUP(I45&amp;E45,Contracts!A2:A76&amp;Contracts!B2:B76,Contracts!C2:C76,0)*G45</f>
        <v/>
      </c>
      <c r="S45">
        <f>H45-R45</f>
        <v/>
      </c>
    </row>
    <row r="46">
      <c r="A46">
        <f>XLOOKUP(ROW()-1,ROW(Charges!A2:A233),Charges!A2:A233)</f>
        <v/>
      </c>
      <c r="B46">
        <f>XLOOKUP(A46,Charges!A2:A233,Charges!C2:C233)</f>
        <v/>
      </c>
      <c r="C46">
        <f>XLOOKUP(A46,Charges!A2:A233,Charges!D2:D233)</f>
        <v/>
      </c>
      <c r="D46">
        <f>XLOOKUP(A46,Charges!A2:A233,Charges!E2:E233)</f>
        <v/>
      </c>
      <c r="E46">
        <f>XLOOKUP(A46,Charges!A2:A233,Charges!F2:F233)</f>
        <v/>
      </c>
      <c r="F46">
        <f>XLOOKUP(A46,Charges!A2:A233,Charges!G2:G233)</f>
        <v/>
      </c>
      <c r="G46">
        <f>XLOOKUP(A46,Charges!A2:A233,Charges!H2:H233)</f>
        <v/>
      </c>
      <c r="H46">
        <f>XLOOKUP(A46,Charges!A2:A233,Charges!I2:I233)</f>
        <v/>
      </c>
      <c r="I46">
        <f>XLOOKUP(A46,Charges!A2:A233,Charges!J2:J233)</f>
        <v/>
      </c>
      <c r="J46">
        <f>XLOOKUP(E46,CDM!A2:A16,CDM!C2:C16,"N/A")</f>
        <v/>
      </c>
      <c r="K46">
        <f>XLOOKUP(E46,CDM!A2:A16,CDM!D2:D16,0)</f>
        <v/>
      </c>
      <c r="L46">
        <f>IF(F46&lt;&gt;J46,"Y","")</f>
        <v/>
      </c>
      <c r="M46">
        <f>IF(K46&gt;0,(H46/K46/G46)-1,0)</f>
        <v/>
      </c>
      <c r="N46">
        <f>IF(LEFT(E46&amp;"",1)="J",IF(G46&gt;10,"Y",""),IF(E46="74177",IF(G46&gt;1,"Y",""),IF(E46="97110",IF(G46&gt;8,"Y",""),"")))</f>
        <v/>
      </c>
      <c r="O46">
        <f>IF(COUNTIFS(Charges!A:A,A46,Charges!F:F,E46,Charges!C:C,B46)&gt;1,"Y","")</f>
        <v/>
      </c>
      <c r="P46">
        <f>IF(C46&gt;0, C46-B46, "")</f>
        <v/>
      </c>
      <c r="Q46">
        <f>IF(P46&gt;$U$1,"Y","")</f>
        <v/>
      </c>
      <c r="R46">
        <f>XLOOKUP(I46&amp;E46,Contracts!A2:A76&amp;Contracts!B2:B76,Contracts!C2:C76,0)*G46</f>
        <v/>
      </c>
      <c r="S46">
        <f>H46-R46</f>
        <v/>
      </c>
    </row>
    <row r="47">
      <c r="A47">
        <f>XLOOKUP(ROW()-1,ROW(Charges!A2:A233),Charges!A2:A233)</f>
        <v/>
      </c>
      <c r="B47">
        <f>XLOOKUP(A47,Charges!A2:A233,Charges!C2:C233)</f>
        <v/>
      </c>
      <c r="C47">
        <f>XLOOKUP(A47,Charges!A2:A233,Charges!D2:D233)</f>
        <v/>
      </c>
      <c r="D47">
        <f>XLOOKUP(A47,Charges!A2:A233,Charges!E2:E233)</f>
        <v/>
      </c>
      <c r="E47">
        <f>XLOOKUP(A47,Charges!A2:A233,Charges!F2:F233)</f>
        <v/>
      </c>
      <c r="F47">
        <f>XLOOKUP(A47,Charges!A2:A233,Charges!G2:G233)</f>
        <v/>
      </c>
      <c r="G47">
        <f>XLOOKUP(A47,Charges!A2:A233,Charges!H2:H233)</f>
        <v/>
      </c>
      <c r="H47">
        <f>XLOOKUP(A47,Charges!A2:A233,Charges!I2:I233)</f>
        <v/>
      </c>
      <c r="I47">
        <f>XLOOKUP(A47,Charges!A2:A233,Charges!J2:J233)</f>
        <v/>
      </c>
      <c r="J47">
        <f>XLOOKUP(E47,CDM!A2:A16,CDM!C2:C16,"N/A")</f>
        <v/>
      </c>
      <c r="K47">
        <f>XLOOKUP(E47,CDM!A2:A16,CDM!D2:D16,0)</f>
        <v/>
      </c>
      <c r="L47">
        <f>IF(F47&lt;&gt;J47,"Y","")</f>
        <v/>
      </c>
      <c r="M47">
        <f>IF(K47&gt;0,(H47/K47/G47)-1,0)</f>
        <v/>
      </c>
      <c r="N47">
        <f>IF(LEFT(E47&amp;"",1)="J",IF(G47&gt;10,"Y",""),IF(E47="74177",IF(G47&gt;1,"Y",""),IF(E47="97110",IF(G47&gt;8,"Y",""),"")))</f>
        <v/>
      </c>
      <c r="O47">
        <f>IF(COUNTIFS(Charges!A:A,A47,Charges!F:F,E47,Charges!C:C,B47)&gt;1,"Y","")</f>
        <v/>
      </c>
      <c r="P47">
        <f>IF(C47&gt;0, C47-B47, "")</f>
        <v/>
      </c>
      <c r="Q47">
        <f>IF(P47&gt;$U$1,"Y","")</f>
        <v/>
      </c>
      <c r="R47">
        <f>XLOOKUP(I47&amp;E47,Contracts!A2:A76&amp;Contracts!B2:B76,Contracts!C2:C76,0)*G47</f>
        <v/>
      </c>
      <c r="S47">
        <f>H47-R47</f>
        <v/>
      </c>
    </row>
    <row r="48">
      <c r="A48">
        <f>XLOOKUP(ROW()-1,ROW(Charges!A2:A233),Charges!A2:A233)</f>
        <v/>
      </c>
      <c r="B48">
        <f>XLOOKUP(A48,Charges!A2:A233,Charges!C2:C233)</f>
        <v/>
      </c>
      <c r="C48">
        <f>XLOOKUP(A48,Charges!A2:A233,Charges!D2:D233)</f>
        <v/>
      </c>
      <c r="D48">
        <f>XLOOKUP(A48,Charges!A2:A233,Charges!E2:E233)</f>
        <v/>
      </c>
      <c r="E48">
        <f>XLOOKUP(A48,Charges!A2:A233,Charges!F2:F233)</f>
        <v/>
      </c>
      <c r="F48">
        <f>XLOOKUP(A48,Charges!A2:A233,Charges!G2:G233)</f>
        <v/>
      </c>
      <c r="G48">
        <f>XLOOKUP(A48,Charges!A2:A233,Charges!H2:H233)</f>
        <v/>
      </c>
      <c r="H48">
        <f>XLOOKUP(A48,Charges!A2:A233,Charges!I2:I233)</f>
        <v/>
      </c>
      <c r="I48">
        <f>XLOOKUP(A48,Charges!A2:A233,Charges!J2:J233)</f>
        <v/>
      </c>
      <c r="J48">
        <f>XLOOKUP(E48,CDM!A2:A16,CDM!C2:C16,"N/A")</f>
        <v/>
      </c>
      <c r="K48">
        <f>XLOOKUP(E48,CDM!A2:A16,CDM!D2:D16,0)</f>
        <v/>
      </c>
      <c r="L48">
        <f>IF(F48&lt;&gt;J48,"Y","")</f>
        <v/>
      </c>
      <c r="M48">
        <f>IF(K48&gt;0,(H48/K48/G48)-1,0)</f>
        <v/>
      </c>
      <c r="N48">
        <f>IF(LEFT(E48&amp;"",1)="J",IF(G48&gt;10,"Y",""),IF(E48="74177",IF(G48&gt;1,"Y",""),IF(E48="97110",IF(G48&gt;8,"Y",""),"")))</f>
        <v/>
      </c>
      <c r="O48">
        <f>IF(COUNTIFS(Charges!A:A,A48,Charges!F:F,E48,Charges!C:C,B48)&gt;1,"Y","")</f>
        <v/>
      </c>
      <c r="P48">
        <f>IF(C48&gt;0, C48-B48, "")</f>
        <v/>
      </c>
      <c r="Q48">
        <f>IF(P48&gt;$U$1,"Y","")</f>
        <v/>
      </c>
      <c r="R48">
        <f>XLOOKUP(I48&amp;E48,Contracts!A2:A76&amp;Contracts!B2:B76,Contracts!C2:C76,0)*G48</f>
        <v/>
      </c>
      <c r="S48">
        <f>H48-R48</f>
        <v/>
      </c>
    </row>
    <row r="49">
      <c r="A49">
        <f>XLOOKUP(ROW()-1,ROW(Charges!A2:A233),Charges!A2:A233)</f>
        <v/>
      </c>
      <c r="B49">
        <f>XLOOKUP(A49,Charges!A2:A233,Charges!C2:C233)</f>
        <v/>
      </c>
      <c r="C49">
        <f>XLOOKUP(A49,Charges!A2:A233,Charges!D2:D233)</f>
        <v/>
      </c>
      <c r="D49">
        <f>XLOOKUP(A49,Charges!A2:A233,Charges!E2:E233)</f>
        <v/>
      </c>
      <c r="E49">
        <f>XLOOKUP(A49,Charges!A2:A233,Charges!F2:F233)</f>
        <v/>
      </c>
      <c r="F49">
        <f>XLOOKUP(A49,Charges!A2:A233,Charges!G2:G233)</f>
        <v/>
      </c>
      <c r="G49">
        <f>XLOOKUP(A49,Charges!A2:A233,Charges!H2:H233)</f>
        <v/>
      </c>
      <c r="H49">
        <f>XLOOKUP(A49,Charges!A2:A233,Charges!I2:I233)</f>
        <v/>
      </c>
      <c r="I49">
        <f>XLOOKUP(A49,Charges!A2:A233,Charges!J2:J233)</f>
        <v/>
      </c>
      <c r="J49">
        <f>XLOOKUP(E49,CDM!A2:A16,CDM!C2:C16,"N/A")</f>
        <v/>
      </c>
      <c r="K49">
        <f>XLOOKUP(E49,CDM!A2:A16,CDM!D2:D16,0)</f>
        <v/>
      </c>
      <c r="L49">
        <f>IF(F49&lt;&gt;J49,"Y","")</f>
        <v/>
      </c>
      <c r="M49">
        <f>IF(K49&gt;0,(H49/K49/G49)-1,0)</f>
        <v/>
      </c>
      <c r="N49">
        <f>IF(LEFT(E49&amp;"",1)="J",IF(G49&gt;10,"Y",""),IF(E49="74177",IF(G49&gt;1,"Y",""),IF(E49="97110",IF(G49&gt;8,"Y",""),"")))</f>
        <v/>
      </c>
      <c r="O49">
        <f>IF(COUNTIFS(Charges!A:A,A49,Charges!F:F,E49,Charges!C:C,B49)&gt;1,"Y","")</f>
        <v/>
      </c>
      <c r="P49">
        <f>IF(C49&gt;0, C49-B49, "")</f>
        <v/>
      </c>
      <c r="Q49">
        <f>IF(P49&gt;$U$1,"Y","")</f>
        <v/>
      </c>
      <c r="R49">
        <f>XLOOKUP(I49&amp;E49,Contracts!A2:A76&amp;Contracts!B2:B76,Contracts!C2:C76,0)*G49</f>
        <v/>
      </c>
      <c r="S49">
        <f>H49-R49</f>
        <v/>
      </c>
    </row>
    <row r="50">
      <c r="A50">
        <f>XLOOKUP(ROW()-1,ROW(Charges!A2:A233),Charges!A2:A233)</f>
        <v/>
      </c>
      <c r="B50">
        <f>XLOOKUP(A50,Charges!A2:A233,Charges!C2:C233)</f>
        <v/>
      </c>
      <c r="C50">
        <f>XLOOKUP(A50,Charges!A2:A233,Charges!D2:D233)</f>
        <v/>
      </c>
      <c r="D50">
        <f>XLOOKUP(A50,Charges!A2:A233,Charges!E2:E233)</f>
        <v/>
      </c>
      <c r="E50">
        <f>XLOOKUP(A50,Charges!A2:A233,Charges!F2:F233)</f>
        <v/>
      </c>
      <c r="F50">
        <f>XLOOKUP(A50,Charges!A2:A233,Charges!G2:G233)</f>
        <v/>
      </c>
      <c r="G50">
        <f>XLOOKUP(A50,Charges!A2:A233,Charges!H2:H233)</f>
        <v/>
      </c>
      <c r="H50">
        <f>XLOOKUP(A50,Charges!A2:A233,Charges!I2:I233)</f>
        <v/>
      </c>
      <c r="I50">
        <f>XLOOKUP(A50,Charges!A2:A233,Charges!J2:J233)</f>
        <v/>
      </c>
      <c r="J50">
        <f>XLOOKUP(E50,CDM!A2:A16,CDM!C2:C16,"N/A")</f>
        <v/>
      </c>
      <c r="K50">
        <f>XLOOKUP(E50,CDM!A2:A16,CDM!D2:D16,0)</f>
        <v/>
      </c>
      <c r="L50">
        <f>IF(F50&lt;&gt;J50,"Y","")</f>
        <v/>
      </c>
      <c r="M50">
        <f>IF(K50&gt;0,(H50/K50/G50)-1,0)</f>
        <v/>
      </c>
      <c r="N50">
        <f>IF(LEFT(E50&amp;"",1)="J",IF(G50&gt;10,"Y",""),IF(E50="74177",IF(G50&gt;1,"Y",""),IF(E50="97110",IF(G50&gt;8,"Y",""),"")))</f>
        <v/>
      </c>
      <c r="O50">
        <f>IF(COUNTIFS(Charges!A:A,A50,Charges!F:F,E50,Charges!C:C,B50)&gt;1,"Y","")</f>
        <v/>
      </c>
      <c r="P50">
        <f>IF(C50&gt;0, C50-B50, "")</f>
        <v/>
      </c>
      <c r="Q50">
        <f>IF(P50&gt;$U$1,"Y","")</f>
        <v/>
      </c>
      <c r="R50">
        <f>XLOOKUP(I50&amp;E50,Contracts!A2:A76&amp;Contracts!B2:B76,Contracts!C2:C76,0)*G50</f>
        <v/>
      </c>
      <c r="S50">
        <f>H50-R50</f>
        <v/>
      </c>
    </row>
    <row r="51">
      <c r="A51">
        <f>XLOOKUP(ROW()-1,ROW(Charges!A2:A233),Charges!A2:A233)</f>
        <v/>
      </c>
      <c r="B51">
        <f>XLOOKUP(A51,Charges!A2:A233,Charges!C2:C233)</f>
        <v/>
      </c>
      <c r="C51">
        <f>XLOOKUP(A51,Charges!A2:A233,Charges!D2:D233)</f>
        <v/>
      </c>
      <c r="D51">
        <f>XLOOKUP(A51,Charges!A2:A233,Charges!E2:E233)</f>
        <v/>
      </c>
      <c r="E51">
        <f>XLOOKUP(A51,Charges!A2:A233,Charges!F2:F233)</f>
        <v/>
      </c>
      <c r="F51">
        <f>XLOOKUP(A51,Charges!A2:A233,Charges!G2:G233)</f>
        <v/>
      </c>
      <c r="G51">
        <f>XLOOKUP(A51,Charges!A2:A233,Charges!H2:H233)</f>
        <v/>
      </c>
      <c r="H51">
        <f>XLOOKUP(A51,Charges!A2:A233,Charges!I2:I233)</f>
        <v/>
      </c>
      <c r="I51">
        <f>XLOOKUP(A51,Charges!A2:A233,Charges!J2:J233)</f>
        <v/>
      </c>
      <c r="J51">
        <f>XLOOKUP(E51,CDM!A2:A16,CDM!C2:C16,"N/A")</f>
        <v/>
      </c>
      <c r="K51">
        <f>XLOOKUP(E51,CDM!A2:A16,CDM!D2:D16,0)</f>
        <v/>
      </c>
      <c r="L51">
        <f>IF(F51&lt;&gt;J51,"Y","")</f>
        <v/>
      </c>
      <c r="M51">
        <f>IF(K51&gt;0,(H51/K51/G51)-1,0)</f>
        <v/>
      </c>
      <c r="N51">
        <f>IF(LEFT(E51&amp;"",1)="J",IF(G51&gt;10,"Y",""),IF(E51="74177",IF(G51&gt;1,"Y",""),IF(E51="97110",IF(G51&gt;8,"Y",""),"")))</f>
        <v/>
      </c>
      <c r="O51">
        <f>IF(COUNTIFS(Charges!A:A,A51,Charges!F:F,E51,Charges!C:C,B51)&gt;1,"Y","")</f>
        <v/>
      </c>
      <c r="P51">
        <f>IF(C51&gt;0, C51-B51, "")</f>
        <v/>
      </c>
      <c r="Q51">
        <f>IF(P51&gt;$U$1,"Y","")</f>
        <v/>
      </c>
      <c r="R51">
        <f>XLOOKUP(I51&amp;E51,Contracts!A2:A76&amp;Contracts!B2:B76,Contracts!C2:C76,0)*G51</f>
        <v/>
      </c>
      <c r="S51">
        <f>H51-R51</f>
        <v/>
      </c>
    </row>
    <row r="52">
      <c r="A52">
        <f>XLOOKUP(ROW()-1,ROW(Charges!A2:A233),Charges!A2:A233)</f>
        <v/>
      </c>
      <c r="B52">
        <f>XLOOKUP(A52,Charges!A2:A233,Charges!C2:C233)</f>
        <v/>
      </c>
      <c r="C52">
        <f>XLOOKUP(A52,Charges!A2:A233,Charges!D2:D233)</f>
        <v/>
      </c>
      <c r="D52">
        <f>XLOOKUP(A52,Charges!A2:A233,Charges!E2:E233)</f>
        <v/>
      </c>
      <c r="E52">
        <f>XLOOKUP(A52,Charges!A2:A233,Charges!F2:F233)</f>
        <v/>
      </c>
      <c r="F52">
        <f>XLOOKUP(A52,Charges!A2:A233,Charges!G2:G233)</f>
        <v/>
      </c>
      <c r="G52">
        <f>XLOOKUP(A52,Charges!A2:A233,Charges!H2:H233)</f>
        <v/>
      </c>
      <c r="H52">
        <f>XLOOKUP(A52,Charges!A2:A233,Charges!I2:I233)</f>
        <v/>
      </c>
      <c r="I52">
        <f>XLOOKUP(A52,Charges!A2:A233,Charges!J2:J233)</f>
        <v/>
      </c>
      <c r="J52">
        <f>XLOOKUP(E52,CDM!A2:A16,CDM!C2:C16,"N/A")</f>
        <v/>
      </c>
      <c r="K52">
        <f>XLOOKUP(E52,CDM!A2:A16,CDM!D2:D16,0)</f>
        <v/>
      </c>
      <c r="L52">
        <f>IF(F52&lt;&gt;J52,"Y","")</f>
        <v/>
      </c>
      <c r="M52">
        <f>IF(K52&gt;0,(H52/K52/G52)-1,0)</f>
        <v/>
      </c>
      <c r="N52">
        <f>IF(LEFT(E52&amp;"",1)="J",IF(G52&gt;10,"Y",""),IF(E52="74177",IF(G52&gt;1,"Y",""),IF(E52="97110",IF(G52&gt;8,"Y",""),"")))</f>
        <v/>
      </c>
      <c r="O52">
        <f>IF(COUNTIFS(Charges!A:A,A52,Charges!F:F,E52,Charges!C:C,B52)&gt;1,"Y","")</f>
        <v/>
      </c>
      <c r="P52">
        <f>IF(C52&gt;0, C52-B52, "")</f>
        <v/>
      </c>
      <c r="Q52">
        <f>IF(P52&gt;$U$1,"Y","")</f>
        <v/>
      </c>
      <c r="R52">
        <f>XLOOKUP(I52&amp;E52,Contracts!A2:A76&amp;Contracts!B2:B76,Contracts!C2:C76,0)*G52</f>
        <v/>
      </c>
      <c r="S52">
        <f>H52-R52</f>
        <v/>
      </c>
    </row>
    <row r="53">
      <c r="A53">
        <f>XLOOKUP(ROW()-1,ROW(Charges!A2:A233),Charges!A2:A233)</f>
        <v/>
      </c>
      <c r="B53">
        <f>XLOOKUP(A53,Charges!A2:A233,Charges!C2:C233)</f>
        <v/>
      </c>
      <c r="C53">
        <f>XLOOKUP(A53,Charges!A2:A233,Charges!D2:D233)</f>
        <v/>
      </c>
      <c r="D53">
        <f>XLOOKUP(A53,Charges!A2:A233,Charges!E2:E233)</f>
        <v/>
      </c>
      <c r="E53">
        <f>XLOOKUP(A53,Charges!A2:A233,Charges!F2:F233)</f>
        <v/>
      </c>
      <c r="F53">
        <f>XLOOKUP(A53,Charges!A2:A233,Charges!G2:G233)</f>
        <v/>
      </c>
      <c r="G53">
        <f>XLOOKUP(A53,Charges!A2:A233,Charges!H2:H233)</f>
        <v/>
      </c>
      <c r="H53">
        <f>XLOOKUP(A53,Charges!A2:A233,Charges!I2:I233)</f>
        <v/>
      </c>
      <c r="I53">
        <f>XLOOKUP(A53,Charges!A2:A233,Charges!J2:J233)</f>
        <v/>
      </c>
      <c r="J53">
        <f>XLOOKUP(E53,CDM!A2:A16,CDM!C2:C16,"N/A")</f>
        <v/>
      </c>
      <c r="K53">
        <f>XLOOKUP(E53,CDM!A2:A16,CDM!D2:D16,0)</f>
        <v/>
      </c>
      <c r="L53">
        <f>IF(F53&lt;&gt;J53,"Y","")</f>
        <v/>
      </c>
      <c r="M53">
        <f>IF(K53&gt;0,(H53/K53/G53)-1,0)</f>
        <v/>
      </c>
      <c r="N53">
        <f>IF(LEFT(E53&amp;"",1)="J",IF(G53&gt;10,"Y",""),IF(E53="74177",IF(G53&gt;1,"Y",""),IF(E53="97110",IF(G53&gt;8,"Y",""),"")))</f>
        <v/>
      </c>
      <c r="O53">
        <f>IF(COUNTIFS(Charges!A:A,A53,Charges!F:F,E53,Charges!C:C,B53)&gt;1,"Y","")</f>
        <v/>
      </c>
      <c r="P53">
        <f>IF(C53&gt;0, C53-B53, "")</f>
        <v/>
      </c>
      <c r="Q53">
        <f>IF(P53&gt;$U$1,"Y","")</f>
        <v/>
      </c>
      <c r="R53">
        <f>XLOOKUP(I53&amp;E53,Contracts!A2:A76&amp;Contracts!B2:B76,Contracts!C2:C76,0)*G53</f>
        <v/>
      </c>
      <c r="S53">
        <f>H53-R53</f>
        <v/>
      </c>
    </row>
    <row r="54">
      <c r="A54">
        <f>XLOOKUP(ROW()-1,ROW(Charges!A2:A233),Charges!A2:A233)</f>
        <v/>
      </c>
      <c r="B54">
        <f>XLOOKUP(A54,Charges!A2:A233,Charges!C2:C233)</f>
        <v/>
      </c>
      <c r="C54">
        <f>XLOOKUP(A54,Charges!A2:A233,Charges!D2:D233)</f>
        <v/>
      </c>
      <c r="D54">
        <f>XLOOKUP(A54,Charges!A2:A233,Charges!E2:E233)</f>
        <v/>
      </c>
      <c r="E54">
        <f>XLOOKUP(A54,Charges!A2:A233,Charges!F2:F233)</f>
        <v/>
      </c>
      <c r="F54">
        <f>XLOOKUP(A54,Charges!A2:A233,Charges!G2:G233)</f>
        <v/>
      </c>
      <c r="G54">
        <f>XLOOKUP(A54,Charges!A2:A233,Charges!H2:H233)</f>
        <v/>
      </c>
      <c r="H54">
        <f>XLOOKUP(A54,Charges!A2:A233,Charges!I2:I233)</f>
        <v/>
      </c>
      <c r="I54">
        <f>XLOOKUP(A54,Charges!A2:A233,Charges!J2:J233)</f>
        <v/>
      </c>
      <c r="J54">
        <f>XLOOKUP(E54,CDM!A2:A16,CDM!C2:C16,"N/A")</f>
        <v/>
      </c>
      <c r="K54">
        <f>XLOOKUP(E54,CDM!A2:A16,CDM!D2:D16,0)</f>
        <v/>
      </c>
      <c r="L54">
        <f>IF(F54&lt;&gt;J54,"Y","")</f>
        <v/>
      </c>
      <c r="M54">
        <f>IF(K54&gt;0,(H54/K54/G54)-1,0)</f>
        <v/>
      </c>
      <c r="N54">
        <f>IF(LEFT(E54&amp;"",1)="J",IF(G54&gt;10,"Y",""),IF(E54="74177",IF(G54&gt;1,"Y",""),IF(E54="97110",IF(G54&gt;8,"Y",""),"")))</f>
        <v/>
      </c>
      <c r="O54">
        <f>IF(COUNTIFS(Charges!A:A,A54,Charges!F:F,E54,Charges!C:C,B54)&gt;1,"Y","")</f>
        <v/>
      </c>
      <c r="P54">
        <f>IF(C54&gt;0, C54-B54, "")</f>
        <v/>
      </c>
      <c r="Q54">
        <f>IF(P54&gt;$U$1,"Y","")</f>
        <v/>
      </c>
      <c r="R54">
        <f>XLOOKUP(I54&amp;E54,Contracts!A2:A76&amp;Contracts!B2:B76,Contracts!C2:C76,0)*G54</f>
        <v/>
      </c>
      <c r="S54">
        <f>H54-R54</f>
        <v/>
      </c>
    </row>
    <row r="55">
      <c r="A55">
        <f>XLOOKUP(ROW()-1,ROW(Charges!A2:A233),Charges!A2:A233)</f>
        <v/>
      </c>
      <c r="B55">
        <f>XLOOKUP(A55,Charges!A2:A233,Charges!C2:C233)</f>
        <v/>
      </c>
      <c r="C55">
        <f>XLOOKUP(A55,Charges!A2:A233,Charges!D2:D233)</f>
        <v/>
      </c>
      <c r="D55">
        <f>XLOOKUP(A55,Charges!A2:A233,Charges!E2:E233)</f>
        <v/>
      </c>
      <c r="E55">
        <f>XLOOKUP(A55,Charges!A2:A233,Charges!F2:F233)</f>
        <v/>
      </c>
      <c r="F55">
        <f>XLOOKUP(A55,Charges!A2:A233,Charges!G2:G233)</f>
        <v/>
      </c>
      <c r="G55">
        <f>XLOOKUP(A55,Charges!A2:A233,Charges!H2:H233)</f>
        <v/>
      </c>
      <c r="H55">
        <f>XLOOKUP(A55,Charges!A2:A233,Charges!I2:I233)</f>
        <v/>
      </c>
      <c r="I55">
        <f>XLOOKUP(A55,Charges!A2:A233,Charges!J2:J233)</f>
        <v/>
      </c>
      <c r="J55">
        <f>XLOOKUP(E55,CDM!A2:A16,CDM!C2:C16,"N/A")</f>
        <v/>
      </c>
      <c r="K55">
        <f>XLOOKUP(E55,CDM!A2:A16,CDM!D2:D16,0)</f>
        <v/>
      </c>
      <c r="L55">
        <f>IF(F55&lt;&gt;J55,"Y","")</f>
        <v/>
      </c>
      <c r="M55">
        <f>IF(K55&gt;0,(H55/K55/G55)-1,0)</f>
        <v/>
      </c>
      <c r="N55">
        <f>IF(LEFT(E55&amp;"",1)="J",IF(G55&gt;10,"Y",""),IF(E55="74177",IF(G55&gt;1,"Y",""),IF(E55="97110",IF(G55&gt;8,"Y",""),"")))</f>
        <v/>
      </c>
      <c r="O55">
        <f>IF(COUNTIFS(Charges!A:A,A55,Charges!F:F,E55,Charges!C:C,B55)&gt;1,"Y","")</f>
        <v/>
      </c>
      <c r="P55">
        <f>IF(C55&gt;0, C55-B55, "")</f>
        <v/>
      </c>
      <c r="Q55">
        <f>IF(P55&gt;$U$1,"Y","")</f>
        <v/>
      </c>
      <c r="R55">
        <f>XLOOKUP(I55&amp;E55,Contracts!A2:A76&amp;Contracts!B2:B76,Contracts!C2:C76,0)*G55</f>
        <v/>
      </c>
      <c r="S55">
        <f>H55-R55</f>
        <v/>
      </c>
    </row>
    <row r="56">
      <c r="A56">
        <f>XLOOKUP(ROW()-1,ROW(Charges!A2:A233),Charges!A2:A233)</f>
        <v/>
      </c>
      <c r="B56">
        <f>XLOOKUP(A56,Charges!A2:A233,Charges!C2:C233)</f>
        <v/>
      </c>
      <c r="C56">
        <f>XLOOKUP(A56,Charges!A2:A233,Charges!D2:D233)</f>
        <v/>
      </c>
      <c r="D56">
        <f>XLOOKUP(A56,Charges!A2:A233,Charges!E2:E233)</f>
        <v/>
      </c>
      <c r="E56">
        <f>XLOOKUP(A56,Charges!A2:A233,Charges!F2:F233)</f>
        <v/>
      </c>
      <c r="F56">
        <f>XLOOKUP(A56,Charges!A2:A233,Charges!G2:G233)</f>
        <v/>
      </c>
      <c r="G56">
        <f>XLOOKUP(A56,Charges!A2:A233,Charges!H2:H233)</f>
        <v/>
      </c>
      <c r="H56">
        <f>XLOOKUP(A56,Charges!A2:A233,Charges!I2:I233)</f>
        <v/>
      </c>
      <c r="I56">
        <f>XLOOKUP(A56,Charges!A2:A233,Charges!J2:J233)</f>
        <v/>
      </c>
      <c r="J56">
        <f>XLOOKUP(E56,CDM!A2:A16,CDM!C2:C16,"N/A")</f>
        <v/>
      </c>
      <c r="K56">
        <f>XLOOKUP(E56,CDM!A2:A16,CDM!D2:D16,0)</f>
        <v/>
      </c>
      <c r="L56">
        <f>IF(F56&lt;&gt;J56,"Y","")</f>
        <v/>
      </c>
      <c r="M56">
        <f>IF(K56&gt;0,(H56/K56/G56)-1,0)</f>
        <v/>
      </c>
      <c r="N56">
        <f>IF(LEFT(E56&amp;"",1)="J",IF(G56&gt;10,"Y",""),IF(E56="74177",IF(G56&gt;1,"Y",""),IF(E56="97110",IF(G56&gt;8,"Y",""),"")))</f>
        <v/>
      </c>
      <c r="O56">
        <f>IF(COUNTIFS(Charges!A:A,A56,Charges!F:F,E56,Charges!C:C,B56)&gt;1,"Y","")</f>
        <v/>
      </c>
      <c r="P56">
        <f>IF(C56&gt;0, C56-B56, "")</f>
        <v/>
      </c>
      <c r="Q56">
        <f>IF(P56&gt;$U$1,"Y","")</f>
        <v/>
      </c>
      <c r="R56">
        <f>XLOOKUP(I56&amp;E56,Contracts!A2:A76&amp;Contracts!B2:B76,Contracts!C2:C76,0)*G56</f>
        <v/>
      </c>
      <c r="S56">
        <f>H56-R56</f>
        <v/>
      </c>
    </row>
    <row r="57">
      <c r="A57">
        <f>XLOOKUP(ROW()-1,ROW(Charges!A2:A233),Charges!A2:A233)</f>
        <v/>
      </c>
      <c r="B57">
        <f>XLOOKUP(A57,Charges!A2:A233,Charges!C2:C233)</f>
        <v/>
      </c>
      <c r="C57">
        <f>XLOOKUP(A57,Charges!A2:A233,Charges!D2:D233)</f>
        <v/>
      </c>
      <c r="D57">
        <f>XLOOKUP(A57,Charges!A2:A233,Charges!E2:E233)</f>
        <v/>
      </c>
      <c r="E57">
        <f>XLOOKUP(A57,Charges!A2:A233,Charges!F2:F233)</f>
        <v/>
      </c>
      <c r="F57">
        <f>XLOOKUP(A57,Charges!A2:A233,Charges!G2:G233)</f>
        <v/>
      </c>
      <c r="G57">
        <f>XLOOKUP(A57,Charges!A2:A233,Charges!H2:H233)</f>
        <v/>
      </c>
      <c r="H57">
        <f>XLOOKUP(A57,Charges!A2:A233,Charges!I2:I233)</f>
        <v/>
      </c>
      <c r="I57">
        <f>XLOOKUP(A57,Charges!A2:A233,Charges!J2:J233)</f>
        <v/>
      </c>
      <c r="J57">
        <f>XLOOKUP(E57,CDM!A2:A16,CDM!C2:C16,"N/A")</f>
        <v/>
      </c>
      <c r="K57">
        <f>XLOOKUP(E57,CDM!A2:A16,CDM!D2:D16,0)</f>
        <v/>
      </c>
      <c r="L57">
        <f>IF(F57&lt;&gt;J57,"Y","")</f>
        <v/>
      </c>
      <c r="M57">
        <f>IF(K57&gt;0,(H57/K57/G57)-1,0)</f>
        <v/>
      </c>
      <c r="N57">
        <f>IF(LEFT(E57&amp;"",1)="J",IF(G57&gt;10,"Y",""),IF(E57="74177",IF(G57&gt;1,"Y",""),IF(E57="97110",IF(G57&gt;8,"Y",""),"")))</f>
        <v/>
      </c>
      <c r="O57">
        <f>IF(COUNTIFS(Charges!A:A,A57,Charges!F:F,E57,Charges!C:C,B57)&gt;1,"Y","")</f>
        <v/>
      </c>
      <c r="P57">
        <f>IF(C57&gt;0, C57-B57, "")</f>
        <v/>
      </c>
      <c r="Q57">
        <f>IF(P57&gt;$U$1,"Y","")</f>
        <v/>
      </c>
      <c r="R57">
        <f>XLOOKUP(I57&amp;E57,Contracts!A2:A76&amp;Contracts!B2:B76,Contracts!C2:C76,0)*G57</f>
        <v/>
      </c>
      <c r="S57">
        <f>H57-R57</f>
        <v/>
      </c>
    </row>
    <row r="58">
      <c r="A58">
        <f>XLOOKUP(ROW()-1,ROW(Charges!A2:A233),Charges!A2:A233)</f>
        <v/>
      </c>
      <c r="B58">
        <f>XLOOKUP(A58,Charges!A2:A233,Charges!C2:C233)</f>
        <v/>
      </c>
      <c r="C58">
        <f>XLOOKUP(A58,Charges!A2:A233,Charges!D2:D233)</f>
        <v/>
      </c>
      <c r="D58">
        <f>XLOOKUP(A58,Charges!A2:A233,Charges!E2:E233)</f>
        <v/>
      </c>
      <c r="E58">
        <f>XLOOKUP(A58,Charges!A2:A233,Charges!F2:F233)</f>
        <v/>
      </c>
      <c r="F58">
        <f>XLOOKUP(A58,Charges!A2:A233,Charges!G2:G233)</f>
        <v/>
      </c>
      <c r="G58">
        <f>XLOOKUP(A58,Charges!A2:A233,Charges!H2:H233)</f>
        <v/>
      </c>
      <c r="H58">
        <f>XLOOKUP(A58,Charges!A2:A233,Charges!I2:I233)</f>
        <v/>
      </c>
      <c r="I58">
        <f>XLOOKUP(A58,Charges!A2:A233,Charges!J2:J233)</f>
        <v/>
      </c>
      <c r="J58">
        <f>XLOOKUP(E58,CDM!A2:A16,CDM!C2:C16,"N/A")</f>
        <v/>
      </c>
      <c r="K58">
        <f>XLOOKUP(E58,CDM!A2:A16,CDM!D2:D16,0)</f>
        <v/>
      </c>
      <c r="L58">
        <f>IF(F58&lt;&gt;J58,"Y","")</f>
        <v/>
      </c>
      <c r="M58">
        <f>IF(K58&gt;0,(H58/K58/G58)-1,0)</f>
        <v/>
      </c>
      <c r="N58">
        <f>IF(LEFT(E58&amp;"",1)="J",IF(G58&gt;10,"Y",""),IF(E58="74177",IF(G58&gt;1,"Y",""),IF(E58="97110",IF(G58&gt;8,"Y",""),"")))</f>
        <v/>
      </c>
      <c r="O58">
        <f>IF(COUNTIFS(Charges!A:A,A58,Charges!F:F,E58,Charges!C:C,B58)&gt;1,"Y","")</f>
        <v/>
      </c>
      <c r="P58">
        <f>IF(C58&gt;0, C58-B58, "")</f>
        <v/>
      </c>
      <c r="Q58">
        <f>IF(P58&gt;$U$1,"Y","")</f>
        <v/>
      </c>
      <c r="R58">
        <f>XLOOKUP(I58&amp;E58,Contracts!A2:A76&amp;Contracts!B2:B76,Contracts!C2:C76,0)*G58</f>
        <v/>
      </c>
      <c r="S58">
        <f>H58-R58</f>
        <v/>
      </c>
    </row>
    <row r="59">
      <c r="A59">
        <f>XLOOKUP(ROW()-1,ROW(Charges!A2:A233),Charges!A2:A233)</f>
        <v/>
      </c>
      <c r="B59">
        <f>XLOOKUP(A59,Charges!A2:A233,Charges!C2:C233)</f>
        <v/>
      </c>
      <c r="C59">
        <f>XLOOKUP(A59,Charges!A2:A233,Charges!D2:D233)</f>
        <v/>
      </c>
      <c r="D59">
        <f>XLOOKUP(A59,Charges!A2:A233,Charges!E2:E233)</f>
        <v/>
      </c>
      <c r="E59">
        <f>XLOOKUP(A59,Charges!A2:A233,Charges!F2:F233)</f>
        <v/>
      </c>
      <c r="F59">
        <f>XLOOKUP(A59,Charges!A2:A233,Charges!G2:G233)</f>
        <v/>
      </c>
      <c r="G59">
        <f>XLOOKUP(A59,Charges!A2:A233,Charges!H2:H233)</f>
        <v/>
      </c>
      <c r="H59">
        <f>XLOOKUP(A59,Charges!A2:A233,Charges!I2:I233)</f>
        <v/>
      </c>
      <c r="I59">
        <f>XLOOKUP(A59,Charges!A2:A233,Charges!J2:J233)</f>
        <v/>
      </c>
      <c r="J59">
        <f>XLOOKUP(E59,CDM!A2:A16,CDM!C2:C16,"N/A")</f>
        <v/>
      </c>
      <c r="K59">
        <f>XLOOKUP(E59,CDM!A2:A16,CDM!D2:D16,0)</f>
        <v/>
      </c>
      <c r="L59">
        <f>IF(F59&lt;&gt;J59,"Y","")</f>
        <v/>
      </c>
      <c r="M59">
        <f>IF(K59&gt;0,(H59/K59/G59)-1,0)</f>
        <v/>
      </c>
      <c r="N59">
        <f>IF(LEFT(E59&amp;"",1)="J",IF(G59&gt;10,"Y",""),IF(E59="74177",IF(G59&gt;1,"Y",""),IF(E59="97110",IF(G59&gt;8,"Y",""),"")))</f>
        <v/>
      </c>
      <c r="O59">
        <f>IF(COUNTIFS(Charges!A:A,A59,Charges!F:F,E59,Charges!C:C,B59)&gt;1,"Y","")</f>
        <v/>
      </c>
      <c r="P59">
        <f>IF(C59&gt;0, C59-B59, "")</f>
        <v/>
      </c>
      <c r="Q59">
        <f>IF(P59&gt;$U$1,"Y","")</f>
        <v/>
      </c>
      <c r="R59">
        <f>XLOOKUP(I59&amp;E59,Contracts!A2:A76&amp;Contracts!B2:B76,Contracts!C2:C76,0)*G59</f>
        <v/>
      </c>
      <c r="S59">
        <f>H59-R59</f>
        <v/>
      </c>
    </row>
    <row r="60">
      <c r="A60">
        <f>XLOOKUP(ROW()-1,ROW(Charges!A2:A233),Charges!A2:A233)</f>
        <v/>
      </c>
      <c r="B60">
        <f>XLOOKUP(A60,Charges!A2:A233,Charges!C2:C233)</f>
        <v/>
      </c>
      <c r="C60">
        <f>XLOOKUP(A60,Charges!A2:A233,Charges!D2:D233)</f>
        <v/>
      </c>
      <c r="D60">
        <f>XLOOKUP(A60,Charges!A2:A233,Charges!E2:E233)</f>
        <v/>
      </c>
      <c r="E60">
        <f>XLOOKUP(A60,Charges!A2:A233,Charges!F2:F233)</f>
        <v/>
      </c>
      <c r="F60">
        <f>XLOOKUP(A60,Charges!A2:A233,Charges!G2:G233)</f>
        <v/>
      </c>
      <c r="G60">
        <f>XLOOKUP(A60,Charges!A2:A233,Charges!H2:H233)</f>
        <v/>
      </c>
      <c r="H60">
        <f>XLOOKUP(A60,Charges!A2:A233,Charges!I2:I233)</f>
        <v/>
      </c>
      <c r="I60">
        <f>XLOOKUP(A60,Charges!A2:A233,Charges!J2:J233)</f>
        <v/>
      </c>
      <c r="J60">
        <f>XLOOKUP(E60,CDM!A2:A16,CDM!C2:C16,"N/A")</f>
        <v/>
      </c>
      <c r="K60">
        <f>XLOOKUP(E60,CDM!A2:A16,CDM!D2:D16,0)</f>
        <v/>
      </c>
      <c r="L60">
        <f>IF(F60&lt;&gt;J60,"Y","")</f>
        <v/>
      </c>
      <c r="M60">
        <f>IF(K60&gt;0,(H60/K60/G60)-1,0)</f>
        <v/>
      </c>
      <c r="N60">
        <f>IF(LEFT(E60&amp;"",1)="J",IF(G60&gt;10,"Y",""),IF(E60="74177",IF(G60&gt;1,"Y",""),IF(E60="97110",IF(G60&gt;8,"Y",""),"")))</f>
        <v/>
      </c>
      <c r="O60">
        <f>IF(COUNTIFS(Charges!A:A,A60,Charges!F:F,E60,Charges!C:C,B60)&gt;1,"Y","")</f>
        <v/>
      </c>
      <c r="P60">
        <f>IF(C60&gt;0, C60-B60, "")</f>
        <v/>
      </c>
      <c r="Q60">
        <f>IF(P60&gt;$U$1,"Y","")</f>
        <v/>
      </c>
      <c r="R60">
        <f>XLOOKUP(I60&amp;E60,Contracts!A2:A76&amp;Contracts!B2:B76,Contracts!C2:C76,0)*G60</f>
        <v/>
      </c>
      <c r="S60">
        <f>H60-R60</f>
        <v/>
      </c>
    </row>
    <row r="61">
      <c r="A61">
        <f>XLOOKUP(ROW()-1,ROW(Charges!A2:A233),Charges!A2:A233)</f>
        <v/>
      </c>
      <c r="B61">
        <f>XLOOKUP(A61,Charges!A2:A233,Charges!C2:C233)</f>
        <v/>
      </c>
      <c r="C61">
        <f>XLOOKUP(A61,Charges!A2:A233,Charges!D2:D233)</f>
        <v/>
      </c>
      <c r="D61">
        <f>XLOOKUP(A61,Charges!A2:A233,Charges!E2:E233)</f>
        <v/>
      </c>
      <c r="E61">
        <f>XLOOKUP(A61,Charges!A2:A233,Charges!F2:F233)</f>
        <v/>
      </c>
      <c r="F61">
        <f>XLOOKUP(A61,Charges!A2:A233,Charges!G2:G233)</f>
        <v/>
      </c>
      <c r="G61">
        <f>XLOOKUP(A61,Charges!A2:A233,Charges!H2:H233)</f>
        <v/>
      </c>
      <c r="H61">
        <f>XLOOKUP(A61,Charges!A2:A233,Charges!I2:I233)</f>
        <v/>
      </c>
      <c r="I61">
        <f>XLOOKUP(A61,Charges!A2:A233,Charges!J2:J233)</f>
        <v/>
      </c>
      <c r="J61">
        <f>XLOOKUP(E61,CDM!A2:A16,CDM!C2:C16,"N/A")</f>
        <v/>
      </c>
      <c r="K61">
        <f>XLOOKUP(E61,CDM!A2:A16,CDM!D2:D16,0)</f>
        <v/>
      </c>
      <c r="L61">
        <f>IF(F61&lt;&gt;J61,"Y","")</f>
        <v/>
      </c>
      <c r="M61">
        <f>IF(K61&gt;0,(H61/K61/G61)-1,0)</f>
        <v/>
      </c>
      <c r="N61">
        <f>IF(LEFT(E61&amp;"",1)="J",IF(G61&gt;10,"Y",""),IF(E61="74177",IF(G61&gt;1,"Y",""),IF(E61="97110",IF(G61&gt;8,"Y",""),"")))</f>
        <v/>
      </c>
      <c r="O61">
        <f>IF(COUNTIFS(Charges!A:A,A61,Charges!F:F,E61,Charges!C:C,B61)&gt;1,"Y","")</f>
        <v/>
      </c>
      <c r="P61">
        <f>IF(C61&gt;0, C61-B61, "")</f>
        <v/>
      </c>
      <c r="Q61">
        <f>IF(P61&gt;$U$1,"Y","")</f>
        <v/>
      </c>
      <c r="R61">
        <f>XLOOKUP(I61&amp;E61,Contracts!A2:A76&amp;Contracts!B2:B76,Contracts!C2:C76,0)*G61</f>
        <v/>
      </c>
      <c r="S61">
        <f>H61-R61</f>
        <v/>
      </c>
    </row>
    <row r="62">
      <c r="A62">
        <f>XLOOKUP(ROW()-1,ROW(Charges!A2:A233),Charges!A2:A233)</f>
        <v/>
      </c>
      <c r="B62">
        <f>XLOOKUP(A62,Charges!A2:A233,Charges!C2:C233)</f>
        <v/>
      </c>
      <c r="C62">
        <f>XLOOKUP(A62,Charges!A2:A233,Charges!D2:D233)</f>
        <v/>
      </c>
      <c r="D62">
        <f>XLOOKUP(A62,Charges!A2:A233,Charges!E2:E233)</f>
        <v/>
      </c>
      <c r="E62">
        <f>XLOOKUP(A62,Charges!A2:A233,Charges!F2:F233)</f>
        <v/>
      </c>
      <c r="F62">
        <f>XLOOKUP(A62,Charges!A2:A233,Charges!G2:G233)</f>
        <v/>
      </c>
      <c r="G62">
        <f>XLOOKUP(A62,Charges!A2:A233,Charges!H2:H233)</f>
        <v/>
      </c>
      <c r="H62">
        <f>XLOOKUP(A62,Charges!A2:A233,Charges!I2:I233)</f>
        <v/>
      </c>
      <c r="I62">
        <f>XLOOKUP(A62,Charges!A2:A233,Charges!J2:J233)</f>
        <v/>
      </c>
      <c r="J62">
        <f>XLOOKUP(E62,CDM!A2:A16,CDM!C2:C16,"N/A")</f>
        <v/>
      </c>
      <c r="K62">
        <f>XLOOKUP(E62,CDM!A2:A16,CDM!D2:D16,0)</f>
        <v/>
      </c>
      <c r="L62">
        <f>IF(F62&lt;&gt;J62,"Y","")</f>
        <v/>
      </c>
      <c r="M62">
        <f>IF(K62&gt;0,(H62/K62/G62)-1,0)</f>
        <v/>
      </c>
      <c r="N62">
        <f>IF(LEFT(E62&amp;"",1)="J",IF(G62&gt;10,"Y",""),IF(E62="74177",IF(G62&gt;1,"Y",""),IF(E62="97110",IF(G62&gt;8,"Y",""),"")))</f>
        <v/>
      </c>
      <c r="O62">
        <f>IF(COUNTIFS(Charges!A:A,A62,Charges!F:F,E62,Charges!C:C,B62)&gt;1,"Y","")</f>
        <v/>
      </c>
      <c r="P62">
        <f>IF(C62&gt;0, C62-B62, "")</f>
        <v/>
      </c>
      <c r="Q62">
        <f>IF(P62&gt;$U$1,"Y","")</f>
        <v/>
      </c>
      <c r="R62">
        <f>XLOOKUP(I62&amp;E62,Contracts!A2:A76&amp;Contracts!B2:B76,Contracts!C2:C76,0)*G62</f>
        <v/>
      </c>
      <c r="S62">
        <f>H62-R62</f>
        <v/>
      </c>
    </row>
    <row r="63">
      <c r="A63">
        <f>XLOOKUP(ROW()-1,ROW(Charges!A2:A233),Charges!A2:A233)</f>
        <v/>
      </c>
      <c r="B63">
        <f>XLOOKUP(A63,Charges!A2:A233,Charges!C2:C233)</f>
        <v/>
      </c>
      <c r="C63">
        <f>XLOOKUP(A63,Charges!A2:A233,Charges!D2:D233)</f>
        <v/>
      </c>
      <c r="D63">
        <f>XLOOKUP(A63,Charges!A2:A233,Charges!E2:E233)</f>
        <v/>
      </c>
      <c r="E63">
        <f>XLOOKUP(A63,Charges!A2:A233,Charges!F2:F233)</f>
        <v/>
      </c>
      <c r="F63">
        <f>XLOOKUP(A63,Charges!A2:A233,Charges!G2:G233)</f>
        <v/>
      </c>
      <c r="G63">
        <f>XLOOKUP(A63,Charges!A2:A233,Charges!H2:H233)</f>
        <v/>
      </c>
      <c r="H63">
        <f>XLOOKUP(A63,Charges!A2:A233,Charges!I2:I233)</f>
        <v/>
      </c>
      <c r="I63">
        <f>XLOOKUP(A63,Charges!A2:A233,Charges!J2:J233)</f>
        <v/>
      </c>
      <c r="J63">
        <f>XLOOKUP(E63,CDM!A2:A16,CDM!C2:C16,"N/A")</f>
        <v/>
      </c>
      <c r="K63">
        <f>XLOOKUP(E63,CDM!A2:A16,CDM!D2:D16,0)</f>
        <v/>
      </c>
      <c r="L63">
        <f>IF(F63&lt;&gt;J63,"Y","")</f>
        <v/>
      </c>
      <c r="M63">
        <f>IF(K63&gt;0,(H63/K63/G63)-1,0)</f>
        <v/>
      </c>
      <c r="N63">
        <f>IF(LEFT(E63&amp;"",1)="J",IF(G63&gt;10,"Y",""),IF(E63="74177",IF(G63&gt;1,"Y",""),IF(E63="97110",IF(G63&gt;8,"Y",""),"")))</f>
        <v/>
      </c>
      <c r="O63">
        <f>IF(COUNTIFS(Charges!A:A,A63,Charges!F:F,E63,Charges!C:C,B63)&gt;1,"Y","")</f>
        <v/>
      </c>
      <c r="P63">
        <f>IF(C63&gt;0, C63-B63, "")</f>
        <v/>
      </c>
      <c r="Q63">
        <f>IF(P63&gt;$U$1,"Y","")</f>
        <v/>
      </c>
      <c r="R63">
        <f>XLOOKUP(I63&amp;E63,Contracts!A2:A76&amp;Contracts!B2:B76,Contracts!C2:C76,0)*G63</f>
        <v/>
      </c>
      <c r="S63">
        <f>H63-R63</f>
        <v/>
      </c>
    </row>
    <row r="64">
      <c r="A64">
        <f>XLOOKUP(ROW()-1,ROW(Charges!A2:A233),Charges!A2:A233)</f>
        <v/>
      </c>
      <c r="B64">
        <f>XLOOKUP(A64,Charges!A2:A233,Charges!C2:C233)</f>
        <v/>
      </c>
      <c r="C64">
        <f>XLOOKUP(A64,Charges!A2:A233,Charges!D2:D233)</f>
        <v/>
      </c>
      <c r="D64">
        <f>XLOOKUP(A64,Charges!A2:A233,Charges!E2:E233)</f>
        <v/>
      </c>
      <c r="E64">
        <f>XLOOKUP(A64,Charges!A2:A233,Charges!F2:F233)</f>
        <v/>
      </c>
      <c r="F64">
        <f>XLOOKUP(A64,Charges!A2:A233,Charges!G2:G233)</f>
        <v/>
      </c>
      <c r="G64">
        <f>XLOOKUP(A64,Charges!A2:A233,Charges!H2:H233)</f>
        <v/>
      </c>
      <c r="H64">
        <f>XLOOKUP(A64,Charges!A2:A233,Charges!I2:I233)</f>
        <v/>
      </c>
      <c r="I64">
        <f>XLOOKUP(A64,Charges!A2:A233,Charges!J2:J233)</f>
        <v/>
      </c>
      <c r="J64">
        <f>XLOOKUP(E64,CDM!A2:A16,CDM!C2:C16,"N/A")</f>
        <v/>
      </c>
      <c r="K64">
        <f>XLOOKUP(E64,CDM!A2:A16,CDM!D2:D16,0)</f>
        <v/>
      </c>
      <c r="L64">
        <f>IF(F64&lt;&gt;J64,"Y","")</f>
        <v/>
      </c>
      <c r="M64">
        <f>IF(K64&gt;0,(H64/K64/G64)-1,0)</f>
        <v/>
      </c>
      <c r="N64">
        <f>IF(LEFT(E64&amp;"",1)="J",IF(G64&gt;10,"Y",""),IF(E64="74177",IF(G64&gt;1,"Y",""),IF(E64="97110",IF(G64&gt;8,"Y",""),"")))</f>
        <v/>
      </c>
      <c r="O64">
        <f>IF(COUNTIFS(Charges!A:A,A64,Charges!F:F,E64,Charges!C:C,B64)&gt;1,"Y","")</f>
        <v/>
      </c>
      <c r="P64">
        <f>IF(C64&gt;0, C64-B64, "")</f>
        <v/>
      </c>
      <c r="Q64">
        <f>IF(P64&gt;$U$1,"Y","")</f>
        <v/>
      </c>
      <c r="R64">
        <f>XLOOKUP(I64&amp;E64,Contracts!A2:A76&amp;Contracts!B2:B76,Contracts!C2:C76,0)*G64</f>
        <v/>
      </c>
      <c r="S64">
        <f>H64-R64</f>
        <v/>
      </c>
    </row>
    <row r="65">
      <c r="A65">
        <f>XLOOKUP(ROW()-1,ROW(Charges!A2:A233),Charges!A2:A233)</f>
        <v/>
      </c>
      <c r="B65">
        <f>XLOOKUP(A65,Charges!A2:A233,Charges!C2:C233)</f>
        <v/>
      </c>
      <c r="C65">
        <f>XLOOKUP(A65,Charges!A2:A233,Charges!D2:D233)</f>
        <v/>
      </c>
      <c r="D65">
        <f>XLOOKUP(A65,Charges!A2:A233,Charges!E2:E233)</f>
        <v/>
      </c>
      <c r="E65">
        <f>XLOOKUP(A65,Charges!A2:A233,Charges!F2:F233)</f>
        <v/>
      </c>
      <c r="F65">
        <f>XLOOKUP(A65,Charges!A2:A233,Charges!G2:G233)</f>
        <v/>
      </c>
      <c r="G65">
        <f>XLOOKUP(A65,Charges!A2:A233,Charges!H2:H233)</f>
        <v/>
      </c>
      <c r="H65">
        <f>XLOOKUP(A65,Charges!A2:A233,Charges!I2:I233)</f>
        <v/>
      </c>
      <c r="I65">
        <f>XLOOKUP(A65,Charges!A2:A233,Charges!J2:J233)</f>
        <v/>
      </c>
      <c r="J65">
        <f>XLOOKUP(E65,CDM!A2:A16,CDM!C2:C16,"N/A")</f>
        <v/>
      </c>
      <c r="K65">
        <f>XLOOKUP(E65,CDM!A2:A16,CDM!D2:D16,0)</f>
        <v/>
      </c>
      <c r="L65">
        <f>IF(F65&lt;&gt;J65,"Y","")</f>
        <v/>
      </c>
      <c r="M65">
        <f>IF(K65&gt;0,(H65/K65/G65)-1,0)</f>
        <v/>
      </c>
      <c r="N65">
        <f>IF(LEFT(E65&amp;"",1)="J",IF(G65&gt;10,"Y",""),IF(E65="74177",IF(G65&gt;1,"Y",""),IF(E65="97110",IF(G65&gt;8,"Y",""),"")))</f>
        <v/>
      </c>
      <c r="O65">
        <f>IF(COUNTIFS(Charges!A:A,A65,Charges!F:F,E65,Charges!C:C,B65)&gt;1,"Y","")</f>
        <v/>
      </c>
      <c r="P65">
        <f>IF(C65&gt;0, C65-B65, "")</f>
        <v/>
      </c>
      <c r="Q65">
        <f>IF(P65&gt;$U$1,"Y","")</f>
        <v/>
      </c>
      <c r="R65">
        <f>XLOOKUP(I65&amp;E65,Contracts!A2:A76&amp;Contracts!B2:B76,Contracts!C2:C76,0)*G65</f>
        <v/>
      </c>
      <c r="S65">
        <f>H65-R65</f>
        <v/>
      </c>
    </row>
    <row r="66">
      <c r="A66">
        <f>XLOOKUP(ROW()-1,ROW(Charges!A2:A233),Charges!A2:A233)</f>
        <v/>
      </c>
      <c r="B66">
        <f>XLOOKUP(A66,Charges!A2:A233,Charges!C2:C233)</f>
        <v/>
      </c>
      <c r="C66">
        <f>XLOOKUP(A66,Charges!A2:A233,Charges!D2:D233)</f>
        <v/>
      </c>
      <c r="D66">
        <f>XLOOKUP(A66,Charges!A2:A233,Charges!E2:E233)</f>
        <v/>
      </c>
      <c r="E66">
        <f>XLOOKUP(A66,Charges!A2:A233,Charges!F2:F233)</f>
        <v/>
      </c>
      <c r="F66">
        <f>XLOOKUP(A66,Charges!A2:A233,Charges!G2:G233)</f>
        <v/>
      </c>
      <c r="G66">
        <f>XLOOKUP(A66,Charges!A2:A233,Charges!H2:H233)</f>
        <v/>
      </c>
      <c r="H66">
        <f>XLOOKUP(A66,Charges!A2:A233,Charges!I2:I233)</f>
        <v/>
      </c>
      <c r="I66">
        <f>XLOOKUP(A66,Charges!A2:A233,Charges!J2:J233)</f>
        <v/>
      </c>
      <c r="J66">
        <f>XLOOKUP(E66,CDM!A2:A16,CDM!C2:C16,"N/A")</f>
        <v/>
      </c>
      <c r="K66">
        <f>XLOOKUP(E66,CDM!A2:A16,CDM!D2:D16,0)</f>
        <v/>
      </c>
      <c r="L66">
        <f>IF(F66&lt;&gt;J66,"Y","")</f>
        <v/>
      </c>
      <c r="M66">
        <f>IF(K66&gt;0,(H66/K66/G66)-1,0)</f>
        <v/>
      </c>
      <c r="N66">
        <f>IF(LEFT(E66&amp;"",1)="J",IF(G66&gt;10,"Y",""),IF(E66="74177",IF(G66&gt;1,"Y",""),IF(E66="97110",IF(G66&gt;8,"Y",""),"")))</f>
        <v/>
      </c>
      <c r="O66">
        <f>IF(COUNTIFS(Charges!A:A,A66,Charges!F:F,E66,Charges!C:C,B66)&gt;1,"Y","")</f>
        <v/>
      </c>
      <c r="P66">
        <f>IF(C66&gt;0, C66-B66, "")</f>
        <v/>
      </c>
      <c r="Q66">
        <f>IF(P66&gt;$U$1,"Y","")</f>
        <v/>
      </c>
      <c r="R66">
        <f>XLOOKUP(I66&amp;E66,Contracts!A2:A76&amp;Contracts!B2:B76,Contracts!C2:C76,0)*G66</f>
        <v/>
      </c>
      <c r="S66">
        <f>H66-R66</f>
        <v/>
      </c>
    </row>
    <row r="67">
      <c r="A67">
        <f>XLOOKUP(ROW()-1,ROW(Charges!A2:A233),Charges!A2:A233)</f>
        <v/>
      </c>
      <c r="B67">
        <f>XLOOKUP(A67,Charges!A2:A233,Charges!C2:C233)</f>
        <v/>
      </c>
      <c r="C67">
        <f>XLOOKUP(A67,Charges!A2:A233,Charges!D2:D233)</f>
        <v/>
      </c>
      <c r="D67">
        <f>XLOOKUP(A67,Charges!A2:A233,Charges!E2:E233)</f>
        <v/>
      </c>
      <c r="E67">
        <f>XLOOKUP(A67,Charges!A2:A233,Charges!F2:F233)</f>
        <v/>
      </c>
      <c r="F67">
        <f>XLOOKUP(A67,Charges!A2:A233,Charges!G2:G233)</f>
        <v/>
      </c>
      <c r="G67">
        <f>XLOOKUP(A67,Charges!A2:A233,Charges!H2:H233)</f>
        <v/>
      </c>
      <c r="H67">
        <f>XLOOKUP(A67,Charges!A2:A233,Charges!I2:I233)</f>
        <v/>
      </c>
      <c r="I67">
        <f>XLOOKUP(A67,Charges!A2:A233,Charges!J2:J233)</f>
        <v/>
      </c>
      <c r="J67">
        <f>XLOOKUP(E67,CDM!A2:A16,CDM!C2:C16,"N/A")</f>
        <v/>
      </c>
      <c r="K67">
        <f>XLOOKUP(E67,CDM!A2:A16,CDM!D2:D16,0)</f>
        <v/>
      </c>
      <c r="L67">
        <f>IF(F67&lt;&gt;J67,"Y","")</f>
        <v/>
      </c>
      <c r="M67">
        <f>IF(K67&gt;0,(H67/K67/G67)-1,0)</f>
        <v/>
      </c>
      <c r="N67">
        <f>IF(LEFT(E67&amp;"",1)="J",IF(G67&gt;10,"Y",""),IF(E67="74177",IF(G67&gt;1,"Y",""),IF(E67="97110",IF(G67&gt;8,"Y",""),"")))</f>
        <v/>
      </c>
      <c r="O67">
        <f>IF(COUNTIFS(Charges!A:A,A67,Charges!F:F,E67,Charges!C:C,B67)&gt;1,"Y","")</f>
        <v/>
      </c>
      <c r="P67">
        <f>IF(C67&gt;0, C67-B67, "")</f>
        <v/>
      </c>
      <c r="Q67">
        <f>IF(P67&gt;$U$1,"Y","")</f>
        <v/>
      </c>
      <c r="R67">
        <f>XLOOKUP(I67&amp;E67,Contracts!A2:A76&amp;Contracts!B2:B76,Contracts!C2:C76,0)*G67</f>
        <v/>
      </c>
      <c r="S67">
        <f>H67-R67</f>
        <v/>
      </c>
    </row>
    <row r="68">
      <c r="A68">
        <f>XLOOKUP(ROW()-1,ROW(Charges!A2:A233),Charges!A2:A233)</f>
        <v/>
      </c>
      <c r="B68">
        <f>XLOOKUP(A68,Charges!A2:A233,Charges!C2:C233)</f>
        <v/>
      </c>
      <c r="C68">
        <f>XLOOKUP(A68,Charges!A2:A233,Charges!D2:D233)</f>
        <v/>
      </c>
      <c r="D68">
        <f>XLOOKUP(A68,Charges!A2:A233,Charges!E2:E233)</f>
        <v/>
      </c>
      <c r="E68">
        <f>XLOOKUP(A68,Charges!A2:A233,Charges!F2:F233)</f>
        <v/>
      </c>
      <c r="F68">
        <f>XLOOKUP(A68,Charges!A2:A233,Charges!G2:G233)</f>
        <v/>
      </c>
      <c r="G68">
        <f>XLOOKUP(A68,Charges!A2:A233,Charges!H2:H233)</f>
        <v/>
      </c>
      <c r="H68">
        <f>XLOOKUP(A68,Charges!A2:A233,Charges!I2:I233)</f>
        <v/>
      </c>
      <c r="I68">
        <f>XLOOKUP(A68,Charges!A2:A233,Charges!J2:J233)</f>
        <v/>
      </c>
      <c r="J68">
        <f>XLOOKUP(E68,CDM!A2:A16,CDM!C2:C16,"N/A")</f>
        <v/>
      </c>
      <c r="K68">
        <f>XLOOKUP(E68,CDM!A2:A16,CDM!D2:D16,0)</f>
        <v/>
      </c>
      <c r="L68">
        <f>IF(F68&lt;&gt;J68,"Y","")</f>
        <v/>
      </c>
      <c r="M68">
        <f>IF(K68&gt;0,(H68/K68/G68)-1,0)</f>
        <v/>
      </c>
      <c r="N68">
        <f>IF(LEFT(E68&amp;"",1)="J",IF(G68&gt;10,"Y",""),IF(E68="74177",IF(G68&gt;1,"Y",""),IF(E68="97110",IF(G68&gt;8,"Y",""),"")))</f>
        <v/>
      </c>
      <c r="O68">
        <f>IF(COUNTIFS(Charges!A:A,A68,Charges!F:F,E68,Charges!C:C,B68)&gt;1,"Y","")</f>
        <v/>
      </c>
      <c r="P68">
        <f>IF(C68&gt;0, C68-B68, "")</f>
        <v/>
      </c>
      <c r="Q68">
        <f>IF(P68&gt;$U$1,"Y","")</f>
        <v/>
      </c>
      <c r="R68">
        <f>XLOOKUP(I68&amp;E68,Contracts!A2:A76&amp;Contracts!B2:B76,Contracts!C2:C76,0)*G68</f>
        <v/>
      </c>
      <c r="S68">
        <f>H68-R68</f>
        <v/>
      </c>
    </row>
    <row r="69">
      <c r="A69">
        <f>XLOOKUP(ROW()-1,ROW(Charges!A2:A233),Charges!A2:A233)</f>
        <v/>
      </c>
      <c r="B69">
        <f>XLOOKUP(A69,Charges!A2:A233,Charges!C2:C233)</f>
        <v/>
      </c>
      <c r="C69">
        <f>XLOOKUP(A69,Charges!A2:A233,Charges!D2:D233)</f>
        <v/>
      </c>
      <c r="D69">
        <f>XLOOKUP(A69,Charges!A2:A233,Charges!E2:E233)</f>
        <v/>
      </c>
      <c r="E69">
        <f>XLOOKUP(A69,Charges!A2:A233,Charges!F2:F233)</f>
        <v/>
      </c>
      <c r="F69">
        <f>XLOOKUP(A69,Charges!A2:A233,Charges!G2:G233)</f>
        <v/>
      </c>
      <c r="G69">
        <f>XLOOKUP(A69,Charges!A2:A233,Charges!H2:H233)</f>
        <v/>
      </c>
      <c r="H69">
        <f>XLOOKUP(A69,Charges!A2:A233,Charges!I2:I233)</f>
        <v/>
      </c>
      <c r="I69">
        <f>XLOOKUP(A69,Charges!A2:A233,Charges!J2:J233)</f>
        <v/>
      </c>
      <c r="J69">
        <f>XLOOKUP(E69,CDM!A2:A16,CDM!C2:C16,"N/A")</f>
        <v/>
      </c>
      <c r="K69">
        <f>XLOOKUP(E69,CDM!A2:A16,CDM!D2:D16,0)</f>
        <v/>
      </c>
      <c r="L69">
        <f>IF(F69&lt;&gt;J69,"Y","")</f>
        <v/>
      </c>
      <c r="M69">
        <f>IF(K69&gt;0,(H69/K69/G69)-1,0)</f>
        <v/>
      </c>
      <c r="N69">
        <f>IF(LEFT(E69&amp;"",1)="J",IF(G69&gt;10,"Y",""),IF(E69="74177",IF(G69&gt;1,"Y",""),IF(E69="97110",IF(G69&gt;8,"Y",""),"")))</f>
        <v/>
      </c>
      <c r="O69">
        <f>IF(COUNTIFS(Charges!A:A,A69,Charges!F:F,E69,Charges!C:C,B69)&gt;1,"Y","")</f>
        <v/>
      </c>
      <c r="P69">
        <f>IF(C69&gt;0, C69-B69, "")</f>
        <v/>
      </c>
      <c r="Q69">
        <f>IF(P69&gt;$U$1,"Y","")</f>
        <v/>
      </c>
      <c r="R69">
        <f>XLOOKUP(I69&amp;E69,Contracts!A2:A76&amp;Contracts!B2:B76,Contracts!C2:C76,0)*G69</f>
        <v/>
      </c>
      <c r="S69">
        <f>H69-R69</f>
        <v/>
      </c>
    </row>
    <row r="70">
      <c r="A70">
        <f>XLOOKUP(ROW()-1,ROW(Charges!A2:A233),Charges!A2:A233)</f>
        <v/>
      </c>
      <c r="B70">
        <f>XLOOKUP(A70,Charges!A2:A233,Charges!C2:C233)</f>
        <v/>
      </c>
      <c r="C70">
        <f>XLOOKUP(A70,Charges!A2:A233,Charges!D2:D233)</f>
        <v/>
      </c>
      <c r="D70">
        <f>XLOOKUP(A70,Charges!A2:A233,Charges!E2:E233)</f>
        <v/>
      </c>
      <c r="E70">
        <f>XLOOKUP(A70,Charges!A2:A233,Charges!F2:F233)</f>
        <v/>
      </c>
      <c r="F70">
        <f>XLOOKUP(A70,Charges!A2:A233,Charges!G2:G233)</f>
        <v/>
      </c>
      <c r="G70">
        <f>XLOOKUP(A70,Charges!A2:A233,Charges!H2:H233)</f>
        <v/>
      </c>
      <c r="H70">
        <f>XLOOKUP(A70,Charges!A2:A233,Charges!I2:I233)</f>
        <v/>
      </c>
      <c r="I70">
        <f>XLOOKUP(A70,Charges!A2:A233,Charges!J2:J233)</f>
        <v/>
      </c>
      <c r="J70">
        <f>XLOOKUP(E70,CDM!A2:A16,CDM!C2:C16,"N/A")</f>
        <v/>
      </c>
      <c r="K70">
        <f>XLOOKUP(E70,CDM!A2:A16,CDM!D2:D16,0)</f>
        <v/>
      </c>
      <c r="L70">
        <f>IF(F70&lt;&gt;J70,"Y","")</f>
        <v/>
      </c>
      <c r="M70">
        <f>IF(K70&gt;0,(H70/K70/G70)-1,0)</f>
        <v/>
      </c>
      <c r="N70">
        <f>IF(LEFT(E70&amp;"",1)="J",IF(G70&gt;10,"Y",""),IF(E70="74177",IF(G70&gt;1,"Y",""),IF(E70="97110",IF(G70&gt;8,"Y",""),"")))</f>
        <v/>
      </c>
      <c r="O70">
        <f>IF(COUNTIFS(Charges!A:A,A70,Charges!F:F,E70,Charges!C:C,B70)&gt;1,"Y","")</f>
        <v/>
      </c>
      <c r="P70">
        <f>IF(C70&gt;0, C70-B70, "")</f>
        <v/>
      </c>
      <c r="Q70">
        <f>IF(P70&gt;$U$1,"Y","")</f>
        <v/>
      </c>
      <c r="R70">
        <f>XLOOKUP(I70&amp;E70,Contracts!A2:A76&amp;Contracts!B2:B76,Contracts!C2:C76,0)*G70</f>
        <v/>
      </c>
      <c r="S70">
        <f>H70-R70</f>
        <v/>
      </c>
    </row>
    <row r="71">
      <c r="A71">
        <f>XLOOKUP(ROW()-1,ROW(Charges!A2:A233),Charges!A2:A233)</f>
        <v/>
      </c>
      <c r="B71">
        <f>XLOOKUP(A71,Charges!A2:A233,Charges!C2:C233)</f>
        <v/>
      </c>
      <c r="C71">
        <f>XLOOKUP(A71,Charges!A2:A233,Charges!D2:D233)</f>
        <v/>
      </c>
      <c r="D71">
        <f>XLOOKUP(A71,Charges!A2:A233,Charges!E2:E233)</f>
        <v/>
      </c>
      <c r="E71">
        <f>XLOOKUP(A71,Charges!A2:A233,Charges!F2:F233)</f>
        <v/>
      </c>
      <c r="F71">
        <f>XLOOKUP(A71,Charges!A2:A233,Charges!G2:G233)</f>
        <v/>
      </c>
      <c r="G71">
        <f>XLOOKUP(A71,Charges!A2:A233,Charges!H2:H233)</f>
        <v/>
      </c>
      <c r="H71">
        <f>XLOOKUP(A71,Charges!A2:A233,Charges!I2:I233)</f>
        <v/>
      </c>
      <c r="I71">
        <f>XLOOKUP(A71,Charges!A2:A233,Charges!J2:J233)</f>
        <v/>
      </c>
      <c r="J71">
        <f>XLOOKUP(E71,CDM!A2:A16,CDM!C2:C16,"N/A")</f>
        <v/>
      </c>
      <c r="K71">
        <f>XLOOKUP(E71,CDM!A2:A16,CDM!D2:D16,0)</f>
        <v/>
      </c>
      <c r="L71">
        <f>IF(F71&lt;&gt;J71,"Y","")</f>
        <v/>
      </c>
      <c r="M71">
        <f>IF(K71&gt;0,(H71/K71/G71)-1,0)</f>
        <v/>
      </c>
      <c r="N71">
        <f>IF(LEFT(E71&amp;"",1)="J",IF(G71&gt;10,"Y",""),IF(E71="74177",IF(G71&gt;1,"Y",""),IF(E71="97110",IF(G71&gt;8,"Y",""),"")))</f>
        <v/>
      </c>
      <c r="O71">
        <f>IF(COUNTIFS(Charges!A:A,A71,Charges!F:F,E71,Charges!C:C,B71)&gt;1,"Y","")</f>
        <v/>
      </c>
      <c r="P71">
        <f>IF(C71&gt;0, C71-B71, "")</f>
        <v/>
      </c>
      <c r="Q71">
        <f>IF(P71&gt;$U$1,"Y","")</f>
        <v/>
      </c>
      <c r="R71">
        <f>XLOOKUP(I71&amp;E71,Contracts!A2:A76&amp;Contracts!B2:B76,Contracts!C2:C76,0)*G71</f>
        <v/>
      </c>
      <c r="S71">
        <f>H71-R71</f>
        <v/>
      </c>
    </row>
    <row r="72">
      <c r="A72">
        <f>XLOOKUP(ROW()-1,ROW(Charges!A2:A233),Charges!A2:A233)</f>
        <v/>
      </c>
      <c r="B72">
        <f>XLOOKUP(A72,Charges!A2:A233,Charges!C2:C233)</f>
        <v/>
      </c>
      <c r="C72">
        <f>XLOOKUP(A72,Charges!A2:A233,Charges!D2:D233)</f>
        <v/>
      </c>
      <c r="D72">
        <f>XLOOKUP(A72,Charges!A2:A233,Charges!E2:E233)</f>
        <v/>
      </c>
      <c r="E72">
        <f>XLOOKUP(A72,Charges!A2:A233,Charges!F2:F233)</f>
        <v/>
      </c>
      <c r="F72">
        <f>XLOOKUP(A72,Charges!A2:A233,Charges!G2:G233)</f>
        <v/>
      </c>
      <c r="G72">
        <f>XLOOKUP(A72,Charges!A2:A233,Charges!H2:H233)</f>
        <v/>
      </c>
      <c r="H72">
        <f>XLOOKUP(A72,Charges!A2:A233,Charges!I2:I233)</f>
        <v/>
      </c>
      <c r="I72">
        <f>XLOOKUP(A72,Charges!A2:A233,Charges!J2:J233)</f>
        <v/>
      </c>
      <c r="J72">
        <f>XLOOKUP(E72,CDM!A2:A16,CDM!C2:C16,"N/A")</f>
        <v/>
      </c>
      <c r="K72">
        <f>XLOOKUP(E72,CDM!A2:A16,CDM!D2:D16,0)</f>
        <v/>
      </c>
      <c r="L72">
        <f>IF(F72&lt;&gt;J72,"Y","")</f>
        <v/>
      </c>
      <c r="M72">
        <f>IF(K72&gt;0,(H72/K72/G72)-1,0)</f>
        <v/>
      </c>
      <c r="N72">
        <f>IF(LEFT(E72&amp;"",1)="J",IF(G72&gt;10,"Y",""),IF(E72="74177",IF(G72&gt;1,"Y",""),IF(E72="97110",IF(G72&gt;8,"Y",""),"")))</f>
        <v/>
      </c>
      <c r="O72">
        <f>IF(COUNTIFS(Charges!A:A,A72,Charges!F:F,E72,Charges!C:C,B72)&gt;1,"Y","")</f>
        <v/>
      </c>
      <c r="P72">
        <f>IF(C72&gt;0, C72-B72, "")</f>
        <v/>
      </c>
      <c r="Q72">
        <f>IF(P72&gt;$U$1,"Y","")</f>
        <v/>
      </c>
      <c r="R72">
        <f>XLOOKUP(I72&amp;E72,Contracts!A2:A76&amp;Contracts!B2:B76,Contracts!C2:C76,0)*G72</f>
        <v/>
      </c>
      <c r="S72">
        <f>H72-R72</f>
        <v/>
      </c>
    </row>
    <row r="73">
      <c r="A73">
        <f>XLOOKUP(ROW()-1,ROW(Charges!A2:A233),Charges!A2:A233)</f>
        <v/>
      </c>
      <c r="B73">
        <f>XLOOKUP(A73,Charges!A2:A233,Charges!C2:C233)</f>
        <v/>
      </c>
      <c r="C73">
        <f>XLOOKUP(A73,Charges!A2:A233,Charges!D2:D233)</f>
        <v/>
      </c>
      <c r="D73">
        <f>XLOOKUP(A73,Charges!A2:A233,Charges!E2:E233)</f>
        <v/>
      </c>
      <c r="E73">
        <f>XLOOKUP(A73,Charges!A2:A233,Charges!F2:F233)</f>
        <v/>
      </c>
      <c r="F73">
        <f>XLOOKUP(A73,Charges!A2:A233,Charges!G2:G233)</f>
        <v/>
      </c>
      <c r="G73">
        <f>XLOOKUP(A73,Charges!A2:A233,Charges!H2:H233)</f>
        <v/>
      </c>
      <c r="H73">
        <f>XLOOKUP(A73,Charges!A2:A233,Charges!I2:I233)</f>
        <v/>
      </c>
      <c r="I73">
        <f>XLOOKUP(A73,Charges!A2:A233,Charges!J2:J233)</f>
        <v/>
      </c>
      <c r="J73">
        <f>XLOOKUP(E73,CDM!A2:A16,CDM!C2:C16,"N/A")</f>
        <v/>
      </c>
      <c r="K73">
        <f>XLOOKUP(E73,CDM!A2:A16,CDM!D2:D16,0)</f>
        <v/>
      </c>
      <c r="L73">
        <f>IF(F73&lt;&gt;J73,"Y","")</f>
        <v/>
      </c>
      <c r="M73">
        <f>IF(K73&gt;0,(H73/K73/G73)-1,0)</f>
        <v/>
      </c>
      <c r="N73">
        <f>IF(LEFT(E73&amp;"",1)="J",IF(G73&gt;10,"Y",""),IF(E73="74177",IF(G73&gt;1,"Y",""),IF(E73="97110",IF(G73&gt;8,"Y",""),"")))</f>
        <v/>
      </c>
      <c r="O73">
        <f>IF(COUNTIFS(Charges!A:A,A73,Charges!F:F,E73,Charges!C:C,B73)&gt;1,"Y","")</f>
        <v/>
      </c>
      <c r="P73">
        <f>IF(C73&gt;0, C73-B73, "")</f>
        <v/>
      </c>
      <c r="Q73">
        <f>IF(P73&gt;$U$1,"Y","")</f>
        <v/>
      </c>
      <c r="R73">
        <f>XLOOKUP(I73&amp;E73,Contracts!A2:A76&amp;Contracts!B2:B76,Contracts!C2:C76,0)*G73</f>
        <v/>
      </c>
      <c r="S73">
        <f>H73-R73</f>
        <v/>
      </c>
    </row>
    <row r="74">
      <c r="A74">
        <f>XLOOKUP(ROW()-1,ROW(Charges!A2:A233),Charges!A2:A233)</f>
        <v/>
      </c>
      <c r="B74">
        <f>XLOOKUP(A74,Charges!A2:A233,Charges!C2:C233)</f>
        <v/>
      </c>
      <c r="C74">
        <f>XLOOKUP(A74,Charges!A2:A233,Charges!D2:D233)</f>
        <v/>
      </c>
      <c r="D74">
        <f>XLOOKUP(A74,Charges!A2:A233,Charges!E2:E233)</f>
        <v/>
      </c>
      <c r="E74">
        <f>XLOOKUP(A74,Charges!A2:A233,Charges!F2:F233)</f>
        <v/>
      </c>
      <c r="F74">
        <f>XLOOKUP(A74,Charges!A2:A233,Charges!G2:G233)</f>
        <v/>
      </c>
      <c r="G74">
        <f>XLOOKUP(A74,Charges!A2:A233,Charges!H2:H233)</f>
        <v/>
      </c>
      <c r="H74">
        <f>XLOOKUP(A74,Charges!A2:A233,Charges!I2:I233)</f>
        <v/>
      </c>
      <c r="I74">
        <f>XLOOKUP(A74,Charges!A2:A233,Charges!J2:J233)</f>
        <v/>
      </c>
      <c r="J74">
        <f>XLOOKUP(E74,CDM!A2:A16,CDM!C2:C16,"N/A")</f>
        <v/>
      </c>
      <c r="K74">
        <f>XLOOKUP(E74,CDM!A2:A16,CDM!D2:D16,0)</f>
        <v/>
      </c>
      <c r="L74">
        <f>IF(F74&lt;&gt;J74,"Y","")</f>
        <v/>
      </c>
      <c r="M74">
        <f>IF(K74&gt;0,(H74/K74/G74)-1,0)</f>
        <v/>
      </c>
      <c r="N74">
        <f>IF(LEFT(E74&amp;"",1)="J",IF(G74&gt;10,"Y",""),IF(E74="74177",IF(G74&gt;1,"Y",""),IF(E74="97110",IF(G74&gt;8,"Y",""),"")))</f>
        <v/>
      </c>
      <c r="O74">
        <f>IF(COUNTIFS(Charges!A:A,A74,Charges!F:F,E74,Charges!C:C,B74)&gt;1,"Y","")</f>
        <v/>
      </c>
      <c r="P74">
        <f>IF(C74&gt;0, C74-B74, "")</f>
        <v/>
      </c>
      <c r="Q74">
        <f>IF(P74&gt;$U$1,"Y","")</f>
        <v/>
      </c>
      <c r="R74">
        <f>XLOOKUP(I74&amp;E74,Contracts!A2:A76&amp;Contracts!B2:B76,Contracts!C2:C76,0)*G74</f>
        <v/>
      </c>
      <c r="S74">
        <f>H74-R74</f>
        <v/>
      </c>
    </row>
    <row r="75">
      <c r="A75">
        <f>XLOOKUP(ROW()-1,ROW(Charges!A2:A233),Charges!A2:A233)</f>
        <v/>
      </c>
      <c r="B75">
        <f>XLOOKUP(A75,Charges!A2:A233,Charges!C2:C233)</f>
        <v/>
      </c>
      <c r="C75">
        <f>XLOOKUP(A75,Charges!A2:A233,Charges!D2:D233)</f>
        <v/>
      </c>
      <c r="D75">
        <f>XLOOKUP(A75,Charges!A2:A233,Charges!E2:E233)</f>
        <v/>
      </c>
      <c r="E75">
        <f>XLOOKUP(A75,Charges!A2:A233,Charges!F2:F233)</f>
        <v/>
      </c>
      <c r="F75">
        <f>XLOOKUP(A75,Charges!A2:A233,Charges!G2:G233)</f>
        <v/>
      </c>
      <c r="G75">
        <f>XLOOKUP(A75,Charges!A2:A233,Charges!H2:H233)</f>
        <v/>
      </c>
      <c r="H75">
        <f>XLOOKUP(A75,Charges!A2:A233,Charges!I2:I233)</f>
        <v/>
      </c>
      <c r="I75">
        <f>XLOOKUP(A75,Charges!A2:A233,Charges!J2:J233)</f>
        <v/>
      </c>
      <c r="J75">
        <f>XLOOKUP(E75,CDM!A2:A16,CDM!C2:C16,"N/A")</f>
        <v/>
      </c>
      <c r="K75">
        <f>XLOOKUP(E75,CDM!A2:A16,CDM!D2:D16,0)</f>
        <v/>
      </c>
      <c r="L75">
        <f>IF(F75&lt;&gt;J75,"Y","")</f>
        <v/>
      </c>
      <c r="M75">
        <f>IF(K75&gt;0,(H75/K75/G75)-1,0)</f>
        <v/>
      </c>
      <c r="N75">
        <f>IF(LEFT(E75&amp;"",1)="J",IF(G75&gt;10,"Y",""),IF(E75="74177",IF(G75&gt;1,"Y",""),IF(E75="97110",IF(G75&gt;8,"Y",""),"")))</f>
        <v/>
      </c>
      <c r="O75">
        <f>IF(COUNTIFS(Charges!A:A,A75,Charges!F:F,E75,Charges!C:C,B75)&gt;1,"Y","")</f>
        <v/>
      </c>
      <c r="P75">
        <f>IF(C75&gt;0, C75-B75, "")</f>
        <v/>
      </c>
      <c r="Q75">
        <f>IF(P75&gt;$U$1,"Y","")</f>
        <v/>
      </c>
      <c r="R75">
        <f>XLOOKUP(I75&amp;E75,Contracts!A2:A76&amp;Contracts!B2:B76,Contracts!C2:C76,0)*G75</f>
        <v/>
      </c>
      <c r="S75">
        <f>H75-R75</f>
        <v/>
      </c>
    </row>
    <row r="76">
      <c r="A76">
        <f>XLOOKUP(ROW()-1,ROW(Charges!A2:A233),Charges!A2:A233)</f>
        <v/>
      </c>
      <c r="B76">
        <f>XLOOKUP(A76,Charges!A2:A233,Charges!C2:C233)</f>
        <v/>
      </c>
      <c r="C76">
        <f>XLOOKUP(A76,Charges!A2:A233,Charges!D2:D233)</f>
        <v/>
      </c>
      <c r="D76">
        <f>XLOOKUP(A76,Charges!A2:A233,Charges!E2:E233)</f>
        <v/>
      </c>
      <c r="E76">
        <f>XLOOKUP(A76,Charges!A2:A233,Charges!F2:F233)</f>
        <v/>
      </c>
      <c r="F76">
        <f>XLOOKUP(A76,Charges!A2:A233,Charges!G2:G233)</f>
        <v/>
      </c>
      <c r="G76">
        <f>XLOOKUP(A76,Charges!A2:A233,Charges!H2:H233)</f>
        <v/>
      </c>
      <c r="H76">
        <f>XLOOKUP(A76,Charges!A2:A233,Charges!I2:I233)</f>
        <v/>
      </c>
      <c r="I76">
        <f>XLOOKUP(A76,Charges!A2:A233,Charges!J2:J233)</f>
        <v/>
      </c>
      <c r="J76">
        <f>XLOOKUP(E76,CDM!A2:A16,CDM!C2:C16,"N/A")</f>
        <v/>
      </c>
      <c r="K76">
        <f>XLOOKUP(E76,CDM!A2:A16,CDM!D2:D16,0)</f>
        <v/>
      </c>
      <c r="L76">
        <f>IF(F76&lt;&gt;J76,"Y","")</f>
        <v/>
      </c>
      <c r="M76">
        <f>IF(K76&gt;0,(H76/K76/G76)-1,0)</f>
        <v/>
      </c>
      <c r="N76">
        <f>IF(LEFT(E76&amp;"",1)="J",IF(G76&gt;10,"Y",""),IF(E76="74177",IF(G76&gt;1,"Y",""),IF(E76="97110",IF(G76&gt;8,"Y",""),"")))</f>
        <v/>
      </c>
      <c r="O76">
        <f>IF(COUNTIFS(Charges!A:A,A76,Charges!F:F,E76,Charges!C:C,B76)&gt;1,"Y","")</f>
        <v/>
      </c>
      <c r="P76">
        <f>IF(C76&gt;0, C76-B76, "")</f>
        <v/>
      </c>
      <c r="Q76">
        <f>IF(P76&gt;$U$1,"Y","")</f>
        <v/>
      </c>
      <c r="R76">
        <f>XLOOKUP(I76&amp;E76,Contracts!A2:A76&amp;Contracts!B2:B76,Contracts!C2:C76,0)*G76</f>
        <v/>
      </c>
      <c r="S76">
        <f>H76-R76</f>
        <v/>
      </c>
    </row>
    <row r="77">
      <c r="A77">
        <f>XLOOKUP(ROW()-1,ROW(Charges!A2:A233),Charges!A2:A233)</f>
        <v/>
      </c>
      <c r="B77">
        <f>XLOOKUP(A77,Charges!A2:A233,Charges!C2:C233)</f>
        <v/>
      </c>
      <c r="C77">
        <f>XLOOKUP(A77,Charges!A2:A233,Charges!D2:D233)</f>
        <v/>
      </c>
      <c r="D77">
        <f>XLOOKUP(A77,Charges!A2:A233,Charges!E2:E233)</f>
        <v/>
      </c>
      <c r="E77">
        <f>XLOOKUP(A77,Charges!A2:A233,Charges!F2:F233)</f>
        <v/>
      </c>
      <c r="F77">
        <f>XLOOKUP(A77,Charges!A2:A233,Charges!G2:G233)</f>
        <v/>
      </c>
      <c r="G77">
        <f>XLOOKUP(A77,Charges!A2:A233,Charges!H2:H233)</f>
        <v/>
      </c>
      <c r="H77">
        <f>XLOOKUP(A77,Charges!A2:A233,Charges!I2:I233)</f>
        <v/>
      </c>
      <c r="I77">
        <f>XLOOKUP(A77,Charges!A2:A233,Charges!J2:J233)</f>
        <v/>
      </c>
      <c r="J77">
        <f>XLOOKUP(E77,CDM!A2:A16,CDM!C2:C16,"N/A")</f>
        <v/>
      </c>
      <c r="K77">
        <f>XLOOKUP(E77,CDM!A2:A16,CDM!D2:D16,0)</f>
        <v/>
      </c>
      <c r="L77">
        <f>IF(F77&lt;&gt;J77,"Y","")</f>
        <v/>
      </c>
      <c r="M77">
        <f>IF(K77&gt;0,(H77/K77/G77)-1,0)</f>
        <v/>
      </c>
      <c r="N77">
        <f>IF(LEFT(E77&amp;"",1)="J",IF(G77&gt;10,"Y",""),IF(E77="74177",IF(G77&gt;1,"Y",""),IF(E77="97110",IF(G77&gt;8,"Y",""),"")))</f>
        <v/>
      </c>
      <c r="O77">
        <f>IF(COUNTIFS(Charges!A:A,A77,Charges!F:F,E77,Charges!C:C,B77)&gt;1,"Y","")</f>
        <v/>
      </c>
      <c r="P77">
        <f>IF(C77&gt;0, C77-B77, "")</f>
        <v/>
      </c>
      <c r="Q77">
        <f>IF(P77&gt;$U$1,"Y","")</f>
        <v/>
      </c>
      <c r="R77">
        <f>XLOOKUP(I77&amp;E77,Contracts!A2:A76&amp;Contracts!B2:B76,Contracts!C2:C76,0)*G77</f>
        <v/>
      </c>
      <c r="S77">
        <f>H77-R77</f>
        <v/>
      </c>
    </row>
    <row r="78">
      <c r="A78">
        <f>XLOOKUP(ROW()-1,ROW(Charges!A2:A233),Charges!A2:A233)</f>
        <v/>
      </c>
      <c r="B78">
        <f>XLOOKUP(A78,Charges!A2:A233,Charges!C2:C233)</f>
        <v/>
      </c>
      <c r="C78">
        <f>XLOOKUP(A78,Charges!A2:A233,Charges!D2:D233)</f>
        <v/>
      </c>
      <c r="D78">
        <f>XLOOKUP(A78,Charges!A2:A233,Charges!E2:E233)</f>
        <v/>
      </c>
      <c r="E78">
        <f>XLOOKUP(A78,Charges!A2:A233,Charges!F2:F233)</f>
        <v/>
      </c>
      <c r="F78">
        <f>XLOOKUP(A78,Charges!A2:A233,Charges!G2:G233)</f>
        <v/>
      </c>
      <c r="G78">
        <f>XLOOKUP(A78,Charges!A2:A233,Charges!H2:H233)</f>
        <v/>
      </c>
      <c r="H78">
        <f>XLOOKUP(A78,Charges!A2:A233,Charges!I2:I233)</f>
        <v/>
      </c>
      <c r="I78">
        <f>XLOOKUP(A78,Charges!A2:A233,Charges!J2:J233)</f>
        <v/>
      </c>
      <c r="J78">
        <f>XLOOKUP(E78,CDM!A2:A16,CDM!C2:C16,"N/A")</f>
        <v/>
      </c>
      <c r="K78">
        <f>XLOOKUP(E78,CDM!A2:A16,CDM!D2:D16,0)</f>
        <v/>
      </c>
      <c r="L78">
        <f>IF(F78&lt;&gt;J78,"Y","")</f>
        <v/>
      </c>
      <c r="M78">
        <f>IF(K78&gt;0,(H78/K78/G78)-1,0)</f>
        <v/>
      </c>
      <c r="N78">
        <f>IF(LEFT(E78&amp;"",1)="J",IF(G78&gt;10,"Y",""),IF(E78="74177",IF(G78&gt;1,"Y",""),IF(E78="97110",IF(G78&gt;8,"Y",""),"")))</f>
        <v/>
      </c>
      <c r="O78">
        <f>IF(COUNTIFS(Charges!A:A,A78,Charges!F:F,E78,Charges!C:C,B78)&gt;1,"Y","")</f>
        <v/>
      </c>
      <c r="P78">
        <f>IF(C78&gt;0, C78-B78, "")</f>
        <v/>
      </c>
      <c r="Q78">
        <f>IF(P78&gt;$U$1,"Y","")</f>
        <v/>
      </c>
      <c r="R78">
        <f>XLOOKUP(I78&amp;E78,Contracts!A2:A76&amp;Contracts!B2:B76,Contracts!C2:C76,0)*G78</f>
        <v/>
      </c>
      <c r="S78">
        <f>H78-R78</f>
        <v/>
      </c>
    </row>
    <row r="79">
      <c r="A79">
        <f>XLOOKUP(ROW()-1,ROW(Charges!A2:A233),Charges!A2:A233)</f>
        <v/>
      </c>
      <c r="B79">
        <f>XLOOKUP(A79,Charges!A2:A233,Charges!C2:C233)</f>
        <v/>
      </c>
      <c r="C79">
        <f>XLOOKUP(A79,Charges!A2:A233,Charges!D2:D233)</f>
        <v/>
      </c>
      <c r="D79">
        <f>XLOOKUP(A79,Charges!A2:A233,Charges!E2:E233)</f>
        <v/>
      </c>
      <c r="E79">
        <f>XLOOKUP(A79,Charges!A2:A233,Charges!F2:F233)</f>
        <v/>
      </c>
      <c r="F79">
        <f>XLOOKUP(A79,Charges!A2:A233,Charges!G2:G233)</f>
        <v/>
      </c>
      <c r="G79">
        <f>XLOOKUP(A79,Charges!A2:A233,Charges!H2:H233)</f>
        <v/>
      </c>
      <c r="H79">
        <f>XLOOKUP(A79,Charges!A2:A233,Charges!I2:I233)</f>
        <v/>
      </c>
      <c r="I79">
        <f>XLOOKUP(A79,Charges!A2:A233,Charges!J2:J233)</f>
        <v/>
      </c>
      <c r="J79">
        <f>XLOOKUP(E79,CDM!A2:A16,CDM!C2:C16,"N/A")</f>
        <v/>
      </c>
      <c r="K79">
        <f>XLOOKUP(E79,CDM!A2:A16,CDM!D2:D16,0)</f>
        <v/>
      </c>
      <c r="L79">
        <f>IF(F79&lt;&gt;J79,"Y","")</f>
        <v/>
      </c>
      <c r="M79">
        <f>IF(K79&gt;0,(H79/K79/G79)-1,0)</f>
        <v/>
      </c>
      <c r="N79">
        <f>IF(LEFT(E79&amp;"",1)="J",IF(G79&gt;10,"Y",""),IF(E79="74177",IF(G79&gt;1,"Y",""),IF(E79="97110",IF(G79&gt;8,"Y",""),"")))</f>
        <v/>
      </c>
      <c r="O79">
        <f>IF(COUNTIFS(Charges!A:A,A79,Charges!F:F,E79,Charges!C:C,B79)&gt;1,"Y","")</f>
        <v/>
      </c>
      <c r="P79">
        <f>IF(C79&gt;0, C79-B79, "")</f>
        <v/>
      </c>
      <c r="Q79">
        <f>IF(P79&gt;$U$1,"Y","")</f>
        <v/>
      </c>
      <c r="R79">
        <f>XLOOKUP(I79&amp;E79,Contracts!A2:A76&amp;Contracts!B2:B76,Contracts!C2:C76,0)*G79</f>
        <v/>
      </c>
      <c r="S79">
        <f>H79-R79</f>
        <v/>
      </c>
    </row>
    <row r="80">
      <c r="A80">
        <f>XLOOKUP(ROW()-1,ROW(Charges!A2:A233),Charges!A2:A233)</f>
        <v/>
      </c>
      <c r="B80">
        <f>XLOOKUP(A80,Charges!A2:A233,Charges!C2:C233)</f>
        <v/>
      </c>
      <c r="C80">
        <f>XLOOKUP(A80,Charges!A2:A233,Charges!D2:D233)</f>
        <v/>
      </c>
      <c r="D80">
        <f>XLOOKUP(A80,Charges!A2:A233,Charges!E2:E233)</f>
        <v/>
      </c>
      <c r="E80">
        <f>XLOOKUP(A80,Charges!A2:A233,Charges!F2:F233)</f>
        <v/>
      </c>
      <c r="F80">
        <f>XLOOKUP(A80,Charges!A2:A233,Charges!G2:G233)</f>
        <v/>
      </c>
      <c r="G80">
        <f>XLOOKUP(A80,Charges!A2:A233,Charges!H2:H233)</f>
        <v/>
      </c>
      <c r="H80">
        <f>XLOOKUP(A80,Charges!A2:A233,Charges!I2:I233)</f>
        <v/>
      </c>
      <c r="I80">
        <f>XLOOKUP(A80,Charges!A2:A233,Charges!J2:J233)</f>
        <v/>
      </c>
      <c r="J80">
        <f>XLOOKUP(E80,CDM!A2:A16,CDM!C2:C16,"N/A")</f>
        <v/>
      </c>
      <c r="K80">
        <f>XLOOKUP(E80,CDM!A2:A16,CDM!D2:D16,0)</f>
        <v/>
      </c>
      <c r="L80">
        <f>IF(F80&lt;&gt;J80,"Y","")</f>
        <v/>
      </c>
      <c r="M80">
        <f>IF(K80&gt;0,(H80/K80/G80)-1,0)</f>
        <v/>
      </c>
      <c r="N80">
        <f>IF(LEFT(E80&amp;"",1)="J",IF(G80&gt;10,"Y",""),IF(E80="74177",IF(G80&gt;1,"Y",""),IF(E80="97110",IF(G80&gt;8,"Y",""),"")))</f>
        <v/>
      </c>
      <c r="O80">
        <f>IF(COUNTIFS(Charges!A:A,A80,Charges!F:F,E80,Charges!C:C,B80)&gt;1,"Y","")</f>
        <v/>
      </c>
      <c r="P80">
        <f>IF(C80&gt;0, C80-B80, "")</f>
        <v/>
      </c>
      <c r="Q80">
        <f>IF(P80&gt;$U$1,"Y","")</f>
        <v/>
      </c>
      <c r="R80">
        <f>XLOOKUP(I80&amp;E80,Contracts!A2:A76&amp;Contracts!B2:B76,Contracts!C2:C76,0)*G80</f>
        <v/>
      </c>
      <c r="S80">
        <f>H80-R80</f>
        <v/>
      </c>
    </row>
    <row r="81">
      <c r="A81">
        <f>XLOOKUP(ROW()-1,ROW(Charges!A2:A233),Charges!A2:A233)</f>
        <v/>
      </c>
      <c r="B81">
        <f>XLOOKUP(A81,Charges!A2:A233,Charges!C2:C233)</f>
        <v/>
      </c>
      <c r="C81">
        <f>XLOOKUP(A81,Charges!A2:A233,Charges!D2:D233)</f>
        <v/>
      </c>
      <c r="D81">
        <f>XLOOKUP(A81,Charges!A2:A233,Charges!E2:E233)</f>
        <v/>
      </c>
      <c r="E81">
        <f>XLOOKUP(A81,Charges!A2:A233,Charges!F2:F233)</f>
        <v/>
      </c>
      <c r="F81">
        <f>XLOOKUP(A81,Charges!A2:A233,Charges!G2:G233)</f>
        <v/>
      </c>
      <c r="G81">
        <f>XLOOKUP(A81,Charges!A2:A233,Charges!H2:H233)</f>
        <v/>
      </c>
      <c r="H81">
        <f>XLOOKUP(A81,Charges!A2:A233,Charges!I2:I233)</f>
        <v/>
      </c>
      <c r="I81">
        <f>XLOOKUP(A81,Charges!A2:A233,Charges!J2:J233)</f>
        <v/>
      </c>
      <c r="J81">
        <f>XLOOKUP(E81,CDM!A2:A16,CDM!C2:C16,"N/A")</f>
        <v/>
      </c>
      <c r="K81">
        <f>XLOOKUP(E81,CDM!A2:A16,CDM!D2:D16,0)</f>
        <v/>
      </c>
      <c r="L81">
        <f>IF(F81&lt;&gt;J81,"Y","")</f>
        <v/>
      </c>
      <c r="M81">
        <f>IF(K81&gt;0,(H81/K81/G81)-1,0)</f>
        <v/>
      </c>
      <c r="N81">
        <f>IF(LEFT(E81&amp;"",1)="J",IF(G81&gt;10,"Y",""),IF(E81="74177",IF(G81&gt;1,"Y",""),IF(E81="97110",IF(G81&gt;8,"Y",""),"")))</f>
        <v/>
      </c>
      <c r="O81">
        <f>IF(COUNTIFS(Charges!A:A,A81,Charges!F:F,E81,Charges!C:C,B81)&gt;1,"Y","")</f>
        <v/>
      </c>
      <c r="P81">
        <f>IF(C81&gt;0, C81-B81, "")</f>
        <v/>
      </c>
      <c r="Q81">
        <f>IF(P81&gt;$U$1,"Y","")</f>
        <v/>
      </c>
      <c r="R81">
        <f>XLOOKUP(I81&amp;E81,Contracts!A2:A76&amp;Contracts!B2:B76,Contracts!C2:C76,0)*G81</f>
        <v/>
      </c>
      <c r="S81">
        <f>H81-R81</f>
        <v/>
      </c>
    </row>
    <row r="82">
      <c r="A82">
        <f>XLOOKUP(ROW()-1,ROW(Charges!A2:A233),Charges!A2:A233)</f>
        <v/>
      </c>
      <c r="B82">
        <f>XLOOKUP(A82,Charges!A2:A233,Charges!C2:C233)</f>
        <v/>
      </c>
      <c r="C82">
        <f>XLOOKUP(A82,Charges!A2:A233,Charges!D2:D233)</f>
        <v/>
      </c>
      <c r="D82">
        <f>XLOOKUP(A82,Charges!A2:A233,Charges!E2:E233)</f>
        <v/>
      </c>
      <c r="E82">
        <f>XLOOKUP(A82,Charges!A2:A233,Charges!F2:F233)</f>
        <v/>
      </c>
      <c r="F82">
        <f>XLOOKUP(A82,Charges!A2:A233,Charges!G2:G233)</f>
        <v/>
      </c>
      <c r="G82">
        <f>XLOOKUP(A82,Charges!A2:A233,Charges!H2:H233)</f>
        <v/>
      </c>
      <c r="H82">
        <f>XLOOKUP(A82,Charges!A2:A233,Charges!I2:I233)</f>
        <v/>
      </c>
      <c r="I82">
        <f>XLOOKUP(A82,Charges!A2:A233,Charges!J2:J233)</f>
        <v/>
      </c>
      <c r="J82">
        <f>XLOOKUP(E82,CDM!A2:A16,CDM!C2:C16,"N/A")</f>
        <v/>
      </c>
      <c r="K82">
        <f>XLOOKUP(E82,CDM!A2:A16,CDM!D2:D16,0)</f>
        <v/>
      </c>
      <c r="L82">
        <f>IF(F82&lt;&gt;J82,"Y","")</f>
        <v/>
      </c>
      <c r="M82">
        <f>IF(K82&gt;0,(H82/K82/G82)-1,0)</f>
        <v/>
      </c>
      <c r="N82">
        <f>IF(LEFT(E82&amp;"",1)="J",IF(G82&gt;10,"Y",""),IF(E82="74177",IF(G82&gt;1,"Y",""),IF(E82="97110",IF(G82&gt;8,"Y",""),"")))</f>
        <v/>
      </c>
      <c r="O82">
        <f>IF(COUNTIFS(Charges!A:A,A82,Charges!F:F,E82,Charges!C:C,B82)&gt;1,"Y","")</f>
        <v/>
      </c>
      <c r="P82">
        <f>IF(C82&gt;0, C82-B82, "")</f>
        <v/>
      </c>
      <c r="Q82">
        <f>IF(P82&gt;$U$1,"Y","")</f>
        <v/>
      </c>
      <c r="R82">
        <f>XLOOKUP(I82&amp;E82,Contracts!A2:A76&amp;Contracts!B2:B76,Contracts!C2:C76,0)*G82</f>
        <v/>
      </c>
      <c r="S82">
        <f>H82-R82</f>
        <v/>
      </c>
    </row>
    <row r="83">
      <c r="A83">
        <f>XLOOKUP(ROW()-1,ROW(Charges!A2:A233),Charges!A2:A233)</f>
        <v/>
      </c>
      <c r="B83">
        <f>XLOOKUP(A83,Charges!A2:A233,Charges!C2:C233)</f>
        <v/>
      </c>
      <c r="C83">
        <f>XLOOKUP(A83,Charges!A2:A233,Charges!D2:D233)</f>
        <v/>
      </c>
      <c r="D83">
        <f>XLOOKUP(A83,Charges!A2:A233,Charges!E2:E233)</f>
        <v/>
      </c>
      <c r="E83">
        <f>XLOOKUP(A83,Charges!A2:A233,Charges!F2:F233)</f>
        <v/>
      </c>
      <c r="F83">
        <f>XLOOKUP(A83,Charges!A2:A233,Charges!G2:G233)</f>
        <v/>
      </c>
      <c r="G83">
        <f>XLOOKUP(A83,Charges!A2:A233,Charges!H2:H233)</f>
        <v/>
      </c>
      <c r="H83">
        <f>XLOOKUP(A83,Charges!A2:A233,Charges!I2:I233)</f>
        <v/>
      </c>
      <c r="I83">
        <f>XLOOKUP(A83,Charges!A2:A233,Charges!J2:J233)</f>
        <v/>
      </c>
      <c r="J83">
        <f>XLOOKUP(E83,CDM!A2:A16,CDM!C2:C16,"N/A")</f>
        <v/>
      </c>
      <c r="K83">
        <f>XLOOKUP(E83,CDM!A2:A16,CDM!D2:D16,0)</f>
        <v/>
      </c>
      <c r="L83">
        <f>IF(F83&lt;&gt;J83,"Y","")</f>
        <v/>
      </c>
      <c r="M83">
        <f>IF(K83&gt;0,(H83/K83/G83)-1,0)</f>
        <v/>
      </c>
      <c r="N83">
        <f>IF(LEFT(E83&amp;"",1)="J",IF(G83&gt;10,"Y",""),IF(E83="74177",IF(G83&gt;1,"Y",""),IF(E83="97110",IF(G83&gt;8,"Y",""),"")))</f>
        <v/>
      </c>
      <c r="O83">
        <f>IF(COUNTIFS(Charges!A:A,A83,Charges!F:F,E83,Charges!C:C,B83)&gt;1,"Y","")</f>
        <v/>
      </c>
      <c r="P83">
        <f>IF(C83&gt;0, C83-B83, "")</f>
        <v/>
      </c>
      <c r="Q83">
        <f>IF(P83&gt;$U$1,"Y","")</f>
        <v/>
      </c>
      <c r="R83">
        <f>XLOOKUP(I83&amp;E83,Contracts!A2:A76&amp;Contracts!B2:B76,Contracts!C2:C76,0)*G83</f>
        <v/>
      </c>
      <c r="S83">
        <f>H83-R83</f>
        <v/>
      </c>
    </row>
    <row r="84">
      <c r="A84">
        <f>XLOOKUP(ROW()-1,ROW(Charges!A2:A233),Charges!A2:A233)</f>
        <v/>
      </c>
      <c r="B84">
        <f>XLOOKUP(A84,Charges!A2:A233,Charges!C2:C233)</f>
        <v/>
      </c>
      <c r="C84">
        <f>XLOOKUP(A84,Charges!A2:A233,Charges!D2:D233)</f>
        <v/>
      </c>
      <c r="D84">
        <f>XLOOKUP(A84,Charges!A2:A233,Charges!E2:E233)</f>
        <v/>
      </c>
      <c r="E84">
        <f>XLOOKUP(A84,Charges!A2:A233,Charges!F2:F233)</f>
        <v/>
      </c>
      <c r="F84">
        <f>XLOOKUP(A84,Charges!A2:A233,Charges!G2:G233)</f>
        <v/>
      </c>
      <c r="G84">
        <f>XLOOKUP(A84,Charges!A2:A233,Charges!H2:H233)</f>
        <v/>
      </c>
      <c r="H84">
        <f>XLOOKUP(A84,Charges!A2:A233,Charges!I2:I233)</f>
        <v/>
      </c>
      <c r="I84">
        <f>XLOOKUP(A84,Charges!A2:A233,Charges!J2:J233)</f>
        <v/>
      </c>
      <c r="J84">
        <f>XLOOKUP(E84,CDM!A2:A16,CDM!C2:C16,"N/A")</f>
        <v/>
      </c>
      <c r="K84">
        <f>XLOOKUP(E84,CDM!A2:A16,CDM!D2:D16,0)</f>
        <v/>
      </c>
      <c r="L84">
        <f>IF(F84&lt;&gt;J84,"Y","")</f>
        <v/>
      </c>
      <c r="M84">
        <f>IF(K84&gt;0,(H84/K84/G84)-1,0)</f>
        <v/>
      </c>
      <c r="N84">
        <f>IF(LEFT(E84&amp;"",1)="J",IF(G84&gt;10,"Y",""),IF(E84="74177",IF(G84&gt;1,"Y",""),IF(E84="97110",IF(G84&gt;8,"Y",""),"")))</f>
        <v/>
      </c>
      <c r="O84">
        <f>IF(COUNTIFS(Charges!A:A,A84,Charges!F:F,E84,Charges!C:C,B84)&gt;1,"Y","")</f>
        <v/>
      </c>
      <c r="P84">
        <f>IF(C84&gt;0, C84-B84, "")</f>
        <v/>
      </c>
      <c r="Q84">
        <f>IF(P84&gt;$U$1,"Y","")</f>
        <v/>
      </c>
      <c r="R84">
        <f>XLOOKUP(I84&amp;E84,Contracts!A2:A76&amp;Contracts!B2:B76,Contracts!C2:C76,0)*G84</f>
        <v/>
      </c>
      <c r="S84">
        <f>H84-R84</f>
        <v/>
      </c>
    </row>
    <row r="85">
      <c r="A85">
        <f>XLOOKUP(ROW()-1,ROW(Charges!A2:A233),Charges!A2:A233)</f>
        <v/>
      </c>
      <c r="B85">
        <f>XLOOKUP(A85,Charges!A2:A233,Charges!C2:C233)</f>
        <v/>
      </c>
      <c r="C85">
        <f>XLOOKUP(A85,Charges!A2:A233,Charges!D2:D233)</f>
        <v/>
      </c>
      <c r="D85">
        <f>XLOOKUP(A85,Charges!A2:A233,Charges!E2:E233)</f>
        <v/>
      </c>
      <c r="E85">
        <f>XLOOKUP(A85,Charges!A2:A233,Charges!F2:F233)</f>
        <v/>
      </c>
      <c r="F85">
        <f>XLOOKUP(A85,Charges!A2:A233,Charges!G2:G233)</f>
        <v/>
      </c>
      <c r="G85">
        <f>XLOOKUP(A85,Charges!A2:A233,Charges!H2:H233)</f>
        <v/>
      </c>
      <c r="H85">
        <f>XLOOKUP(A85,Charges!A2:A233,Charges!I2:I233)</f>
        <v/>
      </c>
      <c r="I85">
        <f>XLOOKUP(A85,Charges!A2:A233,Charges!J2:J233)</f>
        <v/>
      </c>
      <c r="J85">
        <f>XLOOKUP(E85,CDM!A2:A16,CDM!C2:C16,"N/A")</f>
        <v/>
      </c>
      <c r="K85">
        <f>XLOOKUP(E85,CDM!A2:A16,CDM!D2:D16,0)</f>
        <v/>
      </c>
      <c r="L85">
        <f>IF(F85&lt;&gt;J85,"Y","")</f>
        <v/>
      </c>
      <c r="M85">
        <f>IF(K85&gt;0,(H85/K85/G85)-1,0)</f>
        <v/>
      </c>
      <c r="N85">
        <f>IF(LEFT(E85&amp;"",1)="J",IF(G85&gt;10,"Y",""),IF(E85="74177",IF(G85&gt;1,"Y",""),IF(E85="97110",IF(G85&gt;8,"Y",""),"")))</f>
        <v/>
      </c>
      <c r="O85">
        <f>IF(COUNTIFS(Charges!A:A,A85,Charges!F:F,E85,Charges!C:C,B85)&gt;1,"Y","")</f>
        <v/>
      </c>
      <c r="P85">
        <f>IF(C85&gt;0, C85-B85, "")</f>
        <v/>
      </c>
      <c r="Q85">
        <f>IF(P85&gt;$U$1,"Y","")</f>
        <v/>
      </c>
      <c r="R85">
        <f>XLOOKUP(I85&amp;E85,Contracts!A2:A76&amp;Contracts!B2:B76,Contracts!C2:C76,0)*G85</f>
        <v/>
      </c>
      <c r="S85">
        <f>H85-R85</f>
        <v/>
      </c>
    </row>
    <row r="86">
      <c r="A86">
        <f>XLOOKUP(ROW()-1,ROW(Charges!A2:A233),Charges!A2:A233)</f>
        <v/>
      </c>
      <c r="B86">
        <f>XLOOKUP(A86,Charges!A2:A233,Charges!C2:C233)</f>
        <v/>
      </c>
      <c r="C86">
        <f>XLOOKUP(A86,Charges!A2:A233,Charges!D2:D233)</f>
        <v/>
      </c>
      <c r="D86">
        <f>XLOOKUP(A86,Charges!A2:A233,Charges!E2:E233)</f>
        <v/>
      </c>
      <c r="E86">
        <f>XLOOKUP(A86,Charges!A2:A233,Charges!F2:F233)</f>
        <v/>
      </c>
      <c r="F86">
        <f>XLOOKUP(A86,Charges!A2:A233,Charges!G2:G233)</f>
        <v/>
      </c>
      <c r="G86">
        <f>XLOOKUP(A86,Charges!A2:A233,Charges!H2:H233)</f>
        <v/>
      </c>
      <c r="H86">
        <f>XLOOKUP(A86,Charges!A2:A233,Charges!I2:I233)</f>
        <v/>
      </c>
      <c r="I86">
        <f>XLOOKUP(A86,Charges!A2:A233,Charges!J2:J233)</f>
        <v/>
      </c>
      <c r="J86">
        <f>XLOOKUP(E86,CDM!A2:A16,CDM!C2:C16,"N/A")</f>
        <v/>
      </c>
      <c r="K86">
        <f>XLOOKUP(E86,CDM!A2:A16,CDM!D2:D16,0)</f>
        <v/>
      </c>
      <c r="L86">
        <f>IF(F86&lt;&gt;J86,"Y","")</f>
        <v/>
      </c>
      <c r="M86">
        <f>IF(K86&gt;0,(H86/K86/G86)-1,0)</f>
        <v/>
      </c>
      <c r="N86">
        <f>IF(LEFT(E86&amp;"",1)="J",IF(G86&gt;10,"Y",""),IF(E86="74177",IF(G86&gt;1,"Y",""),IF(E86="97110",IF(G86&gt;8,"Y",""),"")))</f>
        <v/>
      </c>
      <c r="O86">
        <f>IF(COUNTIFS(Charges!A:A,A86,Charges!F:F,E86,Charges!C:C,B86)&gt;1,"Y","")</f>
        <v/>
      </c>
      <c r="P86">
        <f>IF(C86&gt;0, C86-B86, "")</f>
        <v/>
      </c>
      <c r="Q86">
        <f>IF(P86&gt;$U$1,"Y","")</f>
        <v/>
      </c>
      <c r="R86">
        <f>XLOOKUP(I86&amp;E86,Contracts!A2:A76&amp;Contracts!B2:B76,Contracts!C2:C76,0)*G86</f>
        <v/>
      </c>
      <c r="S86">
        <f>H86-R86</f>
        <v/>
      </c>
    </row>
    <row r="87">
      <c r="A87">
        <f>XLOOKUP(ROW()-1,ROW(Charges!A2:A233),Charges!A2:A233)</f>
        <v/>
      </c>
      <c r="B87">
        <f>XLOOKUP(A87,Charges!A2:A233,Charges!C2:C233)</f>
        <v/>
      </c>
      <c r="C87">
        <f>XLOOKUP(A87,Charges!A2:A233,Charges!D2:D233)</f>
        <v/>
      </c>
      <c r="D87">
        <f>XLOOKUP(A87,Charges!A2:A233,Charges!E2:E233)</f>
        <v/>
      </c>
      <c r="E87">
        <f>XLOOKUP(A87,Charges!A2:A233,Charges!F2:F233)</f>
        <v/>
      </c>
      <c r="F87">
        <f>XLOOKUP(A87,Charges!A2:A233,Charges!G2:G233)</f>
        <v/>
      </c>
      <c r="G87">
        <f>XLOOKUP(A87,Charges!A2:A233,Charges!H2:H233)</f>
        <v/>
      </c>
      <c r="H87">
        <f>XLOOKUP(A87,Charges!A2:A233,Charges!I2:I233)</f>
        <v/>
      </c>
      <c r="I87">
        <f>XLOOKUP(A87,Charges!A2:A233,Charges!J2:J233)</f>
        <v/>
      </c>
      <c r="J87">
        <f>XLOOKUP(E87,CDM!A2:A16,CDM!C2:C16,"N/A")</f>
        <v/>
      </c>
      <c r="K87">
        <f>XLOOKUP(E87,CDM!A2:A16,CDM!D2:D16,0)</f>
        <v/>
      </c>
      <c r="L87">
        <f>IF(F87&lt;&gt;J87,"Y","")</f>
        <v/>
      </c>
      <c r="M87">
        <f>IF(K87&gt;0,(H87/K87/G87)-1,0)</f>
        <v/>
      </c>
      <c r="N87">
        <f>IF(LEFT(E87&amp;"",1)="J",IF(G87&gt;10,"Y",""),IF(E87="74177",IF(G87&gt;1,"Y",""),IF(E87="97110",IF(G87&gt;8,"Y",""),"")))</f>
        <v/>
      </c>
      <c r="O87">
        <f>IF(COUNTIFS(Charges!A:A,A87,Charges!F:F,E87,Charges!C:C,B87)&gt;1,"Y","")</f>
        <v/>
      </c>
      <c r="P87">
        <f>IF(C87&gt;0, C87-B87, "")</f>
        <v/>
      </c>
      <c r="Q87">
        <f>IF(P87&gt;$U$1,"Y","")</f>
        <v/>
      </c>
      <c r="R87">
        <f>XLOOKUP(I87&amp;E87,Contracts!A2:A76&amp;Contracts!B2:B76,Contracts!C2:C76,0)*G87</f>
        <v/>
      </c>
      <c r="S87">
        <f>H87-R87</f>
        <v/>
      </c>
    </row>
    <row r="88">
      <c r="A88">
        <f>XLOOKUP(ROW()-1,ROW(Charges!A2:A233),Charges!A2:A233)</f>
        <v/>
      </c>
      <c r="B88">
        <f>XLOOKUP(A88,Charges!A2:A233,Charges!C2:C233)</f>
        <v/>
      </c>
      <c r="C88">
        <f>XLOOKUP(A88,Charges!A2:A233,Charges!D2:D233)</f>
        <v/>
      </c>
      <c r="D88">
        <f>XLOOKUP(A88,Charges!A2:A233,Charges!E2:E233)</f>
        <v/>
      </c>
      <c r="E88">
        <f>XLOOKUP(A88,Charges!A2:A233,Charges!F2:F233)</f>
        <v/>
      </c>
      <c r="F88">
        <f>XLOOKUP(A88,Charges!A2:A233,Charges!G2:G233)</f>
        <v/>
      </c>
      <c r="G88">
        <f>XLOOKUP(A88,Charges!A2:A233,Charges!H2:H233)</f>
        <v/>
      </c>
      <c r="H88">
        <f>XLOOKUP(A88,Charges!A2:A233,Charges!I2:I233)</f>
        <v/>
      </c>
      <c r="I88">
        <f>XLOOKUP(A88,Charges!A2:A233,Charges!J2:J233)</f>
        <v/>
      </c>
      <c r="J88">
        <f>XLOOKUP(E88,CDM!A2:A16,CDM!C2:C16,"N/A")</f>
        <v/>
      </c>
      <c r="K88">
        <f>XLOOKUP(E88,CDM!A2:A16,CDM!D2:D16,0)</f>
        <v/>
      </c>
      <c r="L88">
        <f>IF(F88&lt;&gt;J88,"Y","")</f>
        <v/>
      </c>
      <c r="M88">
        <f>IF(K88&gt;0,(H88/K88/G88)-1,0)</f>
        <v/>
      </c>
      <c r="N88">
        <f>IF(LEFT(E88&amp;"",1)="J",IF(G88&gt;10,"Y",""),IF(E88="74177",IF(G88&gt;1,"Y",""),IF(E88="97110",IF(G88&gt;8,"Y",""),"")))</f>
        <v/>
      </c>
      <c r="O88">
        <f>IF(COUNTIFS(Charges!A:A,A88,Charges!F:F,E88,Charges!C:C,B88)&gt;1,"Y","")</f>
        <v/>
      </c>
      <c r="P88">
        <f>IF(C88&gt;0, C88-B88, "")</f>
        <v/>
      </c>
      <c r="Q88">
        <f>IF(P88&gt;$U$1,"Y","")</f>
        <v/>
      </c>
      <c r="R88">
        <f>XLOOKUP(I88&amp;E88,Contracts!A2:A76&amp;Contracts!B2:B76,Contracts!C2:C76,0)*G88</f>
        <v/>
      </c>
      <c r="S88">
        <f>H88-R88</f>
        <v/>
      </c>
    </row>
    <row r="89">
      <c r="A89">
        <f>XLOOKUP(ROW()-1,ROW(Charges!A2:A233),Charges!A2:A233)</f>
        <v/>
      </c>
      <c r="B89">
        <f>XLOOKUP(A89,Charges!A2:A233,Charges!C2:C233)</f>
        <v/>
      </c>
      <c r="C89">
        <f>XLOOKUP(A89,Charges!A2:A233,Charges!D2:D233)</f>
        <v/>
      </c>
      <c r="D89">
        <f>XLOOKUP(A89,Charges!A2:A233,Charges!E2:E233)</f>
        <v/>
      </c>
      <c r="E89">
        <f>XLOOKUP(A89,Charges!A2:A233,Charges!F2:F233)</f>
        <v/>
      </c>
      <c r="F89">
        <f>XLOOKUP(A89,Charges!A2:A233,Charges!G2:G233)</f>
        <v/>
      </c>
      <c r="G89">
        <f>XLOOKUP(A89,Charges!A2:A233,Charges!H2:H233)</f>
        <v/>
      </c>
      <c r="H89">
        <f>XLOOKUP(A89,Charges!A2:A233,Charges!I2:I233)</f>
        <v/>
      </c>
      <c r="I89">
        <f>XLOOKUP(A89,Charges!A2:A233,Charges!J2:J233)</f>
        <v/>
      </c>
      <c r="J89">
        <f>XLOOKUP(E89,CDM!A2:A16,CDM!C2:C16,"N/A")</f>
        <v/>
      </c>
      <c r="K89">
        <f>XLOOKUP(E89,CDM!A2:A16,CDM!D2:D16,0)</f>
        <v/>
      </c>
      <c r="L89">
        <f>IF(F89&lt;&gt;J89,"Y","")</f>
        <v/>
      </c>
      <c r="M89">
        <f>IF(K89&gt;0,(H89/K89/G89)-1,0)</f>
        <v/>
      </c>
      <c r="N89">
        <f>IF(LEFT(E89&amp;"",1)="J",IF(G89&gt;10,"Y",""),IF(E89="74177",IF(G89&gt;1,"Y",""),IF(E89="97110",IF(G89&gt;8,"Y",""),"")))</f>
        <v/>
      </c>
      <c r="O89">
        <f>IF(COUNTIFS(Charges!A:A,A89,Charges!F:F,E89,Charges!C:C,B89)&gt;1,"Y","")</f>
        <v/>
      </c>
      <c r="P89">
        <f>IF(C89&gt;0, C89-B89, "")</f>
        <v/>
      </c>
      <c r="Q89">
        <f>IF(P89&gt;$U$1,"Y","")</f>
        <v/>
      </c>
      <c r="R89">
        <f>XLOOKUP(I89&amp;E89,Contracts!A2:A76&amp;Contracts!B2:B76,Contracts!C2:C76,0)*G89</f>
        <v/>
      </c>
      <c r="S89">
        <f>H89-R89</f>
        <v/>
      </c>
    </row>
    <row r="90">
      <c r="A90">
        <f>XLOOKUP(ROW()-1,ROW(Charges!A2:A233),Charges!A2:A233)</f>
        <v/>
      </c>
      <c r="B90">
        <f>XLOOKUP(A90,Charges!A2:A233,Charges!C2:C233)</f>
        <v/>
      </c>
      <c r="C90">
        <f>XLOOKUP(A90,Charges!A2:A233,Charges!D2:D233)</f>
        <v/>
      </c>
      <c r="D90">
        <f>XLOOKUP(A90,Charges!A2:A233,Charges!E2:E233)</f>
        <v/>
      </c>
      <c r="E90">
        <f>XLOOKUP(A90,Charges!A2:A233,Charges!F2:F233)</f>
        <v/>
      </c>
      <c r="F90">
        <f>XLOOKUP(A90,Charges!A2:A233,Charges!G2:G233)</f>
        <v/>
      </c>
      <c r="G90">
        <f>XLOOKUP(A90,Charges!A2:A233,Charges!H2:H233)</f>
        <v/>
      </c>
      <c r="H90">
        <f>XLOOKUP(A90,Charges!A2:A233,Charges!I2:I233)</f>
        <v/>
      </c>
      <c r="I90">
        <f>XLOOKUP(A90,Charges!A2:A233,Charges!J2:J233)</f>
        <v/>
      </c>
      <c r="J90">
        <f>XLOOKUP(E90,CDM!A2:A16,CDM!C2:C16,"N/A")</f>
        <v/>
      </c>
      <c r="K90">
        <f>XLOOKUP(E90,CDM!A2:A16,CDM!D2:D16,0)</f>
        <v/>
      </c>
      <c r="L90">
        <f>IF(F90&lt;&gt;J90,"Y","")</f>
        <v/>
      </c>
      <c r="M90">
        <f>IF(K90&gt;0,(H90/K90/G90)-1,0)</f>
        <v/>
      </c>
      <c r="N90">
        <f>IF(LEFT(E90&amp;"",1)="J",IF(G90&gt;10,"Y",""),IF(E90="74177",IF(G90&gt;1,"Y",""),IF(E90="97110",IF(G90&gt;8,"Y",""),"")))</f>
        <v/>
      </c>
      <c r="O90">
        <f>IF(COUNTIFS(Charges!A:A,A90,Charges!F:F,E90,Charges!C:C,B90)&gt;1,"Y","")</f>
        <v/>
      </c>
      <c r="P90">
        <f>IF(C90&gt;0, C90-B90, "")</f>
        <v/>
      </c>
      <c r="Q90">
        <f>IF(P90&gt;$U$1,"Y","")</f>
        <v/>
      </c>
      <c r="R90">
        <f>XLOOKUP(I90&amp;E90,Contracts!A2:A76&amp;Contracts!B2:B76,Contracts!C2:C76,0)*G90</f>
        <v/>
      </c>
      <c r="S90">
        <f>H90-R90</f>
        <v/>
      </c>
    </row>
    <row r="91">
      <c r="A91">
        <f>XLOOKUP(ROW()-1,ROW(Charges!A2:A233),Charges!A2:A233)</f>
        <v/>
      </c>
      <c r="B91">
        <f>XLOOKUP(A91,Charges!A2:A233,Charges!C2:C233)</f>
        <v/>
      </c>
      <c r="C91">
        <f>XLOOKUP(A91,Charges!A2:A233,Charges!D2:D233)</f>
        <v/>
      </c>
      <c r="D91">
        <f>XLOOKUP(A91,Charges!A2:A233,Charges!E2:E233)</f>
        <v/>
      </c>
      <c r="E91">
        <f>XLOOKUP(A91,Charges!A2:A233,Charges!F2:F233)</f>
        <v/>
      </c>
      <c r="F91">
        <f>XLOOKUP(A91,Charges!A2:A233,Charges!G2:G233)</f>
        <v/>
      </c>
      <c r="G91">
        <f>XLOOKUP(A91,Charges!A2:A233,Charges!H2:H233)</f>
        <v/>
      </c>
      <c r="H91">
        <f>XLOOKUP(A91,Charges!A2:A233,Charges!I2:I233)</f>
        <v/>
      </c>
      <c r="I91">
        <f>XLOOKUP(A91,Charges!A2:A233,Charges!J2:J233)</f>
        <v/>
      </c>
      <c r="J91">
        <f>XLOOKUP(E91,CDM!A2:A16,CDM!C2:C16,"N/A")</f>
        <v/>
      </c>
      <c r="K91">
        <f>XLOOKUP(E91,CDM!A2:A16,CDM!D2:D16,0)</f>
        <v/>
      </c>
      <c r="L91">
        <f>IF(F91&lt;&gt;J91,"Y","")</f>
        <v/>
      </c>
      <c r="M91">
        <f>IF(K91&gt;0,(H91/K91/G91)-1,0)</f>
        <v/>
      </c>
      <c r="N91">
        <f>IF(LEFT(E91&amp;"",1)="J",IF(G91&gt;10,"Y",""),IF(E91="74177",IF(G91&gt;1,"Y",""),IF(E91="97110",IF(G91&gt;8,"Y",""),"")))</f>
        <v/>
      </c>
      <c r="O91">
        <f>IF(COUNTIFS(Charges!A:A,A91,Charges!F:F,E91,Charges!C:C,B91)&gt;1,"Y","")</f>
        <v/>
      </c>
      <c r="P91">
        <f>IF(C91&gt;0, C91-B91, "")</f>
        <v/>
      </c>
      <c r="Q91">
        <f>IF(P91&gt;$U$1,"Y","")</f>
        <v/>
      </c>
      <c r="R91">
        <f>XLOOKUP(I91&amp;E91,Contracts!A2:A76&amp;Contracts!B2:B76,Contracts!C2:C76,0)*G91</f>
        <v/>
      </c>
      <c r="S91">
        <f>H91-R91</f>
        <v/>
      </c>
    </row>
    <row r="92">
      <c r="A92">
        <f>XLOOKUP(ROW()-1,ROW(Charges!A2:A233),Charges!A2:A233)</f>
        <v/>
      </c>
      <c r="B92">
        <f>XLOOKUP(A92,Charges!A2:A233,Charges!C2:C233)</f>
        <v/>
      </c>
      <c r="C92">
        <f>XLOOKUP(A92,Charges!A2:A233,Charges!D2:D233)</f>
        <v/>
      </c>
      <c r="D92">
        <f>XLOOKUP(A92,Charges!A2:A233,Charges!E2:E233)</f>
        <v/>
      </c>
      <c r="E92">
        <f>XLOOKUP(A92,Charges!A2:A233,Charges!F2:F233)</f>
        <v/>
      </c>
      <c r="F92">
        <f>XLOOKUP(A92,Charges!A2:A233,Charges!G2:G233)</f>
        <v/>
      </c>
      <c r="G92">
        <f>XLOOKUP(A92,Charges!A2:A233,Charges!H2:H233)</f>
        <v/>
      </c>
      <c r="H92">
        <f>XLOOKUP(A92,Charges!A2:A233,Charges!I2:I233)</f>
        <v/>
      </c>
      <c r="I92">
        <f>XLOOKUP(A92,Charges!A2:A233,Charges!J2:J233)</f>
        <v/>
      </c>
      <c r="J92">
        <f>XLOOKUP(E92,CDM!A2:A16,CDM!C2:C16,"N/A")</f>
        <v/>
      </c>
      <c r="K92">
        <f>XLOOKUP(E92,CDM!A2:A16,CDM!D2:D16,0)</f>
        <v/>
      </c>
      <c r="L92">
        <f>IF(F92&lt;&gt;J92,"Y","")</f>
        <v/>
      </c>
      <c r="M92">
        <f>IF(K92&gt;0,(H92/K92/G92)-1,0)</f>
        <v/>
      </c>
      <c r="N92">
        <f>IF(LEFT(E92&amp;"",1)="J",IF(G92&gt;10,"Y",""),IF(E92="74177",IF(G92&gt;1,"Y",""),IF(E92="97110",IF(G92&gt;8,"Y",""),"")))</f>
        <v/>
      </c>
      <c r="O92">
        <f>IF(COUNTIFS(Charges!A:A,A92,Charges!F:F,E92,Charges!C:C,B92)&gt;1,"Y","")</f>
        <v/>
      </c>
      <c r="P92">
        <f>IF(C92&gt;0, C92-B92, "")</f>
        <v/>
      </c>
      <c r="Q92">
        <f>IF(P92&gt;$U$1,"Y","")</f>
        <v/>
      </c>
      <c r="R92">
        <f>XLOOKUP(I92&amp;E92,Contracts!A2:A76&amp;Contracts!B2:B76,Contracts!C2:C76,0)*G92</f>
        <v/>
      </c>
      <c r="S92">
        <f>H92-R92</f>
        <v/>
      </c>
    </row>
    <row r="93">
      <c r="A93">
        <f>XLOOKUP(ROW()-1,ROW(Charges!A2:A233),Charges!A2:A233)</f>
        <v/>
      </c>
      <c r="B93">
        <f>XLOOKUP(A93,Charges!A2:A233,Charges!C2:C233)</f>
        <v/>
      </c>
      <c r="C93">
        <f>XLOOKUP(A93,Charges!A2:A233,Charges!D2:D233)</f>
        <v/>
      </c>
      <c r="D93">
        <f>XLOOKUP(A93,Charges!A2:A233,Charges!E2:E233)</f>
        <v/>
      </c>
      <c r="E93">
        <f>XLOOKUP(A93,Charges!A2:A233,Charges!F2:F233)</f>
        <v/>
      </c>
      <c r="F93">
        <f>XLOOKUP(A93,Charges!A2:A233,Charges!G2:G233)</f>
        <v/>
      </c>
      <c r="G93">
        <f>XLOOKUP(A93,Charges!A2:A233,Charges!H2:H233)</f>
        <v/>
      </c>
      <c r="H93">
        <f>XLOOKUP(A93,Charges!A2:A233,Charges!I2:I233)</f>
        <v/>
      </c>
      <c r="I93">
        <f>XLOOKUP(A93,Charges!A2:A233,Charges!J2:J233)</f>
        <v/>
      </c>
      <c r="J93">
        <f>XLOOKUP(E93,CDM!A2:A16,CDM!C2:C16,"N/A")</f>
        <v/>
      </c>
      <c r="K93">
        <f>XLOOKUP(E93,CDM!A2:A16,CDM!D2:D16,0)</f>
        <v/>
      </c>
      <c r="L93">
        <f>IF(F93&lt;&gt;J93,"Y","")</f>
        <v/>
      </c>
      <c r="M93">
        <f>IF(K93&gt;0,(H93/K93/G93)-1,0)</f>
        <v/>
      </c>
      <c r="N93">
        <f>IF(LEFT(E93&amp;"",1)="J",IF(G93&gt;10,"Y",""),IF(E93="74177",IF(G93&gt;1,"Y",""),IF(E93="97110",IF(G93&gt;8,"Y",""),"")))</f>
        <v/>
      </c>
      <c r="O93">
        <f>IF(COUNTIFS(Charges!A:A,A93,Charges!F:F,E93,Charges!C:C,B93)&gt;1,"Y","")</f>
        <v/>
      </c>
      <c r="P93">
        <f>IF(C93&gt;0, C93-B93, "")</f>
        <v/>
      </c>
      <c r="Q93">
        <f>IF(P93&gt;$U$1,"Y","")</f>
        <v/>
      </c>
      <c r="R93">
        <f>XLOOKUP(I93&amp;E93,Contracts!A2:A76&amp;Contracts!B2:B76,Contracts!C2:C76,0)*G93</f>
        <v/>
      </c>
      <c r="S93">
        <f>H93-R93</f>
        <v/>
      </c>
    </row>
    <row r="94">
      <c r="A94">
        <f>XLOOKUP(ROW()-1,ROW(Charges!A2:A233),Charges!A2:A233)</f>
        <v/>
      </c>
      <c r="B94">
        <f>XLOOKUP(A94,Charges!A2:A233,Charges!C2:C233)</f>
        <v/>
      </c>
      <c r="C94">
        <f>XLOOKUP(A94,Charges!A2:A233,Charges!D2:D233)</f>
        <v/>
      </c>
      <c r="D94">
        <f>XLOOKUP(A94,Charges!A2:A233,Charges!E2:E233)</f>
        <v/>
      </c>
      <c r="E94">
        <f>XLOOKUP(A94,Charges!A2:A233,Charges!F2:F233)</f>
        <v/>
      </c>
      <c r="F94">
        <f>XLOOKUP(A94,Charges!A2:A233,Charges!G2:G233)</f>
        <v/>
      </c>
      <c r="G94">
        <f>XLOOKUP(A94,Charges!A2:A233,Charges!H2:H233)</f>
        <v/>
      </c>
      <c r="H94">
        <f>XLOOKUP(A94,Charges!A2:A233,Charges!I2:I233)</f>
        <v/>
      </c>
      <c r="I94">
        <f>XLOOKUP(A94,Charges!A2:A233,Charges!J2:J233)</f>
        <v/>
      </c>
      <c r="J94">
        <f>XLOOKUP(E94,CDM!A2:A16,CDM!C2:C16,"N/A")</f>
        <v/>
      </c>
      <c r="K94">
        <f>XLOOKUP(E94,CDM!A2:A16,CDM!D2:D16,0)</f>
        <v/>
      </c>
      <c r="L94">
        <f>IF(F94&lt;&gt;J94,"Y","")</f>
        <v/>
      </c>
      <c r="M94">
        <f>IF(K94&gt;0,(H94/K94/G94)-1,0)</f>
        <v/>
      </c>
      <c r="N94">
        <f>IF(LEFT(E94&amp;"",1)="J",IF(G94&gt;10,"Y",""),IF(E94="74177",IF(G94&gt;1,"Y",""),IF(E94="97110",IF(G94&gt;8,"Y",""),"")))</f>
        <v/>
      </c>
      <c r="O94">
        <f>IF(COUNTIFS(Charges!A:A,A94,Charges!F:F,E94,Charges!C:C,B94)&gt;1,"Y","")</f>
        <v/>
      </c>
      <c r="P94">
        <f>IF(C94&gt;0, C94-B94, "")</f>
        <v/>
      </c>
      <c r="Q94">
        <f>IF(P94&gt;$U$1,"Y","")</f>
        <v/>
      </c>
      <c r="R94">
        <f>XLOOKUP(I94&amp;E94,Contracts!A2:A76&amp;Contracts!B2:B76,Contracts!C2:C76,0)*G94</f>
        <v/>
      </c>
      <c r="S94">
        <f>H94-R94</f>
        <v/>
      </c>
    </row>
    <row r="95">
      <c r="A95">
        <f>XLOOKUP(ROW()-1,ROW(Charges!A2:A233),Charges!A2:A233)</f>
        <v/>
      </c>
      <c r="B95">
        <f>XLOOKUP(A95,Charges!A2:A233,Charges!C2:C233)</f>
        <v/>
      </c>
      <c r="C95">
        <f>XLOOKUP(A95,Charges!A2:A233,Charges!D2:D233)</f>
        <v/>
      </c>
      <c r="D95">
        <f>XLOOKUP(A95,Charges!A2:A233,Charges!E2:E233)</f>
        <v/>
      </c>
      <c r="E95">
        <f>XLOOKUP(A95,Charges!A2:A233,Charges!F2:F233)</f>
        <v/>
      </c>
      <c r="F95">
        <f>XLOOKUP(A95,Charges!A2:A233,Charges!G2:G233)</f>
        <v/>
      </c>
      <c r="G95">
        <f>XLOOKUP(A95,Charges!A2:A233,Charges!H2:H233)</f>
        <v/>
      </c>
      <c r="H95">
        <f>XLOOKUP(A95,Charges!A2:A233,Charges!I2:I233)</f>
        <v/>
      </c>
      <c r="I95">
        <f>XLOOKUP(A95,Charges!A2:A233,Charges!J2:J233)</f>
        <v/>
      </c>
      <c r="J95">
        <f>XLOOKUP(E95,CDM!A2:A16,CDM!C2:C16,"N/A")</f>
        <v/>
      </c>
      <c r="K95">
        <f>XLOOKUP(E95,CDM!A2:A16,CDM!D2:D16,0)</f>
        <v/>
      </c>
      <c r="L95">
        <f>IF(F95&lt;&gt;J95,"Y","")</f>
        <v/>
      </c>
      <c r="M95">
        <f>IF(K95&gt;0,(H95/K95/G95)-1,0)</f>
        <v/>
      </c>
      <c r="N95">
        <f>IF(LEFT(E95&amp;"",1)="J",IF(G95&gt;10,"Y",""),IF(E95="74177",IF(G95&gt;1,"Y",""),IF(E95="97110",IF(G95&gt;8,"Y",""),"")))</f>
        <v/>
      </c>
      <c r="O95">
        <f>IF(COUNTIFS(Charges!A:A,A95,Charges!F:F,E95,Charges!C:C,B95)&gt;1,"Y","")</f>
        <v/>
      </c>
      <c r="P95">
        <f>IF(C95&gt;0, C95-B95, "")</f>
        <v/>
      </c>
      <c r="Q95">
        <f>IF(P95&gt;$U$1,"Y","")</f>
        <v/>
      </c>
      <c r="R95">
        <f>XLOOKUP(I95&amp;E95,Contracts!A2:A76&amp;Contracts!B2:B76,Contracts!C2:C76,0)*G95</f>
        <v/>
      </c>
      <c r="S95">
        <f>H95-R95</f>
        <v/>
      </c>
    </row>
    <row r="96">
      <c r="A96">
        <f>XLOOKUP(ROW()-1,ROW(Charges!A2:A233),Charges!A2:A233)</f>
        <v/>
      </c>
      <c r="B96">
        <f>XLOOKUP(A96,Charges!A2:A233,Charges!C2:C233)</f>
        <v/>
      </c>
      <c r="C96">
        <f>XLOOKUP(A96,Charges!A2:A233,Charges!D2:D233)</f>
        <v/>
      </c>
      <c r="D96">
        <f>XLOOKUP(A96,Charges!A2:A233,Charges!E2:E233)</f>
        <v/>
      </c>
      <c r="E96">
        <f>XLOOKUP(A96,Charges!A2:A233,Charges!F2:F233)</f>
        <v/>
      </c>
      <c r="F96">
        <f>XLOOKUP(A96,Charges!A2:A233,Charges!G2:G233)</f>
        <v/>
      </c>
      <c r="G96">
        <f>XLOOKUP(A96,Charges!A2:A233,Charges!H2:H233)</f>
        <v/>
      </c>
      <c r="H96">
        <f>XLOOKUP(A96,Charges!A2:A233,Charges!I2:I233)</f>
        <v/>
      </c>
      <c r="I96">
        <f>XLOOKUP(A96,Charges!A2:A233,Charges!J2:J233)</f>
        <v/>
      </c>
      <c r="J96">
        <f>XLOOKUP(E96,CDM!A2:A16,CDM!C2:C16,"N/A")</f>
        <v/>
      </c>
      <c r="K96">
        <f>XLOOKUP(E96,CDM!A2:A16,CDM!D2:D16,0)</f>
        <v/>
      </c>
      <c r="L96">
        <f>IF(F96&lt;&gt;J96,"Y","")</f>
        <v/>
      </c>
      <c r="M96">
        <f>IF(K96&gt;0,(H96/K96/G96)-1,0)</f>
        <v/>
      </c>
      <c r="N96">
        <f>IF(LEFT(E96&amp;"",1)="J",IF(G96&gt;10,"Y",""),IF(E96="74177",IF(G96&gt;1,"Y",""),IF(E96="97110",IF(G96&gt;8,"Y",""),"")))</f>
        <v/>
      </c>
      <c r="O96">
        <f>IF(COUNTIFS(Charges!A:A,A96,Charges!F:F,E96,Charges!C:C,B96)&gt;1,"Y","")</f>
        <v/>
      </c>
      <c r="P96">
        <f>IF(C96&gt;0, C96-B96, "")</f>
        <v/>
      </c>
      <c r="Q96">
        <f>IF(P96&gt;$U$1,"Y","")</f>
        <v/>
      </c>
      <c r="R96">
        <f>XLOOKUP(I96&amp;E96,Contracts!A2:A76&amp;Contracts!B2:B76,Contracts!C2:C76,0)*G96</f>
        <v/>
      </c>
      <c r="S96">
        <f>H96-R96</f>
        <v/>
      </c>
    </row>
    <row r="97">
      <c r="A97">
        <f>XLOOKUP(ROW()-1,ROW(Charges!A2:A233),Charges!A2:A233)</f>
        <v/>
      </c>
      <c r="B97">
        <f>XLOOKUP(A97,Charges!A2:A233,Charges!C2:C233)</f>
        <v/>
      </c>
      <c r="C97">
        <f>XLOOKUP(A97,Charges!A2:A233,Charges!D2:D233)</f>
        <v/>
      </c>
      <c r="D97">
        <f>XLOOKUP(A97,Charges!A2:A233,Charges!E2:E233)</f>
        <v/>
      </c>
      <c r="E97">
        <f>XLOOKUP(A97,Charges!A2:A233,Charges!F2:F233)</f>
        <v/>
      </c>
      <c r="F97">
        <f>XLOOKUP(A97,Charges!A2:A233,Charges!G2:G233)</f>
        <v/>
      </c>
      <c r="G97">
        <f>XLOOKUP(A97,Charges!A2:A233,Charges!H2:H233)</f>
        <v/>
      </c>
      <c r="H97">
        <f>XLOOKUP(A97,Charges!A2:A233,Charges!I2:I233)</f>
        <v/>
      </c>
      <c r="I97">
        <f>XLOOKUP(A97,Charges!A2:A233,Charges!J2:J233)</f>
        <v/>
      </c>
      <c r="J97">
        <f>XLOOKUP(E97,CDM!A2:A16,CDM!C2:C16,"N/A")</f>
        <v/>
      </c>
      <c r="K97">
        <f>XLOOKUP(E97,CDM!A2:A16,CDM!D2:D16,0)</f>
        <v/>
      </c>
      <c r="L97">
        <f>IF(F97&lt;&gt;J97,"Y","")</f>
        <v/>
      </c>
      <c r="M97">
        <f>IF(K97&gt;0,(H97/K97/G97)-1,0)</f>
        <v/>
      </c>
      <c r="N97">
        <f>IF(LEFT(E97&amp;"",1)="J",IF(G97&gt;10,"Y",""),IF(E97="74177",IF(G97&gt;1,"Y",""),IF(E97="97110",IF(G97&gt;8,"Y",""),"")))</f>
        <v/>
      </c>
      <c r="O97">
        <f>IF(COUNTIFS(Charges!A:A,A97,Charges!F:F,E97,Charges!C:C,B97)&gt;1,"Y","")</f>
        <v/>
      </c>
      <c r="P97">
        <f>IF(C97&gt;0, C97-B97, "")</f>
        <v/>
      </c>
      <c r="Q97">
        <f>IF(P97&gt;$U$1,"Y","")</f>
        <v/>
      </c>
      <c r="R97">
        <f>XLOOKUP(I97&amp;E97,Contracts!A2:A76&amp;Contracts!B2:B76,Contracts!C2:C76,0)*G97</f>
        <v/>
      </c>
      <c r="S97">
        <f>H97-R97</f>
        <v/>
      </c>
    </row>
    <row r="98">
      <c r="A98">
        <f>XLOOKUP(ROW()-1,ROW(Charges!A2:A233),Charges!A2:A233)</f>
        <v/>
      </c>
      <c r="B98">
        <f>XLOOKUP(A98,Charges!A2:A233,Charges!C2:C233)</f>
        <v/>
      </c>
      <c r="C98">
        <f>XLOOKUP(A98,Charges!A2:A233,Charges!D2:D233)</f>
        <v/>
      </c>
      <c r="D98">
        <f>XLOOKUP(A98,Charges!A2:A233,Charges!E2:E233)</f>
        <v/>
      </c>
      <c r="E98">
        <f>XLOOKUP(A98,Charges!A2:A233,Charges!F2:F233)</f>
        <v/>
      </c>
      <c r="F98">
        <f>XLOOKUP(A98,Charges!A2:A233,Charges!G2:G233)</f>
        <v/>
      </c>
      <c r="G98">
        <f>XLOOKUP(A98,Charges!A2:A233,Charges!H2:H233)</f>
        <v/>
      </c>
      <c r="H98">
        <f>XLOOKUP(A98,Charges!A2:A233,Charges!I2:I233)</f>
        <v/>
      </c>
      <c r="I98">
        <f>XLOOKUP(A98,Charges!A2:A233,Charges!J2:J233)</f>
        <v/>
      </c>
      <c r="J98">
        <f>XLOOKUP(E98,CDM!A2:A16,CDM!C2:C16,"N/A")</f>
        <v/>
      </c>
      <c r="K98">
        <f>XLOOKUP(E98,CDM!A2:A16,CDM!D2:D16,0)</f>
        <v/>
      </c>
      <c r="L98">
        <f>IF(F98&lt;&gt;J98,"Y","")</f>
        <v/>
      </c>
      <c r="M98">
        <f>IF(K98&gt;0,(H98/K98/G98)-1,0)</f>
        <v/>
      </c>
      <c r="N98">
        <f>IF(LEFT(E98&amp;"",1)="J",IF(G98&gt;10,"Y",""),IF(E98="74177",IF(G98&gt;1,"Y",""),IF(E98="97110",IF(G98&gt;8,"Y",""),"")))</f>
        <v/>
      </c>
      <c r="O98">
        <f>IF(COUNTIFS(Charges!A:A,A98,Charges!F:F,E98,Charges!C:C,B98)&gt;1,"Y","")</f>
        <v/>
      </c>
      <c r="P98">
        <f>IF(C98&gt;0, C98-B98, "")</f>
        <v/>
      </c>
      <c r="Q98">
        <f>IF(P98&gt;$U$1,"Y","")</f>
        <v/>
      </c>
      <c r="R98">
        <f>XLOOKUP(I98&amp;E98,Contracts!A2:A76&amp;Contracts!B2:B76,Contracts!C2:C76,0)*G98</f>
        <v/>
      </c>
      <c r="S98">
        <f>H98-R98</f>
        <v/>
      </c>
    </row>
    <row r="99">
      <c r="A99">
        <f>XLOOKUP(ROW()-1,ROW(Charges!A2:A233),Charges!A2:A233)</f>
        <v/>
      </c>
      <c r="B99">
        <f>XLOOKUP(A99,Charges!A2:A233,Charges!C2:C233)</f>
        <v/>
      </c>
      <c r="C99">
        <f>XLOOKUP(A99,Charges!A2:A233,Charges!D2:D233)</f>
        <v/>
      </c>
      <c r="D99">
        <f>XLOOKUP(A99,Charges!A2:A233,Charges!E2:E233)</f>
        <v/>
      </c>
      <c r="E99">
        <f>XLOOKUP(A99,Charges!A2:A233,Charges!F2:F233)</f>
        <v/>
      </c>
      <c r="F99">
        <f>XLOOKUP(A99,Charges!A2:A233,Charges!G2:G233)</f>
        <v/>
      </c>
      <c r="G99">
        <f>XLOOKUP(A99,Charges!A2:A233,Charges!H2:H233)</f>
        <v/>
      </c>
      <c r="H99">
        <f>XLOOKUP(A99,Charges!A2:A233,Charges!I2:I233)</f>
        <v/>
      </c>
      <c r="I99">
        <f>XLOOKUP(A99,Charges!A2:A233,Charges!J2:J233)</f>
        <v/>
      </c>
      <c r="J99">
        <f>XLOOKUP(E99,CDM!A2:A16,CDM!C2:C16,"N/A")</f>
        <v/>
      </c>
      <c r="K99">
        <f>XLOOKUP(E99,CDM!A2:A16,CDM!D2:D16,0)</f>
        <v/>
      </c>
      <c r="L99">
        <f>IF(F99&lt;&gt;J99,"Y","")</f>
        <v/>
      </c>
      <c r="M99">
        <f>IF(K99&gt;0,(H99/K99/G99)-1,0)</f>
        <v/>
      </c>
      <c r="N99">
        <f>IF(LEFT(E99&amp;"",1)="J",IF(G99&gt;10,"Y",""),IF(E99="74177",IF(G99&gt;1,"Y",""),IF(E99="97110",IF(G99&gt;8,"Y",""),"")))</f>
        <v/>
      </c>
      <c r="O99">
        <f>IF(COUNTIFS(Charges!A:A,A99,Charges!F:F,E99,Charges!C:C,B99)&gt;1,"Y","")</f>
        <v/>
      </c>
      <c r="P99">
        <f>IF(C99&gt;0, C99-B99, "")</f>
        <v/>
      </c>
      <c r="Q99">
        <f>IF(P99&gt;$U$1,"Y","")</f>
        <v/>
      </c>
      <c r="R99">
        <f>XLOOKUP(I99&amp;E99,Contracts!A2:A76&amp;Contracts!B2:B76,Contracts!C2:C76,0)*G99</f>
        <v/>
      </c>
      <c r="S99">
        <f>H99-R99</f>
        <v/>
      </c>
    </row>
    <row r="100">
      <c r="A100">
        <f>XLOOKUP(ROW()-1,ROW(Charges!A2:A233),Charges!A2:A233)</f>
        <v/>
      </c>
      <c r="B100">
        <f>XLOOKUP(A100,Charges!A2:A233,Charges!C2:C233)</f>
        <v/>
      </c>
      <c r="C100">
        <f>XLOOKUP(A100,Charges!A2:A233,Charges!D2:D233)</f>
        <v/>
      </c>
      <c r="D100">
        <f>XLOOKUP(A100,Charges!A2:A233,Charges!E2:E233)</f>
        <v/>
      </c>
      <c r="E100">
        <f>XLOOKUP(A100,Charges!A2:A233,Charges!F2:F233)</f>
        <v/>
      </c>
      <c r="F100">
        <f>XLOOKUP(A100,Charges!A2:A233,Charges!G2:G233)</f>
        <v/>
      </c>
      <c r="G100">
        <f>XLOOKUP(A100,Charges!A2:A233,Charges!H2:H233)</f>
        <v/>
      </c>
      <c r="H100">
        <f>XLOOKUP(A100,Charges!A2:A233,Charges!I2:I233)</f>
        <v/>
      </c>
      <c r="I100">
        <f>XLOOKUP(A100,Charges!A2:A233,Charges!J2:J233)</f>
        <v/>
      </c>
      <c r="J100">
        <f>XLOOKUP(E100,CDM!A2:A16,CDM!C2:C16,"N/A")</f>
        <v/>
      </c>
      <c r="K100">
        <f>XLOOKUP(E100,CDM!A2:A16,CDM!D2:D16,0)</f>
        <v/>
      </c>
      <c r="L100">
        <f>IF(F100&lt;&gt;J100,"Y","")</f>
        <v/>
      </c>
      <c r="M100">
        <f>IF(K100&gt;0,(H100/K100/G100)-1,0)</f>
        <v/>
      </c>
      <c r="N100">
        <f>IF(LEFT(E100&amp;"",1)="J",IF(G100&gt;10,"Y",""),IF(E100="74177",IF(G100&gt;1,"Y",""),IF(E100="97110",IF(G100&gt;8,"Y",""),"")))</f>
        <v/>
      </c>
      <c r="O100">
        <f>IF(COUNTIFS(Charges!A:A,A100,Charges!F:F,E100,Charges!C:C,B100)&gt;1,"Y","")</f>
        <v/>
      </c>
      <c r="P100">
        <f>IF(C100&gt;0, C100-B100, "")</f>
        <v/>
      </c>
      <c r="Q100">
        <f>IF(P100&gt;$U$1,"Y","")</f>
        <v/>
      </c>
      <c r="R100">
        <f>XLOOKUP(I100&amp;E100,Contracts!A2:A76&amp;Contracts!B2:B76,Contracts!C2:C76,0)*G100</f>
        <v/>
      </c>
      <c r="S100">
        <f>H100-R100</f>
        <v/>
      </c>
    </row>
    <row r="101">
      <c r="A101">
        <f>XLOOKUP(ROW()-1,ROW(Charges!A2:A233),Charges!A2:A233)</f>
        <v/>
      </c>
      <c r="B101">
        <f>XLOOKUP(A101,Charges!A2:A233,Charges!C2:C233)</f>
        <v/>
      </c>
      <c r="C101">
        <f>XLOOKUP(A101,Charges!A2:A233,Charges!D2:D233)</f>
        <v/>
      </c>
      <c r="D101">
        <f>XLOOKUP(A101,Charges!A2:A233,Charges!E2:E233)</f>
        <v/>
      </c>
      <c r="E101">
        <f>XLOOKUP(A101,Charges!A2:A233,Charges!F2:F233)</f>
        <v/>
      </c>
      <c r="F101">
        <f>XLOOKUP(A101,Charges!A2:A233,Charges!G2:G233)</f>
        <v/>
      </c>
      <c r="G101">
        <f>XLOOKUP(A101,Charges!A2:A233,Charges!H2:H233)</f>
        <v/>
      </c>
      <c r="H101">
        <f>XLOOKUP(A101,Charges!A2:A233,Charges!I2:I233)</f>
        <v/>
      </c>
      <c r="I101">
        <f>XLOOKUP(A101,Charges!A2:A233,Charges!J2:J233)</f>
        <v/>
      </c>
      <c r="J101">
        <f>XLOOKUP(E101,CDM!A2:A16,CDM!C2:C16,"N/A")</f>
        <v/>
      </c>
      <c r="K101">
        <f>XLOOKUP(E101,CDM!A2:A16,CDM!D2:D16,0)</f>
        <v/>
      </c>
      <c r="L101">
        <f>IF(F101&lt;&gt;J101,"Y","")</f>
        <v/>
      </c>
      <c r="M101">
        <f>IF(K101&gt;0,(H101/K101/G101)-1,0)</f>
        <v/>
      </c>
      <c r="N101">
        <f>IF(LEFT(E101&amp;"",1)="J",IF(G101&gt;10,"Y",""),IF(E101="74177",IF(G101&gt;1,"Y",""),IF(E101="97110",IF(G101&gt;8,"Y",""),"")))</f>
        <v/>
      </c>
      <c r="O101">
        <f>IF(COUNTIFS(Charges!A:A,A101,Charges!F:F,E101,Charges!C:C,B101)&gt;1,"Y","")</f>
        <v/>
      </c>
      <c r="P101">
        <f>IF(C101&gt;0, C101-B101, "")</f>
        <v/>
      </c>
      <c r="Q101">
        <f>IF(P101&gt;$U$1,"Y","")</f>
        <v/>
      </c>
      <c r="R101">
        <f>XLOOKUP(I101&amp;E101,Contracts!A2:A76&amp;Contracts!B2:B76,Contracts!C2:C76,0)*G101</f>
        <v/>
      </c>
      <c r="S101">
        <f>H101-R101</f>
        <v/>
      </c>
    </row>
    <row r="102">
      <c r="A102">
        <f>XLOOKUP(ROW()-1,ROW(Charges!A2:A233),Charges!A2:A233)</f>
        <v/>
      </c>
      <c r="B102">
        <f>XLOOKUP(A102,Charges!A2:A233,Charges!C2:C233)</f>
        <v/>
      </c>
      <c r="C102">
        <f>XLOOKUP(A102,Charges!A2:A233,Charges!D2:D233)</f>
        <v/>
      </c>
      <c r="D102">
        <f>XLOOKUP(A102,Charges!A2:A233,Charges!E2:E233)</f>
        <v/>
      </c>
      <c r="E102">
        <f>XLOOKUP(A102,Charges!A2:A233,Charges!F2:F233)</f>
        <v/>
      </c>
      <c r="F102">
        <f>XLOOKUP(A102,Charges!A2:A233,Charges!G2:G233)</f>
        <v/>
      </c>
      <c r="G102">
        <f>XLOOKUP(A102,Charges!A2:A233,Charges!H2:H233)</f>
        <v/>
      </c>
      <c r="H102">
        <f>XLOOKUP(A102,Charges!A2:A233,Charges!I2:I233)</f>
        <v/>
      </c>
      <c r="I102">
        <f>XLOOKUP(A102,Charges!A2:A233,Charges!J2:J233)</f>
        <v/>
      </c>
      <c r="J102">
        <f>XLOOKUP(E102,CDM!A2:A16,CDM!C2:C16,"N/A")</f>
        <v/>
      </c>
      <c r="K102">
        <f>XLOOKUP(E102,CDM!A2:A16,CDM!D2:D16,0)</f>
        <v/>
      </c>
      <c r="L102">
        <f>IF(F102&lt;&gt;J102,"Y","")</f>
        <v/>
      </c>
      <c r="M102">
        <f>IF(K102&gt;0,(H102/K102/G102)-1,0)</f>
        <v/>
      </c>
      <c r="N102">
        <f>IF(LEFT(E102&amp;"",1)="J",IF(G102&gt;10,"Y",""),IF(E102="74177",IF(G102&gt;1,"Y",""),IF(E102="97110",IF(G102&gt;8,"Y",""),"")))</f>
        <v/>
      </c>
      <c r="O102">
        <f>IF(COUNTIFS(Charges!A:A,A102,Charges!F:F,E102,Charges!C:C,B102)&gt;1,"Y","")</f>
        <v/>
      </c>
      <c r="P102">
        <f>IF(C102&gt;0, C102-B102, "")</f>
        <v/>
      </c>
      <c r="Q102">
        <f>IF(P102&gt;$U$1,"Y","")</f>
        <v/>
      </c>
      <c r="R102">
        <f>XLOOKUP(I102&amp;E102,Contracts!A2:A76&amp;Contracts!B2:B76,Contracts!C2:C76,0)*G102</f>
        <v/>
      </c>
      <c r="S102">
        <f>H102-R102</f>
        <v/>
      </c>
    </row>
    <row r="103">
      <c r="A103">
        <f>XLOOKUP(ROW()-1,ROW(Charges!A2:A233),Charges!A2:A233)</f>
        <v/>
      </c>
      <c r="B103">
        <f>XLOOKUP(A103,Charges!A2:A233,Charges!C2:C233)</f>
        <v/>
      </c>
      <c r="C103">
        <f>XLOOKUP(A103,Charges!A2:A233,Charges!D2:D233)</f>
        <v/>
      </c>
      <c r="D103">
        <f>XLOOKUP(A103,Charges!A2:A233,Charges!E2:E233)</f>
        <v/>
      </c>
      <c r="E103">
        <f>XLOOKUP(A103,Charges!A2:A233,Charges!F2:F233)</f>
        <v/>
      </c>
      <c r="F103">
        <f>XLOOKUP(A103,Charges!A2:A233,Charges!G2:G233)</f>
        <v/>
      </c>
      <c r="G103">
        <f>XLOOKUP(A103,Charges!A2:A233,Charges!H2:H233)</f>
        <v/>
      </c>
      <c r="H103">
        <f>XLOOKUP(A103,Charges!A2:A233,Charges!I2:I233)</f>
        <v/>
      </c>
      <c r="I103">
        <f>XLOOKUP(A103,Charges!A2:A233,Charges!J2:J233)</f>
        <v/>
      </c>
      <c r="J103">
        <f>XLOOKUP(E103,CDM!A2:A16,CDM!C2:C16,"N/A")</f>
        <v/>
      </c>
      <c r="K103">
        <f>XLOOKUP(E103,CDM!A2:A16,CDM!D2:D16,0)</f>
        <v/>
      </c>
      <c r="L103">
        <f>IF(F103&lt;&gt;J103,"Y","")</f>
        <v/>
      </c>
      <c r="M103">
        <f>IF(K103&gt;0,(H103/K103/G103)-1,0)</f>
        <v/>
      </c>
      <c r="N103">
        <f>IF(LEFT(E103&amp;"",1)="J",IF(G103&gt;10,"Y",""),IF(E103="74177",IF(G103&gt;1,"Y",""),IF(E103="97110",IF(G103&gt;8,"Y",""),"")))</f>
        <v/>
      </c>
      <c r="O103">
        <f>IF(COUNTIFS(Charges!A:A,A103,Charges!F:F,E103,Charges!C:C,B103)&gt;1,"Y","")</f>
        <v/>
      </c>
      <c r="P103">
        <f>IF(C103&gt;0, C103-B103, "")</f>
        <v/>
      </c>
      <c r="Q103">
        <f>IF(P103&gt;$U$1,"Y","")</f>
        <v/>
      </c>
      <c r="R103">
        <f>XLOOKUP(I103&amp;E103,Contracts!A2:A76&amp;Contracts!B2:B76,Contracts!C2:C76,0)*G103</f>
        <v/>
      </c>
      <c r="S103">
        <f>H103-R103</f>
        <v/>
      </c>
    </row>
    <row r="104">
      <c r="A104">
        <f>XLOOKUP(ROW()-1,ROW(Charges!A2:A233),Charges!A2:A233)</f>
        <v/>
      </c>
      <c r="B104">
        <f>XLOOKUP(A104,Charges!A2:A233,Charges!C2:C233)</f>
        <v/>
      </c>
      <c r="C104">
        <f>XLOOKUP(A104,Charges!A2:A233,Charges!D2:D233)</f>
        <v/>
      </c>
      <c r="D104">
        <f>XLOOKUP(A104,Charges!A2:A233,Charges!E2:E233)</f>
        <v/>
      </c>
      <c r="E104">
        <f>XLOOKUP(A104,Charges!A2:A233,Charges!F2:F233)</f>
        <v/>
      </c>
      <c r="F104">
        <f>XLOOKUP(A104,Charges!A2:A233,Charges!G2:G233)</f>
        <v/>
      </c>
      <c r="G104">
        <f>XLOOKUP(A104,Charges!A2:A233,Charges!H2:H233)</f>
        <v/>
      </c>
      <c r="H104">
        <f>XLOOKUP(A104,Charges!A2:A233,Charges!I2:I233)</f>
        <v/>
      </c>
      <c r="I104">
        <f>XLOOKUP(A104,Charges!A2:A233,Charges!J2:J233)</f>
        <v/>
      </c>
      <c r="J104">
        <f>XLOOKUP(E104,CDM!A2:A16,CDM!C2:C16,"N/A")</f>
        <v/>
      </c>
      <c r="K104">
        <f>XLOOKUP(E104,CDM!A2:A16,CDM!D2:D16,0)</f>
        <v/>
      </c>
      <c r="L104">
        <f>IF(F104&lt;&gt;J104,"Y","")</f>
        <v/>
      </c>
      <c r="M104">
        <f>IF(K104&gt;0,(H104/K104/G104)-1,0)</f>
        <v/>
      </c>
      <c r="N104">
        <f>IF(LEFT(E104&amp;"",1)="J",IF(G104&gt;10,"Y",""),IF(E104="74177",IF(G104&gt;1,"Y",""),IF(E104="97110",IF(G104&gt;8,"Y",""),"")))</f>
        <v/>
      </c>
      <c r="O104">
        <f>IF(COUNTIFS(Charges!A:A,A104,Charges!F:F,E104,Charges!C:C,B104)&gt;1,"Y","")</f>
        <v/>
      </c>
      <c r="P104">
        <f>IF(C104&gt;0, C104-B104, "")</f>
        <v/>
      </c>
      <c r="Q104">
        <f>IF(P104&gt;$U$1,"Y","")</f>
        <v/>
      </c>
      <c r="R104">
        <f>XLOOKUP(I104&amp;E104,Contracts!A2:A76&amp;Contracts!B2:B76,Contracts!C2:C76,0)*G104</f>
        <v/>
      </c>
      <c r="S104">
        <f>H104-R104</f>
        <v/>
      </c>
    </row>
    <row r="105">
      <c r="A105">
        <f>XLOOKUP(ROW()-1,ROW(Charges!A2:A233),Charges!A2:A233)</f>
        <v/>
      </c>
      <c r="B105">
        <f>XLOOKUP(A105,Charges!A2:A233,Charges!C2:C233)</f>
        <v/>
      </c>
      <c r="C105">
        <f>XLOOKUP(A105,Charges!A2:A233,Charges!D2:D233)</f>
        <v/>
      </c>
      <c r="D105">
        <f>XLOOKUP(A105,Charges!A2:A233,Charges!E2:E233)</f>
        <v/>
      </c>
      <c r="E105">
        <f>XLOOKUP(A105,Charges!A2:A233,Charges!F2:F233)</f>
        <v/>
      </c>
      <c r="F105">
        <f>XLOOKUP(A105,Charges!A2:A233,Charges!G2:G233)</f>
        <v/>
      </c>
      <c r="G105">
        <f>XLOOKUP(A105,Charges!A2:A233,Charges!H2:H233)</f>
        <v/>
      </c>
      <c r="H105">
        <f>XLOOKUP(A105,Charges!A2:A233,Charges!I2:I233)</f>
        <v/>
      </c>
      <c r="I105">
        <f>XLOOKUP(A105,Charges!A2:A233,Charges!J2:J233)</f>
        <v/>
      </c>
      <c r="J105">
        <f>XLOOKUP(E105,CDM!A2:A16,CDM!C2:C16,"N/A")</f>
        <v/>
      </c>
      <c r="K105">
        <f>XLOOKUP(E105,CDM!A2:A16,CDM!D2:D16,0)</f>
        <v/>
      </c>
      <c r="L105">
        <f>IF(F105&lt;&gt;J105,"Y","")</f>
        <v/>
      </c>
      <c r="M105">
        <f>IF(K105&gt;0,(H105/K105/G105)-1,0)</f>
        <v/>
      </c>
      <c r="N105">
        <f>IF(LEFT(E105&amp;"",1)="J",IF(G105&gt;10,"Y",""),IF(E105="74177",IF(G105&gt;1,"Y",""),IF(E105="97110",IF(G105&gt;8,"Y",""),"")))</f>
        <v/>
      </c>
      <c r="O105">
        <f>IF(COUNTIFS(Charges!A:A,A105,Charges!F:F,E105,Charges!C:C,B105)&gt;1,"Y","")</f>
        <v/>
      </c>
      <c r="P105">
        <f>IF(C105&gt;0, C105-B105, "")</f>
        <v/>
      </c>
      <c r="Q105">
        <f>IF(P105&gt;$U$1,"Y","")</f>
        <v/>
      </c>
      <c r="R105">
        <f>XLOOKUP(I105&amp;E105,Contracts!A2:A76&amp;Contracts!B2:B76,Contracts!C2:C76,0)*G105</f>
        <v/>
      </c>
      <c r="S105">
        <f>H105-R105</f>
        <v/>
      </c>
    </row>
    <row r="106">
      <c r="A106">
        <f>XLOOKUP(ROW()-1,ROW(Charges!A2:A233),Charges!A2:A233)</f>
        <v/>
      </c>
      <c r="B106">
        <f>XLOOKUP(A106,Charges!A2:A233,Charges!C2:C233)</f>
        <v/>
      </c>
      <c r="C106">
        <f>XLOOKUP(A106,Charges!A2:A233,Charges!D2:D233)</f>
        <v/>
      </c>
      <c r="D106">
        <f>XLOOKUP(A106,Charges!A2:A233,Charges!E2:E233)</f>
        <v/>
      </c>
      <c r="E106">
        <f>XLOOKUP(A106,Charges!A2:A233,Charges!F2:F233)</f>
        <v/>
      </c>
      <c r="F106">
        <f>XLOOKUP(A106,Charges!A2:A233,Charges!G2:G233)</f>
        <v/>
      </c>
      <c r="G106">
        <f>XLOOKUP(A106,Charges!A2:A233,Charges!H2:H233)</f>
        <v/>
      </c>
      <c r="H106">
        <f>XLOOKUP(A106,Charges!A2:A233,Charges!I2:I233)</f>
        <v/>
      </c>
      <c r="I106">
        <f>XLOOKUP(A106,Charges!A2:A233,Charges!J2:J233)</f>
        <v/>
      </c>
      <c r="J106">
        <f>XLOOKUP(E106,CDM!A2:A16,CDM!C2:C16,"N/A")</f>
        <v/>
      </c>
      <c r="K106">
        <f>XLOOKUP(E106,CDM!A2:A16,CDM!D2:D16,0)</f>
        <v/>
      </c>
      <c r="L106">
        <f>IF(F106&lt;&gt;J106,"Y","")</f>
        <v/>
      </c>
      <c r="M106">
        <f>IF(K106&gt;0,(H106/K106/G106)-1,0)</f>
        <v/>
      </c>
      <c r="N106">
        <f>IF(LEFT(E106&amp;"",1)="J",IF(G106&gt;10,"Y",""),IF(E106="74177",IF(G106&gt;1,"Y",""),IF(E106="97110",IF(G106&gt;8,"Y",""),"")))</f>
        <v/>
      </c>
      <c r="O106">
        <f>IF(COUNTIFS(Charges!A:A,A106,Charges!F:F,E106,Charges!C:C,B106)&gt;1,"Y","")</f>
        <v/>
      </c>
      <c r="P106">
        <f>IF(C106&gt;0, C106-B106, "")</f>
        <v/>
      </c>
      <c r="Q106">
        <f>IF(P106&gt;$U$1,"Y","")</f>
        <v/>
      </c>
      <c r="R106">
        <f>XLOOKUP(I106&amp;E106,Contracts!A2:A76&amp;Contracts!B2:B76,Contracts!C2:C76,0)*G106</f>
        <v/>
      </c>
      <c r="S106">
        <f>H106-R106</f>
        <v/>
      </c>
    </row>
    <row r="107">
      <c r="A107">
        <f>XLOOKUP(ROW()-1,ROW(Charges!A2:A233),Charges!A2:A233)</f>
        <v/>
      </c>
      <c r="B107">
        <f>XLOOKUP(A107,Charges!A2:A233,Charges!C2:C233)</f>
        <v/>
      </c>
      <c r="C107">
        <f>XLOOKUP(A107,Charges!A2:A233,Charges!D2:D233)</f>
        <v/>
      </c>
      <c r="D107">
        <f>XLOOKUP(A107,Charges!A2:A233,Charges!E2:E233)</f>
        <v/>
      </c>
      <c r="E107">
        <f>XLOOKUP(A107,Charges!A2:A233,Charges!F2:F233)</f>
        <v/>
      </c>
      <c r="F107">
        <f>XLOOKUP(A107,Charges!A2:A233,Charges!G2:G233)</f>
        <v/>
      </c>
      <c r="G107">
        <f>XLOOKUP(A107,Charges!A2:A233,Charges!H2:H233)</f>
        <v/>
      </c>
      <c r="H107">
        <f>XLOOKUP(A107,Charges!A2:A233,Charges!I2:I233)</f>
        <v/>
      </c>
      <c r="I107">
        <f>XLOOKUP(A107,Charges!A2:A233,Charges!J2:J233)</f>
        <v/>
      </c>
      <c r="J107">
        <f>XLOOKUP(E107,CDM!A2:A16,CDM!C2:C16,"N/A")</f>
        <v/>
      </c>
      <c r="K107">
        <f>XLOOKUP(E107,CDM!A2:A16,CDM!D2:D16,0)</f>
        <v/>
      </c>
      <c r="L107">
        <f>IF(F107&lt;&gt;J107,"Y","")</f>
        <v/>
      </c>
      <c r="M107">
        <f>IF(K107&gt;0,(H107/K107/G107)-1,0)</f>
        <v/>
      </c>
      <c r="N107">
        <f>IF(LEFT(E107&amp;"",1)="J",IF(G107&gt;10,"Y",""),IF(E107="74177",IF(G107&gt;1,"Y",""),IF(E107="97110",IF(G107&gt;8,"Y",""),"")))</f>
        <v/>
      </c>
      <c r="O107">
        <f>IF(COUNTIFS(Charges!A:A,A107,Charges!F:F,E107,Charges!C:C,B107)&gt;1,"Y","")</f>
        <v/>
      </c>
      <c r="P107">
        <f>IF(C107&gt;0, C107-B107, "")</f>
        <v/>
      </c>
      <c r="Q107">
        <f>IF(P107&gt;$U$1,"Y","")</f>
        <v/>
      </c>
      <c r="R107">
        <f>XLOOKUP(I107&amp;E107,Contracts!A2:A76&amp;Contracts!B2:B76,Contracts!C2:C76,0)*G107</f>
        <v/>
      </c>
      <c r="S107">
        <f>H107-R107</f>
        <v/>
      </c>
    </row>
    <row r="108">
      <c r="A108">
        <f>XLOOKUP(ROW()-1,ROW(Charges!A2:A233),Charges!A2:A233)</f>
        <v/>
      </c>
      <c r="B108">
        <f>XLOOKUP(A108,Charges!A2:A233,Charges!C2:C233)</f>
        <v/>
      </c>
      <c r="C108">
        <f>XLOOKUP(A108,Charges!A2:A233,Charges!D2:D233)</f>
        <v/>
      </c>
      <c r="D108">
        <f>XLOOKUP(A108,Charges!A2:A233,Charges!E2:E233)</f>
        <v/>
      </c>
      <c r="E108">
        <f>XLOOKUP(A108,Charges!A2:A233,Charges!F2:F233)</f>
        <v/>
      </c>
      <c r="F108">
        <f>XLOOKUP(A108,Charges!A2:A233,Charges!G2:G233)</f>
        <v/>
      </c>
      <c r="G108">
        <f>XLOOKUP(A108,Charges!A2:A233,Charges!H2:H233)</f>
        <v/>
      </c>
      <c r="H108">
        <f>XLOOKUP(A108,Charges!A2:A233,Charges!I2:I233)</f>
        <v/>
      </c>
      <c r="I108">
        <f>XLOOKUP(A108,Charges!A2:A233,Charges!J2:J233)</f>
        <v/>
      </c>
      <c r="J108">
        <f>XLOOKUP(E108,CDM!A2:A16,CDM!C2:C16,"N/A")</f>
        <v/>
      </c>
      <c r="K108">
        <f>XLOOKUP(E108,CDM!A2:A16,CDM!D2:D16,0)</f>
        <v/>
      </c>
      <c r="L108">
        <f>IF(F108&lt;&gt;J108,"Y","")</f>
        <v/>
      </c>
      <c r="M108">
        <f>IF(K108&gt;0,(H108/K108/G108)-1,0)</f>
        <v/>
      </c>
      <c r="N108">
        <f>IF(LEFT(E108&amp;"",1)="J",IF(G108&gt;10,"Y",""),IF(E108="74177",IF(G108&gt;1,"Y",""),IF(E108="97110",IF(G108&gt;8,"Y",""),"")))</f>
        <v/>
      </c>
      <c r="O108">
        <f>IF(COUNTIFS(Charges!A:A,A108,Charges!F:F,E108,Charges!C:C,B108)&gt;1,"Y","")</f>
        <v/>
      </c>
      <c r="P108">
        <f>IF(C108&gt;0, C108-B108, "")</f>
        <v/>
      </c>
      <c r="Q108">
        <f>IF(P108&gt;$U$1,"Y","")</f>
        <v/>
      </c>
      <c r="R108">
        <f>XLOOKUP(I108&amp;E108,Contracts!A2:A76&amp;Contracts!B2:B76,Contracts!C2:C76,0)*G108</f>
        <v/>
      </c>
      <c r="S108">
        <f>H108-R108</f>
        <v/>
      </c>
    </row>
    <row r="109">
      <c r="A109">
        <f>XLOOKUP(ROW()-1,ROW(Charges!A2:A233),Charges!A2:A233)</f>
        <v/>
      </c>
      <c r="B109">
        <f>XLOOKUP(A109,Charges!A2:A233,Charges!C2:C233)</f>
        <v/>
      </c>
      <c r="C109">
        <f>XLOOKUP(A109,Charges!A2:A233,Charges!D2:D233)</f>
        <v/>
      </c>
      <c r="D109">
        <f>XLOOKUP(A109,Charges!A2:A233,Charges!E2:E233)</f>
        <v/>
      </c>
      <c r="E109">
        <f>XLOOKUP(A109,Charges!A2:A233,Charges!F2:F233)</f>
        <v/>
      </c>
      <c r="F109">
        <f>XLOOKUP(A109,Charges!A2:A233,Charges!G2:G233)</f>
        <v/>
      </c>
      <c r="G109">
        <f>XLOOKUP(A109,Charges!A2:A233,Charges!H2:H233)</f>
        <v/>
      </c>
      <c r="H109">
        <f>XLOOKUP(A109,Charges!A2:A233,Charges!I2:I233)</f>
        <v/>
      </c>
      <c r="I109">
        <f>XLOOKUP(A109,Charges!A2:A233,Charges!J2:J233)</f>
        <v/>
      </c>
      <c r="J109">
        <f>XLOOKUP(E109,CDM!A2:A16,CDM!C2:C16,"N/A")</f>
        <v/>
      </c>
      <c r="K109">
        <f>XLOOKUP(E109,CDM!A2:A16,CDM!D2:D16,0)</f>
        <v/>
      </c>
      <c r="L109">
        <f>IF(F109&lt;&gt;J109,"Y","")</f>
        <v/>
      </c>
      <c r="M109">
        <f>IF(K109&gt;0,(H109/K109/G109)-1,0)</f>
        <v/>
      </c>
      <c r="N109">
        <f>IF(LEFT(E109&amp;"",1)="J",IF(G109&gt;10,"Y",""),IF(E109="74177",IF(G109&gt;1,"Y",""),IF(E109="97110",IF(G109&gt;8,"Y",""),"")))</f>
        <v/>
      </c>
      <c r="O109">
        <f>IF(COUNTIFS(Charges!A:A,A109,Charges!F:F,E109,Charges!C:C,B109)&gt;1,"Y","")</f>
        <v/>
      </c>
      <c r="P109">
        <f>IF(C109&gt;0, C109-B109, "")</f>
        <v/>
      </c>
      <c r="Q109">
        <f>IF(P109&gt;$U$1,"Y","")</f>
        <v/>
      </c>
      <c r="R109">
        <f>XLOOKUP(I109&amp;E109,Contracts!A2:A76&amp;Contracts!B2:B76,Contracts!C2:C76,0)*G109</f>
        <v/>
      </c>
      <c r="S109">
        <f>H109-R109</f>
        <v/>
      </c>
    </row>
    <row r="110">
      <c r="A110">
        <f>XLOOKUP(ROW()-1,ROW(Charges!A2:A233),Charges!A2:A233)</f>
        <v/>
      </c>
      <c r="B110">
        <f>XLOOKUP(A110,Charges!A2:A233,Charges!C2:C233)</f>
        <v/>
      </c>
      <c r="C110">
        <f>XLOOKUP(A110,Charges!A2:A233,Charges!D2:D233)</f>
        <v/>
      </c>
      <c r="D110">
        <f>XLOOKUP(A110,Charges!A2:A233,Charges!E2:E233)</f>
        <v/>
      </c>
      <c r="E110">
        <f>XLOOKUP(A110,Charges!A2:A233,Charges!F2:F233)</f>
        <v/>
      </c>
      <c r="F110">
        <f>XLOOKUP(A110,Charges!A2:A233,Charges!G2:G233)</f>
        <v/>
      </c>
      <c r="G110">
        <f>XLOOKUP(A110,Charges!A2:A233,Charges!H2:H233)</f>
        <v/>
      </c>
      <c r="H110">
        <f>XLOOKUP(A110,Charges!A2:A233,Charges!I2:I233)</f>
        <v/>
      </c>
      <c r="I110">
        <f>XLOOKUP(A110,Charges!A2:A233,Charges!J2:J233)</f>
        <v/>
      </c>
      <c r="J110">
        <f>XLOOKUP(E110,CDM!A2:A16,CDM!C2:C16,"N/A")</f>
        <v/>
      </c>
      <c r="K110">
        <f>XLOOKUP(E110,CDM!A2:A16,CDM!D2:D16,0)</f>
        <v/>
      </c>
      <c r="L110">
        <f>IF(F110&lt;&gt;J110,"Y","")</f>
        <v/>
      </c>
      <c r="M110">
        <f>IF(K110&gt;0,(H110/K110/G110)-1,0)</f>
        <v/>
      </c>
      <c r="N110">
        <f>IF(LEFT(E110&amp;"",1)="J",IF(G110&gt;10,"Y",""),IF(E110="74177",IF(G110&gt;1,"Y",""),IF(E110="97110",IF(G110&gt;8,"Y",""),"")))</f>
        <v/>
      </c>
      <c r="O110">
        <f>IF(COUNTIFS(Charges!A:A,A110,Charges!F:F,E110,Charges!C:C,B110)&gt;1,"Y","")</f>
        <v/>
      </c>
      <c r="P110">
        <f>IF(C110&gt;0, C110-B110, "")</f>
        <v/>
      </c>
      <c r="Q110">
        <f>IF(P110&gt;$U$1,"Y","")</f>
        <v/>
      </c>
      <c r="R110">
        <f>XLOOKUP(I110&amp;E110,Contracts!A2:A76&amp;Contracts!B2:B76,Contracts!C2:C76,0)*G110</f>
        <v/>
      </c>
      <c r="S110">
        <f>H110-R110</f>
        <v/>
      </c>
    </row>
    <row r="111">
      <c r="A111">
        <f>XLOOKUP(ROW()-1,ROW(Charges!A2:A233),Charges!A2:A233)</f>
        <v/>
      </c>
      <c r="B111">
        <f>XLOOKUP(A111,Charges!A2:A233,Charges!C2:C233)</f>
        <v/>
      </c>
      <c r="C111">
        <f>XLOOKUP(A111,Charges!A2:A233,Charges!D2:D233)</f>
        <v/>
      </c>
      <c r="D111">
        <f>XLOOKUP(A111,Charges!A2:A233,Charges!E2:E233)</f>
        <v/>
      </c>
      <c r="E111">
        <f>XLOOKUP(A111,Charges!A2:A233,Charges!F2:F233)</f>
        <v/>
      </c>
      <c r="F111">
        <f>XLOOKUP(A111,Charges!A2:A233,Charges!G2:G233)</f>
        <v/>
      </c>
      <c r="G111">
        <f>XLOOKUP(A111,Charges!A2:A233,Charges!H2:H233)</f>
        <v/>
      </c>
      <c r="H111">
        <f>XLOOKUP(A111,Charges!A2:A233,Charges!I2:I233)</f>
        <v/>
      </c>
      <c r="I111">
        <f>XLOOKUP(A111,Charges!A2:A233,Charges!J2:J233)</f>
        <v/>
      </c>
      <c r="J111">
        <f>XLOOKUP(E111,CDM!A2:A16,CDM!C2:C16,"N/A")</f>
        <v/>
      </c>
      <c r="K111">
        <f>XLOOKUP(E111,CDM!A2:A16,CDM!D2:D16,0)</f>
        <v/>
      </c>
      <c r="L111">
        <f>IF(F111&lt;&gt;J111,"Y","")</f>
        <v/>
      </c>
      <c r="M111">
        <f>IF(K111&gt;0,(H111/K111/G111)-1,0)</f>
        <v/>
      </c>
      <c r="N111">
        <f>IF(LEFT(E111&amp;"",1)="J",IF(G111&gt;10,"Y",""),IF(E111="74177",IF(G111&gt;1,"Y",""),IF(E111="97110",IF(G111&gt;8,"Y",""),"")))</f>
        <v/>
      </c>
      <c r="O111">
        <f>IF(COUNTIFS(Charges!A:A,A111,Charges!F:F,E111,Charges!C:C,B111)&gt;1,"Y","")</f>
        <v/>
      </c>
      <c r="P111">
        <f>IF(C111&gt;0, C111-B111, "")</f>
        <v/>
      </c>
      <c r="Q111">
        <f>IF(P111&gt;$U$1,"Y","")</f>
        <v/>
      </c>
      <c r="R111">
        <f>XLOOKUP(I111&amp;E111,Contracts!A2:A76&amp;Contracts!B2:B76,Contracts!C2:C76,0)*G111</f>
        <v/>
      </c>
      <c r="S111">
        <f>H111-R111</f>
        <v/>
      </c>
    </row>
    <row r="112">
      <c r="A112">
        <f>XLOOKUP(ROW()-1,ROW(Charges!A2:A233),Charges!A2:A233)</f>
        <v/>
      </c>
      <c r="B112">
        <f>XLOOKUP(A112,Charges!A2:A233,Charges!C2:C233)</f>
        <v/>
      </c>
      <c r="C112">
        <f>XLOOKUP(A112,Charges!A2:A233,Charges!D2:D233)</f>
        <v/>
      </c>
      <c r="D112">
        <f>XLOOKUP(A112,Charges!A2:A233,Charges!E2:E233)</f>
        <v/>
      </c>
      <c r="E112">
        <f>XLOOKUP(A112,Charges!A2:A233,Charges!F2:F233)</f>
        <v/>
      </c>
      <c r="F112">
        <f>XLOOKUP(A112,Charges!A2:A233,Charges!G2:G233)</f>
        <v/>
      </c>
      <c r="G112">
        <f>XLOOKUP(A112,Charges!A2:A233,Charges!H2:H233)</f>
        <v/>
      </c>
      <c r="H112">
        <f>XLOOKUP(A112,Charges!A2:A233,Charges!I2:I233)</f>
        <v/>
      </c>
      <c r="I112">
        <f>XLOOKUP(A112,Charges!A2:A233,Charges!J2:J233)</f>
        <v/>
      </c>
      <c r="J112">
        <f>XLOOKUP(E112,CDM!A2:A16,CDM!C2:C16,"N/A")</f>
        <v/>
      </c>
      <c r="K112">
        <f>XLOOKUP(E112,CDM!A2:A16,CDM!D2:D16,0)</f>
        <v/>
      </c>
      <c r="L112">
        <f>IF(F112&lt;&gt;J112,"Y","")</f>
        <v/>
      </c>
      <c r="M112">
        <f>IF(K112&gt;0,(H112/K112/G112)-1,0)</f>
        <v/>
      </c>
      <c r="N112">
        <f>IF(LEFT(E112&amp;"",1)="J",IF(G112&gt;10,"Y",""),IF(E112="74177",IF(G112&gt;1,"Y",""),IF(E112="97110",IF(G112&gt;8,"Y",""),"")))</f>
        <v/>
      </c>
      <c r="O112">
        <f>IF(COUNTIFS(Charges!A:A,A112,Charges!F:F,E112,Charges!C:C,B112)&gt;1,"Y","")</f>
        <v/>
      </c>
      <c r="P112">
        <f>IF(C112&gt;0, C112-B112, "")</f>
        <v/>
      </c>
      <c r="Q112">
        <f>IF(P112&gt;$U$1,"Y","")</f>
        <v/>
      </c>
      <c r="R112">
        <f>XLOOKUP(I112&amp;E112,Contracts!A2:A76&amp;Contracts!B2:B76,Contracts!C2:C76,0)*G112</f>
        <v/>
      </c>
      <c r="S112">
        <f>H112-R112</f>
        <v/>
      </c>
    </row>
    <row r="113">
      <c r="A113">
        <f>XLOOKUP(ROW()-1,ROW(Charges!A2:A233),Charges!A2:A233)</f>
        <v/>
      </c>
      <c r="B113">
        <f>XLOOKUP(A113,Charges!A2:A233,Charges!C2:C233)</f>
        <v/>
      </c>
      <c r="C113">
        <f>XLOOKUP(A113,Charges!A2:A233,Charges!D2:D233)</f>
        <v/>
      </c>
      <c r="D113">
        <f>XLOOKUP(A113,Charges!A2:A233,Charges!E2:E233)</f>
        <v/>
      </c>
      <c r="E113">
        <f>XLOOKUP(A113,Charges!A2:A233,Charges!F2:F233)</f>
        <v/>
      </c>
      <c r="F113">
        <f>XLOOKUP(A113,Charges!A2:A233,Charges!G2:G233)</f>
        <v/>
      </c>
      <c r="G113">
        <f>XLOOKUP(A113,Charges!A2:A233,Charges!H2:H233)</f>
        <v/>
      </c>
      <c r="H113">
        <f>XLOOKUP(A113,Charges!A2:A233,Charges!I2:I233)</f>
        <v/>
      </c>
      <c r="I113">
        <f>XLOOKUP(A113,Charges!A2:A233,Charges!J2:J233)</f>
        <v/>
      </c>
      <c r="J113">
        <f>XLOOKUP(E113,CDM!A2:A16,CDM!C2:C16,"N/A")</f>
        <v/>
      </c>
      <c r="K113">
        <f>XLOOKUP(E113,CDM!A2:A16,CDM!D2:D16,0)</f>
        <v/>
      </c>
      <c r="L113">
        <f>IF(F113&lt;&gt;J113,"Y","")</f>
        <v/>
      </c>
      <c r="M113">
        <f>IF(K113&gt;0,(H113/K113/G113)-1,0)</f>
        <v/>
      </c>
      <c r="N113">
        <f>IF(LEFT(E113&amp;"",1)="J",IF(G113&gt;10,"Y",""),IF(E113="74177",IF(G113&gt;1,"Y",""),IF(E113="97110",IF(G113&gt;8,"Y",""),"")))</f>
        <v/>
      </c>
      <c r="O113">
        <f>IF(COUNTIFS(Charges!A:A,A113,Charges!F:F,E113,Charges!C:C,B113)&gt;1,"Y","")</f>
        <v/>
      </c>
      <c r="P113">
        <f>IF(C113&gt;0, C113-B113, "")</f>
        <v/>
      </c>
      <c r="Q113">
        <f>IF(P113&gt;$U$1,"Y","")</f>
        <v/>
      </c>
      <c r="R113">
        <f>XLOOKUP(I113&amp;E113,Contracts!A2:A76&amp;Contracts!B2:B76,Contracts!C2:C76,0)*G113</f>
        <v/>
      </c>
      <c r="S113">
        <f>H113-R113</f>
        <v/>
      </c>
    </row>
    <row r="114">
      <c r="A114">
        <f>XLOOKUP(ROW()-1,ROW(Charges!A2:A233),Charges!A2:A233)</f>
        <v/>
      </c>
      <c r="B114">
        <f>XLOOKUP(A114,Charges!A2:A233,Charges!C2:C233)</f>
        <v/>
      </c>
      <c r="C114">
        <f>XLOOKUP(A114,Charges!A2:A233,Charges!D2:D233)</f>
        <v/>
      </c>
      <c r="D114">
        <f>XLOOKUP(A114,Charges!A2:A233,Charges!E2:E233)</f>
        <v/>
      </c>
      <c r="E114">
        <f>XLOOKUP(A114,Charges!A2:A233,Charges!F2:F233)</f>
        <v/>
      </c>
      <c r="F114">
        <f>XLOOKUP(A114,Charges!A2:A233,Charges!G2:G233)</f>
        <v/>
      </c>
      <c r="G114">
        <f>XLOOKUP(A114,Charges!A2:A233,Charges!H2:H233)</f>
        <v/>
      </c>
      <c r="H114">
        <f>XLOOKUP(A114,Charges!A2:A233,Charges!I2:I233)</f>
        <v/>
      </c>
      <c r="I114">
        <f>XLOOKUP(A114,Charges!A2:A233,Charges!J2:J233)</f>
        <v/>
      </c>
      <c r="J114">
        <f>XLOOKUP(E114,CDM!A2:A16,CDM!C2:C16,"N/A")</f>
        <v/>
      </c>
      <c r="K114">
        <f>XLOOKUP(E114,CDM!A2:A16,CDM!D2:D16,0)</f>
        <v/>
      </c>
      <c r="L114">
        <f>IF(F114&lt;&gt;J114,"Y","")</f>
        <v/>
      </c>
      <c r="M114">
        <f>IF(K114&gt;0,(H114/K114/G114)-1,0)</f>
        <v/>
      </c>
      <c r="N114">
        <f>IF(LEFT(E114&amp;"",1)="J",IF(G114&gt;10,"Y",""),IF(E114="74177",IF(G114&gt;1,"Y",""),IF(E114="97110",IF(G114&gt;8,"Y",""),"")))</f>
        <v/>
      </c>
      <c r="O114">
        <f>IF(COUNTIFS(Charges!A:A,A114,Charges!F:F,E114,Charges!C:C,B114)&gt;1,"Y","")</f>
        <v/>
      </c>
      <c r="P114">
        <f>IF(C114&gt;0, C114-B114, "")</f>
        <v/>
      </c>
      <c r="Q114">
        <f>IF(P114&gt;$U$1,"Y","")</f>
        <v/>
      </c>
      <c r="R114">
        <f>XLOOKUP(I114&amp;E114,Contracts!A2:A76&amp;Contracts!B2:B76,Contracts!C2:C76,0)*G114</f>
        <v/>
      </c>
      <c r="S114">
        <f>H114-R114</f>
        <v/>
      </c>
    </row>
    <row r="115">
      <c r="A115">
        <f>XLOOKUP(ROW()-1,ROW(Charges!A2:A233),Charges!A2:A233)</f>
        <v/>
      </c>
      <c r="B115">
        <f>XLOOKUP(A115,Charges!A2:A233,Charges!C2:C233)</f>
        <v/>
      </c>
      <c r="C115">
        <f>XLOOKUP(A115,Charges!A2:A233,Charges!D2:D233)</f>
        <v/>
      </c>
      <c r="D115">
        <f>XLOOKUP(A115,Charges!A2:A233,Charges!E2:E233)</f>
        <v/>
      </c>
      <c r="E115">
        <f>XLOOKUP(A115,Charges!A2:A233,Charges!F2:F233)</f>
        <v/>
      </c>
      <c r="F115">
        <f>XLOOKUP(A115,Charges!A2:A233,Charges!G2:G233)</f>
        <v/>
      </c>
      <c r="G115">
        <f>XLOOKUP(A115,Charges!A2:A233,Charges!H2:H233)</f>
        <v/>
      </c>
      <c r="H115">
        <f>XLOOKUP(A115,Charges!A2:A233,Charges!I2:I233)</f>
        <v/>
      </c>
      <c r="I115">
        <f>XLOOKUP(A115,Charges!A2:A233,Charges!J2:J233)</f>
        <v/>
      </c>
      <c r="J115">
        <f>XLOOKUP(E115,CDM!A2:A16,CDM!C2:C16,"N/A")</f>
        <v/>
      </c>
      <c r="K115">
        <f>XLOOKUP(E115,CDM!A2:A16,CDM!D2:D16,0)</f>
        <v/>
      </c>
      <c r="L115">
        <f>IF(F115&lt;&gt;J115,"Y","")</f>
        <v/>
      </c>
      <c r="M115">
        <f>IF(K115&gt;0,(H115/K115/G115)-1,0)</f>
        <v/>
      </c>
      <c r="N115">
        <f>IF(LEFT(E115&amp;"",1)="J",IF(G115&gt;10,"Y",""),IF(E115="74177",IF(G115&gt;1,"Y",""),IF(E115="97110",IF(G115&gt;8,"Y",""),"")))</f>
        <v/>
      </c>
      <c r="O115">
        <f>IF(COUNTIFS(Charges!A:A,A115,Charges!F:F,E115,Charges!C:C,B115)&gt;1,"Y","")</f>
        <v/>
      </c>
      <c r="P115">
        <f>IF(C115&gt;0, C115-B115, "")</f>
        <v/>
      </c>
      <c r="Q115">
        <f>IF(P115&gt;$U$1,"Y","")</f>
        <v/>
      </c>
      <c r="R115">
        <f>XLOOKUP(I115&amp;E115,Contracts!A2:A76&amp;Contracts!B2:B76,Contracts!C2:C76,0)*G115</f>
        <v/>
      </c>
      <c r="S115">
        <f>H115-R115</f>
        <v/>
      </c>
    </row>
    <row r="116">
      <c r="A116">
        <f>XLOOKUP(ROW()-1,ROW(Charges!A2:A233),Charges!A2:A233)</f>
        <v/>
      </c>
      <c r="B116">
        <f>XLOOKUP(A116,Charges!A2:A233,Charges!C2:C233)</f>
        <v/>
      </c>
      <c r="C116">
        <f>XLOOKUP(A116,Charges!A2:A233,Charges!D2:D233)</f>
        <v/>
      </c>
      <c r="D116">
        <f>XLOOKUP(A116,Charges!A2:A233,Charges!E2:E233)</f>
        <v/>
      </c>
      <c r="E116">
        <f>XLOOKUP(A116,Charges!A2:A233,Charges!F2:F233)</f>
        <v/>
      </c>
      <c r="F116">
        <f>XLOOKUP(A116,Charges!A2:A233,Charges!G2:G233)</f>
        <v/>
      </c>
      <c r="G116">
        <f>XLOOKUP(A116,Charges!A2:A233,Charges!H2:H233)</f>
        <v/>
      </c>
      <c r="H116">
        <f>XLOOKUP(A116,Charges!A2:A233,Charges!I2:I233)</f>
        <v/>
      </c>
      <c r="I116">
        <f>XLOOKUP(A116,Charges!A2:A233,Charges!J2:J233)</f>
        <v/>
      </c>
      <c r="J116">
        <f>XLOOKUP(E116,CDM!A2:A16,CDM!C2:C16,"N/A")</f>
        <v/>
      </c>
      <c r="K116">
        <f>XLOOKUP(E116,CDM!A2:A16,CDM!D2:D16,0)</f>
        <v/>
      </c>
      <c r="L116">
        <f>IF(F116&lt;&gt;J116,"Y","")</f>
        <v/>
      </c>
      <c r="M116">
        <f>IF(K116&gt;0,(H116/K116/G116)-1,0)</f>
        <v/>
      </c>
      <c r="N116">
        <f>IF(LEFT(E116&amp;"",1)="J",IF(G116&gt;10,"Y",""),IF(E116="74177",IF(G116&gt;1,"Y",""),IF(E116="97110",IF(G116&gt;8,"Y",""),"")))</f>
        <v/>
      </c>
      <c r="O116">
        <f>IF(COUNTIFS(Charges!A:A,A116,Charges!F:F,E116,Charges!C:C,B116)&gt;1,"Y","")</f>
        <v/>
      </c>
      <c r="P116">
        <f>IF(C116&gt;0, C116-B116, "")</f>
        <v/>
      </c>
      <c r="Q116">
        <f>IF(P116&gt;$U$1,"Y","")</f>
        <v/>
      </c>
      <c r="R116">
        <f>XLOOKUP(I116&amp;E116,Contracts!A2:A76&amp;Contracts!B2:B76,Contracts!C2:C76,0)*G116</f>
        <v/>
      </c>
      <c r="S116">
        <f>H116-R116</f>
        <v/>
      </c>
    </row>
    <row r="117">
      <c r="A117">
        <f>XLOOKUP(ROW()-1,ROW(Charges!A2:A233),Charges!A2:A233)</f>
        <v/>
      </c>
      <c r="B117">
        <f>XLOOKUP(A117,Charges!A2:A233,Charges!C2:C233)</f>
        <v/>
      </c>
      <c r="C117">
        <f>XLOOKUP(A117,Charges!A2:A233,Charges!D2:D233)</f>
        <v/>
      </c>
      <c r="D117">
        <f>XLOOKUP(A117,Charges!A2:A233,Charges!E2:E233)</f>
        <v/>
      </c>
      <c r="E117">
        <f>XLOOKUP(A117,Charges!A2:A233,Charges!F2:F233)</f>
        <v/>
      </c>
      <c r="F117">
        <f>XLOOKUP(A117,Charges!A2:A233,Charges!G2:G233)</f>
        <v/>
      </c>
      <c r="G117">
        <f>XLOOKUP(A117,Charges!A2:A233,Charges!H2:H233)</f>
        <v/>
      </c>
      <c r="H117">
        <f>XLOOKUP(A117,Charges!A2:A233,Charges!I2:I233)</f>
        <v/>
      </c>
      <c r="I117">
        <f>XLOOKUP(A117,Charges!A2:A233,Charges!J2:J233)</f>
        <v/>
      </c>
      <c r="J117">
        <f>XLOOKUP(E117,CDM!A2:A16,CDM!C2:C16,"N/A")</f>
        <v/>
      </c>
      <c r="K117">
        <f>XLOOKUP(E117,CDM!A2:A16,CDM!D2:D16,0)</f>
        <v/>
      </c>
      <c r="L117">
        <f>IF(F117&lt;&gt;J117,"Y","")</f>
        <v/>
      </c>
      <c r="M117">
        <f>IF(K117&gt;0,(H117/K117/G117)-1,0)</f>
        <v/>
      </c>
      <c r="N117">
        <f>IF(LEFT(E117&amp;"",1)="J",IF(G117&gt;10,"Y",""),IF(E117="74177",IF(G117&gt;1,"Y",""),IF(E117="97110",IF(G117&gt;8,"Y",""),"")))</f>
        <v/>
      </c>
      <c r="O117">
        <f>IF(COUNTIFS(Charges!A:A,A117,Charges!F:F,E117,Charges!C:C,B117)&gt;1,"Y","")</f>
        <v/>
      </c>
      <c r="P117">
        <f>IF(C117&gt;0, C117-B117, "")</f>
        <v/>
      </c>
      <c r="Q117">
        <f>IF(P117&gt;$U$1,"Y","")</f>
        <v/>
      </c>
      <c r="R117">
        <f>XLOOKUP(I117&amp;E117,Contracts!A2:A76&amp;Contracts!B2:B76,Contracts!C2:C76,0)*G117</f>
        <v/>
      </c>
      <c r="S117">
        <f>H117-R117</f>
        <v/>
      </c>
    </row>
    <row r="118">
      <c r="A118">
        <f>XLOOKUP(ROW()-1,ROW(Charges!A2:A233),Charges!A2:A233)</f>
        <v/>
      </c>
      <c r="B118">
        <f>XLOOKUP(A118,Charges!A2:A233,Charges!C2:C233)</f>
        <v/>
      </c>
      <c r="C118">
        <f>XLOOKUP(A118,Charges!A2:A233,Charges!D2:D233)</f>
        <v/>
      </c>
      <c r="D118">
        <f>XLOOKUP(A118,Charges!A2:A233,Charges!E2:E233)</f>
        <v/>
      </c>
      <c r="E118">
        <f>XLOOKUP(A118,Charges!A2:A233,Charges!F2:F233)</f>
        <v/>
      </c>
      <c r="F118">
        <f>XLOOKUP(A118,Charges!A2:A233,Charges!G2:G233)</f>
        <v/>
      </c>
      <c r="G118">
        <f>XLOOKUP(A118,Charges!A2:A233,Charges!H2:H233)</f>
        <v/>
      </c>
      <c r="H118">
        <f>XLOOKUP(A118,Charges!A2:A233,Charges!I2:I233)</f>
        <v/>
      </c>
      <c r="I118">
        <f>XLOOKUP(A118,Charges!A2:A233,Charges!J2:J233)</f>
        <v/>
      </c>
      <c r="J118">
        <f>XLOOKUP(E118,CDM!A2:A16,CDM!C2:C16,"N/A")</f>
        <v/>
      </c>
      <c r="K118">
        <f>XLOOKUP(E118,CDM!A2:A16,CDM!D2:D16,0)</f>
        <v/>
      </c>
      <c r="L118">
        <f>IF(F118&lt;&gt;J118,"Y","")</f>
        <v/>
      </c>
      <c r="M118">
        <f>IF(K118&gt;0,(H118/K118/G118)-1,0)</f>
        <v/>
      </c>
      <c r="N118">
        <f>IF(LEFT(E118&amp;"",1)="J",IF(G118&gt;10,"Y",""),IF(E118="74177",IF(G118&gt;1,"Y",""),IF(E118="97110",IF(G118&gt;8,"Y",""),"")))</f>
        <v/>
      </c>
      <c r="O118">
        <f>IF(COUNTIFS(Charges!A:A,A118,Charges!F:F,E118,Charges!C:C,B118)&gt;1,"Y","")</f>
        <v/>
      </c>
      <c r="P118">
        <f>IF(C118&gt;0, C118-B118, "")</f>
        <v/>
      </c>
      <c r="Q118">
        <f>IF(P118&gt;$U$1,"Y","")</f>
        <v/>
      </c>
      <c r="R118">
        <f>XLOOKUP(I118&amp;E118,Contracts!A2:A76&amp;Contracts!B2:B76,Contracts!C2:C76,0)*G118</f>
        <v/>
      </c>
      <c r="S118">
        <f>H118-R118</f>
        <v/>
      </c>
    </row>
    <row r="119">
      <c r="A119">
        <f>XLOOKUP(ROW()-1,ROW(Charges!A2:A233),Charges!A2:A233)</f>
        <v/>
      </c>
      <c r="B119">
        <f>XLOOKUP(A119,Charges!A2:A233,Charges!C2:C233)</f>
        <v/>
      </c>
      <c r="C119">
        <f>XLOOKUP(A119,Charges!A2:A233,Charges!D2:D233)</f>
        <v/>
      </c>
      <c r="D119">
        <f>XLOOKUP(A119,Charges!A2:A233,Charges!E2:E233)</f>
        <v/>
      </c>
      <c r="E119">
        <f>XLOOKUP(A119,Charges!A2:A233,Charges!F2:F233)</f>
        <v/>
      </c>
      <c r="F119">
        <f>XLOOKUP(A119,Charges!A2:A233,Charges!G2:G233)</f>
        <v/>
      </c>
      <c r="G119">
        <f>XLOOKUP(A119,Charges!A2:A233,Charges!H2:H233)</f>
        <v/>
      </c>
      <c r="H119">
        <f>XLOOKUP(A119,Charges!A2:A233,Charges!I2:I233)</f>
        <v/>
      </c>
      <c r="I119">
        <f>XLOOKUP(A119,Charges!A2:A233,Charges!J2:J233)</f>
        <v/>
      </c>
      <c r="J119">
        <f>XLOOKUP(E119,CDM!A2:A16,CDM!C2:C16,"N/A")</f>
        <v/>
      </c>
      <c r="K119">
        <f>XLOOKUP(E119,CDM!A2:A16,CDM!D2:D16,0)</f>
        <v/>
      </c>
      <c r="L119">
        <f>IF(F119&lt;&gt;J119,"Y","")</f>
        <v/>
      </c>
      <c r="M119">
        <f>IF(K119&gt;0,(H119/K119/G119)-1,0)</f>
        <v/>
      </c>
      <c r="N119">
        <f>IF(LEFT(E119&amp;"",1)="J",IF(G119&gt;10,"Y",""),IF(E119="74177",IF(G119&gt;1,"Y",""),IF(E119="97110",IF(G119&gt;8,"Y",""),"")))</f>
        <v/>
      </c>
      <c r="O119">
        <f>IF(COUNTIFS(Charges!A:A,A119,Charges!F:F,E119,Charges!C:C,B119)&gt;1,"Y","")</f>
        <v/>
      </c>
      <c r="P119">
        <f>IF(C119&gt;0, C119-B119, "")</f>
        <v/>
      </c>
      <c r="Q119">
        <f>IF(P119&gt;$U$1,"Y","")</f>
        <v/>
      </c>
      <c r="R119">
        <f>XLOOKUP(I119&amp;E119,Contracts!A2:A76&amp;Contracts!B2:B76,Contracts!C2:C76,0)*G119</f>
        <v/>
      </c>
      <c r="S119">
        <f>H119-R119</f>
        <v/>
      </c>
    </row>
    <row r="120">
      <c r="A120">
        <f>XLOOKUP(ROW()-1,ROW(Charges!A2:A233),Charges!A2:A233)</f>
        <v/>
      </c>
      <c r="B120">
        <f>XLOOKUP(A120,Charges!A2:A233,Charges!C2:C233)</f>
        <v/>
      </c>
      <c r="C120">
        <f>XLOOKUP(A120,Charges!A2:A233,Charges!D2:D233)</f>
        <v/>
      </c>
      <c r="D120">
        <f>XLOOKUP(A120,Charges!A2:A233,Charges!E2:E233)</f>
        <v/>
      </c>
      <c r="E120">
        <f>XLOOKUP(A120,Charges!A2:A233,Charges!F2:F233)</f>
        <v/>
      </c>
      <c r="F120">
        <f>XLOOKUP(A120,Charges!A2:A233,Charges!G2:G233)</f>
        <v/>
      </c>
      <c r="G120">
        <f>XLOOKUP(A120,Charges!A2:A233,Charges!H2:H233)</f>
        <v/>
      </c>
      <c r="H120">
        <f>XLOOKUP(A120,Charges!A2:A233,Charges!I2:I233)</f>
        <v/>
      </c>
      <c r="I120">
        <f>XLOOKUP(A120,Charges!A2:A233,Charges!J2:J233)</f>
        <v/>
      </c>
      <c r="J120">
        <f>XLOOKUP(E120,CDM!A2:A16,CDM!C2:C16,"N/A")</f>
        <v/>
      </c>
      <c r="K120">
        <f>XLOOKUP(E120,CDM!A2:A16,CDM!D2:D16,0)</f>
        <v/>
      </c>
      <c r="L120">
        <f>IF(F120&lt;&gt;J120,"Y","")</f>
        <v/>
      </c>
      <c r="M120">
        <f>IF(K120&gt;0,(H120/K120/G120)-1,0)</f>
        <v/>
      </c>
      <c r="N120">
        <f>IF(LEFT(E120&amp;"",1)="J",IF(G120&gt;10,"Y",""),IF(E120="74177",IF(G120&gt;1,"Y",""),IF(E120="97110",IF(G120&gt;8,"Y",""),"")))</f>
        <v/>
      </c>
      <c r="O120">
        <f>IF(COUNTIFS(Charges!A:A,A120,Charges!F:F,E120,Charges!C:C,B120)&gt;1,"Y","")</f>
        <v/>
      </c>
      <c r="P120">
        <f>IF(C120&gt;0, C120-B120, "")</f>
        <v/>
      </c>
      <c r="Q120">
        <f>IF(P120&gt;$U$1,"Y","")</f>
        <v/>
      </c>
      <c r="R120">
        <f>XLOOKUP(I120&amp;E120,Contracts!A2:A76&amp;Contracts!B2:B76,Contracts!C2:C76,0)*G120</f>
        <v/>
      </c>
      <c r="S120">
        <f>H120-R120</f>
        <v/>
      </c>
    </row>
    <row r="121">
      <c r="A121">
        <f>XLOOKUP(ROW()-1,ROW(Charges!A2:A233),Charges!A2:A233)</f>
        <v/>
      </c>
      <c r="B121">
        <f>XLOOKUP(A121,Charges!A2:A233,Charges!C2:C233)</f>
        <v/>
      </c>
      <c r="C121">
        <f>XLOOKUP(A121,Charges!A2:A233,Charges!D2:D233)</f>
        <v/>
      </c>
      <c r="D121">
        <f>XLOOKUP(A121,Charges!A2:A233,Charges!E2:E233)</f>
        <v/>
      </c>
      <c r="E121">
        <f>XLOOKUP(A121,Charges!A2:A233,Charges!F2:F233)</f>
        <v/>
      </c>
      <c r="F121">
        <f>XLOOKUP(A121,Charges!A2:A233,Charges!G2:G233)</f>
        <v/>
      </c>
      <c r="G121">
        <f>XLOOKUP(A121,Charges!A2:A233,Charges!H2:H233)</f>
        <v/>
      </c>
      <c r="H121">
        <f>XLOOKUP(A121,Charges!A2:A233,Charges!I2:I233)</f>
        <v/>
      </c>
      <c r="I121">
        <f>XLOOKUP(A121,Charges!A2:A233,Charges!J2:J233)</f>
        <v/>
      </c>
      <c r="J121">
        <f>XLOOKUP(E121,CDM!A2:A16,CDM!C2:C16,"N/A")</f>
        <v/>
      </c>
      <c r="K121">
        <f>XLOOKUP(E121,CDM!A2:A16,CDM!D2:D16,0)</f>
        <v/>
      </c>
      <c r="L121">
        <f>IF(F121&lt;&gt;J121,"Y","")</f>
        <v/>
      </c>
      <c r="M121">
        <f>IF(K121&gt;0,(H121/K121/G121)-1,0)</f>
        <v/>
      </c>
      <c r="N121">
        <f>IF(LEFT(E121&amp;"",1)="J",IF(G121&gt;10,"Y",""),IF(E121="74177",IF(G121&gt;1,"Y",""),IF(E121="97110",IF(G121&gt;8,"Y",""),"")))</f>
        <v/>
      </c>
      <c r="O121">
        <f>IF(COUNTIFS(Charges!A:A,A121,Charges!F:F,E121,Charges!C:C,B121)&gt;1,"Y","")</f>
        <v/>
      </c>
      <c r="P121">
        <f>IF(C121&gt;0, C121-B121, "")</f>
        <v/>
      </c>
      <c r="Q121">
        <f>IF(P121&gt;$U$1,"Y","")</f>
        <v/>
      </c>
      <c r="R121">
        <f>XLOOKUP(I121&amp;E121,Contracts!A2:A76&amp;Contracts!B2:B76,Contracts!C2:C76,0)*G121</f>
        <v/>
      </c>
      <c r="S121">
        <f>H121-R121</f>
        <v/>
      </c>
    </row>
    <row r="122">
      <c r="A122">
        <f>XLOOKUP(ROW()-1,ROW(Charges!A2:A233),Charges!A2:A233)</f>
        <v/>
      </c>
      <c r="B122">
        <f>XLOOKUP(A122,Charges!A2:A233,Charges!C2:C233)</f>
        <v/>
      </c>
      <c r="C122">
        <f>XLOOKUP(A122,Charges!A2:A233,Charges!D2:D233)</f>
        <v/>
      </c>
      <c r="D122">
        <f>XLOOKUP(A122,Charges!A2:A233,Charges!E2:E233)</f>
        <v/>
      </c>
      <c r="E122">
        <f>XLOOKUP(A122,Charges!A2:A233,Charges!F2:F233)</f>
        <v/>
      </c>
      <c r="F122">
        <f>XLOOKUP(A122,Charges!A2:A233,Charges!G2:G233)</f>
        <v/>
      </c>
      <c r="G122">
        <f>XLOOKUP(A122,Charges!A2:A233,Charges!H2:H233)</f>
        <v/>
      </c>
      <c r="H122">
        <f>XLOOKUP(A122,Charges!A2:A233,Charges!I2:I233)</f>
        <v/>
      </c>
      <c r="I122">
        <f>XLOOKUP(A122,Charges!A2:A233,Charges!J2:J233)</f>
        <v/>
      </c>
      <c r="J122">
        <f>XLOOKUP(E122,CDM!A2:A16,CDM!C2:C16,"N/A")</f>
        <v/>
      </c>
      <c r="K122">
        <f>XLOOKUP(E122,CDM!A2:A16,CDM!D2:D16,0)</f>
        <v/>
      </c>
      <c r="L122">
        <f>IF(F122&lt;&gt;J122,"Y","")</f>
        <v/>
      </c>
      <c r="M122">
        <f>IF(K122&gt;0,(H122/K122/G122)-1,0)</f>
        <v/>
      </c>
      <c r="N122">
        <f>IF(LEFT(E122&amp;"",1)="J",IF(G122&gt;10,"Y",""),IF(E122="74177",IF(G122&gt;1,"Y",""),IF(E122="97110",IF(G122&gt;8,"Y",""),"")))</f>
        <v/>
      </c>
      <c r="O122">
        <f>IF(COUNTIFS(Charges!A:A,A122,Charges!F:F,E122,Charges!C:C,B122)&gt;1,"Y","")</f>
        <v/>
      </c>
      <c r="P122">
        <f>IF(C122&gt;0, C122-B122, "")</f>
        <v/>
      </c>
      <c r="Q122">
        <f>IF(P122&gt;$U$1,"Y","")</f>
        <v/>
      </c>
      <c r="R122">
        <f>XLOOKUP(I122&amp;E122,Contracts!A2:A76&amp;Contracts!B2:B76,Contracts!C2:C76,0)*G122</f>
        <v/>
      </c>
      <c r="S122">
        <f>H122-R122</f>
        <v/>
      </c>
    </row>
    <row r="123">
      <c r="A123">
        <f>XLOOKUP(ROW()-1,ROW(Charges!A2:A233),Charges!A2:A233)</f>
        <v/>
      </c>
      <c r="B123">
        <f>XLOOKUP(A123,Charges!A2:A233,Charges!C2:C233)</f>
        <v/>
      </c>
      <c r="C123">
        <f>XLOOKUP(A123,Charges!A2:A233,Charges!D2:D233)</f>
        <v/>
      </c>
      <c r="D123">
        <f>XLOOKUP(A123,Charges!A2:A233,Charges!E2:E233)</f>
        <v/>
      </c>
      <c r="E123">
        <f>XLOOKUP(A123,Charges!A2:A233,Charges!F2:F233)</f>
        <v/>
      </c>
      <c r="F123">
        <f>XLOOKUP(A123,Charges!A2:A233,Charges!G2:G233)</f>
        <v/>
      </c>
      <c r="G123">
        <f>XLOOKUP(A123,Charges!A2:A233,Charges!H2:H233)</f>
        <v/>
      </c>
      <c r="H123">
        <f>XLOOKUP(A123,Charges!A2:A233,Charges!I2:I233)</f>
        <v/>
      </c>
      <c r="I123">
        <f>XLOOKUP(A123,Charges!A2:A233,Charges!J2:J233)</f>
        <v/>
      </c>
      <c r="J123">
        <f>XLOOKUP(E123,CDM!A2:A16,CDM!C2:C16,"N/A")</f>
        <v/>
      </c>
      <c r="K123">
        <f>XLOOKUP(E123,CDM!A2:A16,CDM!D2:D16,0)</f>
        <v/>
      </c>
      <c r="L123">
        <f>IF(F123&lt;&gt;J123,"Y","")</f>
        <v/>
      </c>
      <c r="M123">
        <f>IF(K123&gt;0,(H123/K123/G123)-1,0)</f>
        <v/>
      </c>
      <c r="N123">
        <f>IF(LEFT(E123&amp;"",1)="J",IF(G123&gt;10,"Y",""),IF(E123="74177",IF(G123&gt;1,"Y",""),IF(E123="97110",IF(G123&gt;8,"Y",""),"")))</f>
        <v/>
      </c>
      <c r="O123">
        <f>IF(COUNTIFS(Charges!A:A,A123,Charges!F:F,E123,Charges!C:C,B123)&gt;1,"Y","")</f>
        <v/>
      </c>
      <c r="P123">
        <f>IF(C123&gt;0, C123-B123, "")</f>
        <v/>
      </c>
      <c r="Q123">
        <f>IF(P123&gt;$U$1,"Y","")</f>
        <v/>
      </c>
      <c r="R123">
        <f>XLOOKUP(I123&amp;E123,Contracts!A2:A76&amp;Contracts!B2:B76,Contracts!C2:C76,0)*G123</f>
        <v/>
      </c>
      <c r="S123">
        <f>H123-R123</f>
        <v/>
      </c>
    </row>
    <row r="124">
      <c r="A124">
        <f>XLOOKUP(ROW()-1,ROW(Charges!A2:A233),Charges!A2:A233)</f>
        <v/>
      </c>
      <c r="B124">
        <f>XLOOKUP(A124,Charges!A2:A233,Charges!C2:C233)</f>
        <v/>
      </c>
      <c r="C124">
        <f>XLOOKUP(A124,Charges!A2:A233,Charges!D2:D233)</f>
        <v/>
      </c>
      <c r="D124">
        <f>XLOOKUP(A124,Charges!A2:A233,Charges!E2:E233)</f>
        <v/>
      </c>
      <c r="E124">
        <f>XLOOKUP(A124,Charges!A2:A233,Charges!F2:F233)</f>
        <v/>
      </c>
      <c r="F124">
        <f>XLOOKUP(A124,Charges!A2:A233,Charges!G2:G233)</f>
        <v/>
      </c>
      <c r="G124">
        <f>XLOOKUP(A124,Charges!A2:A233,Charges!H2:H233)</f>
        <v/>
      </c>
      <c r="H124">
        <f>XLOOKUP(A124,Charges!A2:A233,Charges!I2:I233)</f>
        <v/>
      </c>
      <c r="I124">
        <f>XLOOKUP(A124,Charges!A2:A233,Charges!J2:J233)</f>
        <v/>
      </c>
      <c r="J124">
        <f>XLOOKUP(E124,CDM!A2:A16,CDM!C2:C16,"N/A")</f>
        <v/>
      </c>
      <c r="K124">
        <f>XLOOKUP(E124,CDM!A2:A16,CDM!D2:D16,0)</f>
        <v/>
      </c>
      <c r="L124">
        <f>IF(F124&lt;&gt;J124,"Y","")</f>
        <v/>
      </c>
      <c r="M124">
        <f>IF(K124&gt;0,(H124/K124/G124)-1,0)</f>
        <v/>
      </c>
      <c r="N124">
        <f>IF(LEFT(E124&amp;"",1)="J",IF(G124&gt;10,"Y",""),IF(E124="74177",IF(G124&gt;1,"Y",""),IF(E124="97110",IF(G124&gt;8,"Y",""),"")))</f>
        <v/>
      </c>
      <c r="O124">
        <f>IF(COUNTIFS(Charges!A:A,A124,Charges!F:F,E124,Charges!C:C,B124)&gt;1,"Y","")</f>
        <v/>
      </c>
      <c r="P124">
        <f>IF(C124&gt;0, C124-B124, "")</f>
        <v/>
      </c>
      <c r="Q124">
        <f>IF(P124&gt;$U$1,"Y","")</f>
        <v/>
      </c>
      <c r="R124">
        <f>XLOOKUP(I124&amp;E124,Contracts!A2:A76&amp;Contracts!B2:B76,Contracts!C2:C76,0)*G124</f>
        <v/>
      </c>
      <c r="S124">
        <f>H124-R124</f>
        <v/>
      </c>
    </row>
    <row r="125">
      <c r="A125">
        <f>XLOOKUP(ROW()-1,ROW(Charges!A2:A233),Charges!A2:A233)</f>
        <v/>
      </c>
      <c r="B125">
        <f>XLOOKUP(A125,Charges!A2:A233,Charges!C2:C233)</f>
        <v/>
      </c>
      <c r="C125">
        <f>XLOOKUP(A125,Charges!A2:A233,Charges!D2:D233)</f>
        <v/>
      </c>
      <c r="D125">
        <f>XLOOKUP(A125,Charges!A2:A233,Charges!E2:E233)</f>
        <v/>
      </c>
      <c r="E125">
        <f>XLOOKUP(A125,Charges!A2:A233,Charges!F2:F233)</f>
        <v/>
      </c>
      <c r="F125">
        <f>XLOOKUP(A125,Charges!A2:A233,Charges!G2:G233)</f>
        <v/>
      </c>
      <c r="G125">
        <f>XLOOKUP(A125,Charges!A2:A233,Charges!H2:H233)</f>
        <v/>
      </c>
      <c r="H125">
        <f>XLOOKUP(A125,Charges!A2:A233,Charges!I2:I233)</f>
        <v/>
      </c>
      <c r="I125">
        <f>XLOOKUP(A125,Charges!A2:A233,Charges!J2:J233)</f>
        <v/>
      </c>
      <c r="J125">
        <f>XLOOKUP(E125,CDM!A2:A16,CDM!C2:C16,"N/A")</f>
        <v/>
      </c>
      <c r="K125">
        <f>XLOOKUP(E125,CDM!A2:A16,CDM!D2:D16,0)</f>
        <v/>
      </c>
      <c r="L125">
        <f>IF(F125&lt;&gt;J125,"Y","")</f>
        <v/>
      </c>
      <c r="M125">
        <f>IF(K125&gt;0,(H125/K125/G125)-1,0)</f>
        <v/>
      </c>
      <c r="N125">
        <f>IF(LEFT(E125&amp;"",1)="J",IF(G125&gt;10,"Y",""),IF(E125="74177",IF(G125&gt;1,"Y",""),IF(E125="97110",IF(G125&gt;8,"Y",""),"")))</f>
        <v/>
      </c>
      <c r="O125">
        <f>IF(COUNTIFS(Charges!A:A,A125,Charges!F:F,E125,Charges!C:C,B125)&gt;1,"Y","")</f>
        <v/>
      </c>
      <c r="P125">
        <f>IF(C125&gt;0, C125-B125, "")</f>
        <v/>
      </c>
      <c r="Q125">
        <f>IF(P125&gt;$U$1,"Y","")</f>
        <v/>
      </c>
      <c r="R125">
        <f>XLOOKUP(I125&amp;E125,Contracts!A2:A76&amp;Contracts!B2:B76,Contracts!C2:C76,0)*G125</f>
        <v/>
      </c>
      <c r="S125">
        <f>H125-R125</f>
        <v/>
      </c>
    </row>
    <row r="126">
      <c r="A126">
        <f>XLOOKUP(ROW()-1,ROW(Charges!A2:A233),Charges!A2:A233)</f>
        <v/>
      </c>
      <c r="B126">
        <f>XLOOKUP(A126,Charges!A2:A233,Charges!C2:C233)</f>
        <v/>
      </c>
      <c r="C126">
        <f>XLOOKUP(A126,Charges!A2:A233,Charges!D2:D233)</f>
        <v/>
      </c>
      <c r="D126">
        <f>XLOOKUP(A126,Charges!A2:A233,Charges!E2:E233)</f>
        <v/>
      </c>
      <c r="E126">
        <f>XLOOKUP(A126,Charges!A2:A233,Charges!F2:F233)</f>
        <v/>
      </c>
      <c r="F126">
        <f>XLOOKUP(A126,Charges!A2:A233,Charges!G2:G233)</f>
        <v/>
      </c>
      <c r="G126">
        <f>XLOOKUP(A126,Charges!A2:A233,Charges!H2:H233)</f>
        <v/>
      </c>
      <c r="H126">
        <f>XLOOKUP(A126,Charges!A2:A233,Charges!I2:I233)</f>
        <v/>
      </c>
      <c r="I126">
        <f>XLOOKUP(A126,Charges!A2:A233,Charges!J2:J233)</f>
        <v/>
      </c>
      <c r="J126">
        <f>XLOOKUP(E126,CDM!A2:A16,CDM!C2:C16,"N/A")</f>
        <v/>
      </c>
      <c r="K126">
        <f>XLOOKUP(E126,CDM!A2:A16,CDM!D2:D16,0)</f>
        <v/>
      </c>
      <c r="L126">
        <f>IF(F126&lt;&gt;J126,"Y","")</f>
        <v/>
      </c>
      <c r="M126">
        <f>IF(K126&gt;0,(H126/K126/G126)-1,0)</f>
        <v/>
      </c>
      <c r="N126">
        <f>IF(LEFT(E126&amp;"",1)="J",IF(G126&gt;10,"Y",""),IF(E126="74177",IF(G126&gt;1,"Y",""),IF(E126="97110",IF(G126&gt;8,"Y",""),"")))</f>
        <v/>
      </c>
      <c r="O126">
        <f>IF(COUNTIFS(Charges!A:A,A126,Charges!F:F,E126,Charges!C:C,B126)&gt;1,"Y","")</f>
        <v/>
      </c>
      <c r="P126">
        <f>IF(C126&gt;0, C126-B126, "")</f>
        <v/>
      </c>
      <c r="Q126">
        <f>IF(P126&gt;$U$1,"Y","")</f>
        <v/>
      </c>
      <c r="R126">
        <f>XLOOKUP(I126&amp;E126,Contracts!A2:A76&amp;Contracts!B2:B76,Contracts!C2:C76,0)*G126</f>
        <v/>
      </c>
      <c r="S126">
        <f>H126-R126</f>
        <v/>
      </c>
    </row>
    <row r="127">
      <c r="A127">
        <f>XLOOKUP(ROW()-1,ROW(Charges!A2:A233),Charges!A2:A233)</f>
        <v/>
      </c>
      <c r="B127">
        <f>XLOOKUP(A127,Charges!A2:A233,Charges!C2:C233)</f>
        <v/>
      </c>
      <c r="C127">
        <f>XLOOKUP(A127,Charges!A2:A233,Charges!D2:D233)</f>
        <v/>
      </c>
      <c r="D127">
        <f>XLOOKUP(A127,Charges!A2:A233,Charges!E2:E233)</f>
        <v/>
      </c>
      <c r="E127">
        <f>XLOOKUP(A127,Charges!A2:A233,Charges!F2:F233)</f>
        <v/>
      </c>
      <c r="F127">
        <f>XLOOKUP(A127,Charges!A2:A233,Charges!G2:G233)</f>
        <v/>
      </c>
      <c r="G127">
        <f>XLOOKUP(A127,Charges!A2:A233,Charges!H2:H233)</f>
        <v/>
      </c>
      <c r="H127">
        <f>XLOOKUP(A127,Charges!A2:A233,Charges!I2:I233)</f>
        <v/>
      </c>
      <c r="I127">
        <f>XLOOKUP(A127,Charges!A2:A233,Charges!J2:J233)</f>
        <v/>
      </c>
      <c r="J127">
        <f>XLOOKUP(E127,CDM!A2:A16,CDM!C2:C16,"N/A")</f>
        <v/>
      </c>
      <c r="K127">
        <f>XLOOKUP(E127,CDM!A2:A16,CDM!D2:D16,0)</f>
        <v/>
      </c>
      <c r="L127">
        <f>IF(F127&lt;&gt;J127,"Y","")</f>
        <v/>
      </c>
      <c r="M127">
        <f>IF(K127&gt;0,(H127/K127/G127)-1,0)</f>
        <v/>
      </c>
      <c r="N127">
        <f>IF(LEFT(E127&amp;"",1)="J",IF(G127&gt;10,"Y",""),IF(E127="74177",IF(G127&gt;1,"Y",""),IF(E127="97110",IF(G127&gt;8,"Y",""),"")))</f>
        <v/>
      </c>
      <c r="O127">
        <f>IF(COUNTIFS(Charges!A:A,A127,Charges!F:F,E127,Charges!C:C,B127)&gt;1,"Y","")</f>
        <v/>
      </c>
      <c r="P127">
        <f>IF(C127&gt;0, C127-B127, "")</f>
        <v/>
      </c>
      <c r="Q127">
        <f>IF(P127&gt;$U$1,"Y","")</f>
        <v/>
      </c>
      <c r="R127">
        <f>XLOOKUP(I127&amp;E127,Contracts!A2:A76&amp;Contracts!B2:B76,Contracts!C2:C76,0)*G127</f>
        <v/>
      </c>
      <c r="S127">
        <f>H127-R127</f>
        <v/>
      </c>
    </row>
    <row r="128">
      <c r="A128">
        <f>XLOOKUP(ROW()-1,ROW(Charges!A2:A233),Charges!A2:A233)</f>
        <v/>
      </c>
      <c r="B128">
        <f>XLOOKUP(A128,Charges!A2:A233,Charges!C2:C233)</f>
        <v/>
      </c>
      <c r="C128">
        <f>XLOOKUP(A128,Charges!A2:A233,Charges!D2:D233)</f>
        <v/>
      </c>
      <c r="D128">
        <f>XLOOKUP(A128,Charges!A2:A233,Charges!E2:E233)</f>
        <v/>
      </c>
      <c r="E128">
        <f>XLOOKUP(A128,Charges!A2:A233,Charges!F2:F233)</f>
        <v/>
      </c>
      <c r="F128">
        <f>XLOOKUP(A128,Charges!A2:A233,Charges!G2:G233)</f>
        <v/>
      </c>
      <c r="G128">
        <f>XLOOKUP(A128,Charges!A2:A233,Charges!H2:H233)</f>
        <v/>
      </c>
      <c r="H128">
        <f>XLOOKUP(A128,Charges!A2:A233,Charges!I2:I233)</f>
        <v/>
      </c>
      <c r="I128">
        <f>XLOOKUP(A128,Charges!A2:A233,Charges!J2:J233)</f>
        <v/>
      </c>
      <c r="J128">
        <f>XLOOKUP(E128,CDM!A2:A16,CDM!C2:C16,"N/A")</f>
        <v/>
      </c>
      <c r="K128">
        <f>XLOOKUP(E128,CDM!A2:A16,CDM!D2:D16,0)</f>
        <v/>
      </c>
      <c r="L128">
        <f>IF(F128&lt;&gt;J128,"Y","")</f>
        <v/>
      </c>
      <c r="M128">
        <f>IF(K128&gt;0,(H128/K128/G128)-1,0)</f>
        <v/>
      </c>
      <c r="N128">
        <f>IF(LEFT(E128&amp;"",1)="J",IF(G128&gt;10,"Y",""),IF(E128="74177",IF(G128&gt;1,"Y",""),IF(E128="97110",IF(G128&gt;8,"Y",""),"")))</f>
        <v/>
      </c>
      <c r="O128">
        <f>IF(COUNTIFS(Charges!A:A,A128,Charges!F:F,E128,Charges!C:C,B128)&gt;1,"Y","")</f>
        <v/>
      </c>
      <c r="P128">
        <f>IF(C128&gt;0, C128-B128, "")</f>
        <v/>
      </c>
      <c r="Q128">
        <f>IF(P128&gt;$U$1,"Y","")</f>
        <v/>
      </c>
      <c r="R128">
        <f>XLOOKUP(I128&amp;E128,Contracts!A2:A76&amp;Contracts!B2:B76,Contracts!C2:C76,0)*G128</f>
        <v/>
      </c>
      <c r="S128">
        <f>H128-R128</f>
        <v/>
      </c>
    </row>
    <row r="129">
      <c r="A129">
        <f>XLOOKUP(ROW()-1,ROW(Charges!A2:A233),Charges!A2:A233)</f>
        <v/>
      </c>
      <c r="B129">
        <f>XLOOKUP(A129,Charges!A2:A233,Charges!C2:C233)</f>
        <v/>
      </c>
      <c r="C129">
        <f>XLOOKUP(A129,Charges!A2:A233,Charges!D2:D233)</f>
        <v/>
      </c>
      <c r="D129">
        <f>XLOOKUP(A129,Charges!A2:A233,Charges!E2:E233)</f>
        <v/>
      </c>
      <c r="E129">
        <f>XLOOKUP(A129,Charges!A2:A233,Charges!F2:F233)</f>
        <v/>
      </c>
      <c r="F129">
        <f>XLOOKUP(A129,Charges!A2:A233,Charges!G2:G233)</f>
        <v/>
      </c>
      <c r="G129">
        <f>XLOOKUP(A129,Charges!A2:A233,Charges!H2:H233)</f>
        <v/>
      </c>
      <c r="H129">
        <f>XLOOKUP(A129,Charges!A2:A233,Charges!I2:I233)</f>
        <v/>
      </c>
      <c r="I129">
        <f>XLOOKUP(A129,Charges!A2:A233,Charges!J2:J233)</f>
        <v/>
      </c>
      <c r="J129">
        <f>XLOOKUP(E129,CDM!A2:A16,CDM!C2:C16,"N/A")</f>
        <v/>
      </c>
      <c r="K129">
        <f>XLOOKUP(E129,CDM!A2:A16,CDM!D2:D16,0)</f>
        <v/>
      </c>
      <c r="L129">
        <f>IF(F129&lt;&gt;J129,"Y","")</f>
        <v/>
      </c>
      <c r="M129">
        <f>IF(K129&gt;0,(H129/K129/G129)-1,0)</f>
        <v/>
      </c>
      <c r="N129">
        <f>IF(LEFT(E129&amp;"",1)="J",IF(G129&gt;10,"Y",""),IF(E129="74177",IF(G129&gt;1,"Y",""),IF(E129="97110",IF(G129&gt;8,"Y",""),"")))</f>
        <v/>
      </c>
      <c r="O129">
        <f>IF(COUNTIFS(Charges!A:A,A129,Charges!F:F,E129,Charges!C:C,B129)&gt;1,"Y","")</f>
        <v/>
      </c>
      <c r="P129">
        <f>IF(C129&gt;0, C129-B129, "")</f>
        <v/>
      </c>
      <c r="Q129">
        <f>IF(P129&gt;$U$1,"Y","")</f>
        <v/>
      </c>
      <c r="R129">
        <f>XLOOKUP(I129&amp;E129,Contracts!A2:A76&amp;Contracts!B2:B76,Contracts!C2:C76,0)*G129</f>
        <v/>
      </c>
      <c r="S129">
        <f>H129-R129</f>
        <v/>
      </c>
    </row>
    <row r="130">
      <c r="A130">
        <f>XLOOKUP(ROW()-1,ROW(Charges!A2:A233),Charges!A2:A233)</f>
        <v/>
      </c>
      <c r="B130">
        <f>XLOOKUP(A130,Charges!A2:A233,Charges!C2:C233)</f>
        <v/>
      </c>
      <c r="C130">
        <f>XLOOKUP(A130,Charges!A2:A233,Charges!D2:D233)</f>
        <v/>
      </c>
      <c r="D130">
        <f>XLOOKUP(A130,Charges!A2:A233,Charges!E2:E233)</f>
        <v/>
      </c>
      <c r="E130">
        <f>XLOOKUP(A130,Charges!A2:A233,Charges!F2:F233)</f>
        <v/>
      </c>
      <c r="F130">
        <f>XLOOKUP(A130,Charges!A2:A233,Charges!G2:G233)</f>
        <v/>
      </c>
      <c r="G130">
        <f>XLOOKUP(A130,Charges!A2:A233,Charges!H2:H233)</f>
        <v/>
      </c>
      <c r="H130">
        <f>XLOOKUP(A130,Charges!A2:A233,Charges!I2:I233)</f>
        <v/>
      </c>
      <c r="I130">
        <f>XLOOKUP(A130,Charges!A2:A233,Charges!J2:J233)</f>
        <v/>
      </c>
      <c r="J130">
        <f>XLOOKUP(E130,CDM!A2:A16,CDM!C2:C16,"N/A")</f>
        <v/>
      </c>
      <c r="K130">
        <f>XLOOKUP(E130,CDM!A2:A16,CDM!D2:D16,0)</f>
        <v/>
      </c>
      <c r="L130">
        <f>IF(F130&lt;&gt;J130,"Y","")</f>
        <v/>
      </c>
      <c r="M130">
        <f>IF(K130&gt;0,(H130/K130/G130)-1,0)</f>
        <v/>
      </c>
      <c r="N130">
        <f>IF(LEFT(E130&amp;"",1)="J",IF(G130&gt;10,"Y",""),IF(E130="74177",IF(G130&gt;1,"Y",""),IF(E130="97110",IF(G130&gt;8,"Y",""),"")))</f>
        <v/>
      </c>
      <c r="O130">
        <f>IF(COUNTIFS(Charges!A:A,A130,Charges!F:F,E130,Charges!C:C,B130)&gt;1,"Y","")</f>
        <v/>
      </c>
      <c r="P130">
        <f>IF(C130&gt;0, C130-B130, "")</f>
        <v/>
      </c>
      <c r="Q130">
        <f>IF(P130&gt;$U$1,"Y","")</f>
        <v/>
      </c>
      <c r="R130">
        <f>XLOOKUP(I130&amp;E130,Contracts!A2:A76&amp;Contracts!B2:B76,Contracts!C2:C76,0)*G130</f>
        <v/>
      </c>
      <c r="S130">
        <f>H130-R130</f>
        <v/>
      </c>
    </row>
    <row r="131">
      <c r="A131">
        <f>XLOOKUP(ROW()-1,ROW(Charges!A2:A233),Charges!A2:A233)</f>
        <v/>
      </c>
      <c r="B131">
        <f>XLOOKUP(A131,Charges!A2:A233,Charges!C2:C233)</f>
        <v/>
      </c>
      <c r="C131">
        <f>XLOOKUP(A131,Charges!A2:A233,Charges!D2:D233)</f>
        <v/>
      </c>
      <c r="D131">
        <f>XLOOKUP(A131,Charges!A2:A233,Charges!E2:E233)</f>
        <v/>
      </c>
      <c r="E131">
        <f>XLOOKUP(A131,Charges!A2:A233,Charges!F2:F233)</f>
        <v/>
      </c>
      <c r="F131">
        <f>XLOOKUP(A131,Charges!A2:A233,Charges!G2:G233)</f>
        <v/>
      </c>
      <c r="G131">
        <f>XLOOKUP(A131,Charges!A2:A233,Charges!H2:H233)</f>
        <v/>
      </c>
      <c r="H131">
        <f>XLOOKUP(A131,Charges!A2:A233,Charges!I2:I233)</f>
        <v/>
      </c>
      <c r="I131">
        <f>XLOOKUP(A131,Charges!A2:A233,Charges!J2:J233)</f>
        <v/>
      </c>
      <c r="J131">
        <f>XLOOKUP(E131,CDM!A2:A16,CDM!C2:C16,"N/A")</f>
        <v/>
      </c>
      <c r="K131">
        <f>XLOOKUP(E131,CDM!A2:A16,CDM!D2:D16,0)</f>
        <v/>
      </c>
      <c r="L131">
        <f>IF(F131&lt;&gt;J131,"Y","")</f>
        <v/>
      </c>
      <c r="M131">
        <f>IF(K131&gt;0,(H131/K131/G131)-1,0)</f>
        <v/>
      </c>
      <c r="N131">
        <f>IF(LEFT(E131&amp;"",1)="J",IF(G131&gt;10,"Y",""),IF(E131="74177",IF(G131&gt;1,"Y",""),IF(E131="97110",IF(G131&gt;8,"Y",""),"")))</f>
        <v/>
      </c>
      <c r="O131">
        <f>IF(COUNTIFS(Charges!A:A,A131,Charges!F:F,E131,Charges!C:C,B131)&gt;1,"Y","")</f>
        <v/>
      </c>
      <c r="P131">
        <f>IF(C131&gt;0, C131-B131, "")</f>
        <v/>
      </c>
      <c r="Q131">
        <f>IF(P131&gt;$U$1,"Y","")</f>
        <v/>
      </c>
      <c r="R131">
        <f>XLOOKUP(I131&amp;E131,Contracts!A2:A76&amp;Contracts!B2:B76,Contracts!C2:C76,0)*G131</f>
        <v/>
      </c>
      <c r="S131">
        <f>H131-R131</f>
        <v/>
      </c>
    </row>
    <row r="132">
      <c r="A132">
        <f>XLOOKUP(ROW()-1,ROW(Charges!A2:A233),Charges!A2:A233)</f>
        <v/>
      </c>
      <c r="B132">
        <f>XLOOKUP(A132,Charges!A2:A233,Charges!C2:C233)</f>
        <v/>
      </c>
      <c r="C132">
        <f>XLOOKUP(A132,Charges!A2:A233,Charges!D2:D233)</f>
        <v/>
      </c>
      <c r="D132">
        <f>XLOOKUP(A132,Charges!A2:A233,Charges!E2:E233)</f>
        <v/>
      </c>
      <c r="E132">
        <f>XLOOKUP(A132,Charges!A2:A233,Charges!F2:F233)</f>
        <v/>
      </c>
      <c r="F132">
        <f>XLOOKUP(A132,Charges!A2:A233,Charges!G2:G233)</f>
        <v/>
      </c>
      <c r="G132">
        <f>XLOOKUP(A132,Charges!A2:A233,Charges!H2:H233)</f>
        <v/>
      </c>
      <c r="H132">
        <f>XLOOKUP(A132,Charges!A2:A233,Charges!I2:I233)</f>
        <v/>
      </c>
      <c r="I132">
        <f>XLOOKUP(A132,Charges!A2:A233,Charges!J2:J233)</f>
        <v/>
      </c>
      <c r="J132">
        <f>XLOOKUP(E132,CDM!A2:A16,CDM!C2:C16,"N/A")</f>
        <v/>
      </c>
      <c r="K132">
        <f>XLOOKUP(E132,CDM!A2:A16,CDM!D2:D16,0)</f>
        <v/>
      </c>
      <c r="L132">
        <f>IF(F132&lt;&gt;J132,"Y","")</f>
        <v/>
      </c>
      <c r="M132">
        <f>IF(K132&gt;0,(H132/K132/G132)-1,0)</f>
        <v/>
      </c>
      <c r="N132">
        <f>IF(LEFT(E132&amp;"",1)="J",IF(G132&gt;10,"Y",""),IF(E132="74177",IF(G132&gt;1,"Y",""),IF(E132="97110",IF(G132&gt;8,"Y",""),"")))</f>
        <v/>
      </c>
      <c r="O132">
        <f>IF(COUNTIFS(Charges!A:A,A132,Charges!F:F,E132,Charges!C:C,B132)&gt;1,"Y","")</f>
        <v/>
      </c>
      <c r="P132">
        <f>IF(C132&gt;0, C132-B132, "")</f>
        <v/>
      </c>
      <c r="Q132">
        <f>IF(P132&gt;$U$1,"Y","")</f>
        <v/>
      </c>
      <c r="R132">
        <f>XLOOKUP(I132&amp;E132,Contracts!A2:A76&amp;Contracts!B2:B76,Contracts!C2:C76,0)*G132</f>
        <v/>
      </c>
      <c r="S132">
        <f>H132-R132</f>
        <v/>
      </c>
    </row>
    <row r="133">
      <c r="A133">
        <f>XLOOKUP(ROW()-1,ROW(Charges!A2:A233),Charges!A2:A233)</f>
        <v/>
      </c>
      <c r="B133">
        <f>XLOOKUP(A133,Charges!A2:A233,Charges!C2:C233)</f>
        <v/>
      </c>
      <c r="C133">
        <f>XLOOKUP(A133,Charges!A2:A233,Charges!D2:D233)</f>
        <v/>
      </c>
      <c r="D133">
        <f>XLOOKUP(A133,Charges!A2:A233,Charges!E2:E233)</f>
        <v/>
      </c>
      <c r="E133">
        <f>XLOOKUP(A133,Charges!A2:A233,Charges!F2:F233)</f>
        <v/>
      </c>
      <c r="F133">
        <f>XLOOKUP(A133,Charges!A2:A233,Charges!G2:G233)</f>
        <v/>
      </c>
      <c r="G133">
        <f>XLOOKUP(A133,Charges!A2:A233,Charges!H2:H233)</f>
        <v/>
      </c>
      <c r="H133">
        <f>XLOOKUP(A133,Charges!A2:A233,Charges!I2:I233)</f>
        <v/>
      </c>
      <c r="I133">
        <f>XLOOKUP(A133,Charges!A2:A233,Charges!J2:J233)</f>
        <v/>
      </c>
      <c r="J133">
        <f>XLOOKUP(E133,CDM!A2:A16,CDM!C2:C16,"N/A")</f>
        <v/>
      </c>
      <c r="K133">
        <f>XLOOKUP(E133,CDM!A2:A16,CDM!D2:D16,0)</f>
        <v/>
      </c>
      <c r="L133">
        <f>IF(F133&lt;&gt;J133,"Y","")</f>
        <v/>
      </c>
      <c r="M133">
        <f>IF(K133&gt;0,(H133/K133/G133)-1,0)</f>
        <v/>
      </c>
      <c r="N133">
        <f>IF(LEFT(E133&amp;"",1)="J",IF(G133&gt;10,"Y",""),IF(E133="74177",IF(G133&gt;1,"Y",""),IF(E133="97110",IF(G133&gt;8,"Y",""),"")))</f>
        <v/>
      </c>
      <c r="O133">
        <f>IF(COUNTIFS(Charges!A:A,A133,Charges!F:F,E133,Charges!C:C,B133)&gt;1,"Y","")</f>
        <v/>
      </c>
      <c r="P133">
        <f>IF(C133&gt;0, C133-B133, "")</f>
        <v/>
      </c>
      <c r="Q133">
        <f>IF(P133&gt;$U$1,"Y","")</f>
        <v/>
      </c>
      <c r="R133">
        <f>XLOOKUP(I133&amp;E133,Contracts!A2:A76&amp;Contracts!B2:B76,Contracts!C2:C76,0)*G133</f>
        <v/>
      </c>
      <c r="S133">
        <f>H133-R133</f>
        <v/>
      </c>
    </row>
    <row r="134">
      <c r="A134">
        <f>XLOOKUP(ROW()-1,ROW(Charges!A2:A233),Charges!A2:A233)</f>
        <v/>
      </c>
      <c r="B134">
        <f>XLOOKUP(A134,Charges!A2:A233,Charges!C2:C233)</f>
        <v/>
      </c>
      <c r="C134">
        <f>XLOOKUP(A134,Charges!A2:A233,Charges!D2:D233)</f>
        <v/>
      </c>
      <c r="D134">
        <f>XLOOKUP(A134,Charges!A2:A233,Charges!E2:E233)</f>
        <v/>
      </c>
      <c r="E134">
        <f>XLOOKUP(A134,Charges!A2:A233,Charges!F2:F233)</f>
        <v/>
      </c>
      <c r="F134">
        <f>XLOOKUP(A134,Charges!A2:A233,Charges!G2:G233)</f>
        <v/>
      </c>
      <c r="G134">
        <f>XLOOKUP(A134,Charges!A2:A233,Charges!H2:H233)</f>
        <v/>
      </c>
      <c r="H134">
        <f>XLOOKUP(A134,Charges!A2:A233,Charges!I2:I233)</f>
        <v/>
      </c>
      <c r="I134">
        <f>XLOOKUP(A134,Charges!A2:A233,Charges!J2:J233)</f>
        <v/>
      </c>
      <c r="J134">
        <f>XLOOKUP(E134,CDM!A2:A16,CDM!C2:C16,"N/A")</f>
        <v/>
      </c>
      <c r="K134">
        <f>XLOOKUP(E134,CDM!A2:A16,CDM!D2:D16,0)</f>
        <v/>
      </c>
      <c r="L134">
        <f>IF(F134&lt;&gt;J134,"Y","")</f>
        <v/>
      </c>
      <c r="M134">
        <f>IF(K134&gt;0,(H134/K134/G134)-1,0)</f>
        <v/>
      </c>
      <c r="N134">
        <f>IF(LEFT(E134&amp;"",1)="J",IF(G134&gt;10,"Y",""),IF(E134="74177",IF(G134&gt;1,"Y",""),IF(E134="97110",IF(G134&gt;8,"Y",""),"")))</f>
        <v/>
      </c>
      <c r="O134">
        <f>IF(COUNTIFS(Charges!A:A,A134,Charges!F:F,E134,Charges!C:C,B134)&gt;1,"Y","")</f>
        <v/>
      </c>
      <c r="P134">
        <f>IF(C134&gt;0, C134-B134, "")</f>
        <v/>
      </c>
      <c r="Q134">
        <f>IF(P134&gt;$U$1,"Y","")</f>
        <v/>
      </c>
      <c r="R134">
        <f>XLOOKUP(I134&amp;E134,Contracts!A2:A76&amp;Contracts!B2:B76,Contracts!C2:C76,0)*G134</f>
        <v/>
      </c>
      <c r="S134">
        <f>H134-R134</f>
        <v/>
      </c>
    </row>
    <row r="135">
      <c r="A135">
        <f>XLOOKUP(ROW()-1,ROW(Charges!A2:A233),Charges!A2:A233)</f>
        <v/>
      </c>
      <c r="B135">
        <f>XLOOKUP(A135,Charges!A2:A233,Charges!C2:C233)</f>
        <v/>
      </c>
      <c r="C135">
        <f>XLOOKUP(A135,Charges!A2:A233,Charges!D2:D233)</f>
        <v/>
      </c>
      <c r="D135">
        <f>XLOOKUP(A135,Charges!A2:A233,Charges!E2:E233)</f>
        <v/>
      </c>
      <c r="E135">
        <f>XLOOKUP(A135,Charges!A2:A233,Charges!F2:F233)</f>
        <v/>
      </c>
      <c r="F135">
        <f>XLOOKUP(A135,Charges!A2:A233,Charges!G2:G233)</f>
        <v/>
      </c>
      <c r="G135">
        <f>XLOOKUP(A135,Charges!A2:A233,Charges!H2:H233)</f>
        <v/>
      </c>
      <c r="H135">
        <f>XLOOKUP(A135,Charges!A2:A233,Charges!I2:I233)</f>
        <v/>
      </c>
      <c r="I135">
        <f>XLOOKUP(A135,Charges!A2:A233,Charges!J2:J233)</f>
        <v/>
      </c>
      <c r="J135">
        <f>XLOOKUP(E135,CDM!A2:A16,CDM!C2:C16,"N/A")</f>
        <v/>
      </c>
      <c r="K135">
        <f>XLOOKUP(E135,CDM!A2:A16,CDM!D2:D16,0)</f>
        <v/>
      </c>
      <c r="L135">
        <f>IF(F135&lt;&gt;J135,"Y","")</f>
        <v/>
      </c>
      <c r="M135">
        <f>IF(K135&gt;0,(H135/K135/G135)-1,0)</f>
        <v/>
      </c>
      <c r="N135">
        <f>IF(LEFT(E135&amp;"",1)="J",IF(G135&gt;10,"Y",""),IF(E135="74177",IF(G135&gt;1,"Y",""),IF(E135="97110",IF(G135&gt;8,"Y",""),"")))</f>
        <v/>
      </c>
      <c r="O135">
        <f>IF(COUNTIFS(Charges!A:A,A135,Charges!F:F,E135,Charges!C:C,B135)&gt;1,"Y","")</f>
        <v/>
      </c>
      <c r="P135">
        <f>IF(C135&gt;0, C135-B135, "")</f>
        <v/>
      </c>
      <c r="Q135">
        <f>IF(P135&gt;$U$1,"Y","")</f>
        <v/>
      </c>
      <c r="R135">
        <f>XLOOKUP(I135&amp;E135,Contracts!A2:A76&amp;Contracts!B2:B76,Contracts!C2:C76,0)*G135</f>
        <v/>
      </c>
      <c r="S135">
        <f>H135-R135</f>
        <v/>
      </c>
    </row>
    <row r="136">
      <c r="A136">
        <f>XLOOKUP(ROW()-1,ROW(Charges!A2:A233),Charges!A2:A233)</f>
        <v/>
      </c>
      <c r="B136">
        <f>XLOOKUP(A136,Charges!A2:A233,Charges!C2:C233)</f>
        <v/>
      </c>
      <c r="C136">
        <f>XLOOKUP(A136,Charges!A2:A233,Charges!D2:D233)</f>
        <v/>
      </c>
      <c r="D136">
        <f>XLOOKUP(A136,Charges!A2:A233,Charges!E2:E233)</f>
        <v/>
      </c>
      <c r="E136">
        <f>XLOOKUP(A136,Charges!A2:A233,Charges!F2:F233)</f>
        <v/>
      </c>
      <c r="F136">
        <f>XLOOKUP(A136,Charges!A2:A233,Charges!G2:G233)</f>
        <v/>
      </c>
      <c r="G136">
        <f>XLOOKUP(A136,Charges!A2:A233,Charges!H2:H233)</f>
        <v/>
      </c>
      <c r="H136">
        <f>XLOOKUP(A136,Charges!A2:A233,Charges!I2:I233)</f>
        <v/>
      </c>
      <c r="I136">
        <f>XLOOKUP(A136,Charges!A2:A233,Charges!J2:J233)</f>
        <v/>
      </c>
      <c r="J136">
        <f>XLOOKUP(E136,CDM!A2:A16,CDM!C2:C16,"N/A")</f>
        <v/>
      </c>
      <c r="K136">
        <f>XLOOKUP(E136,CDM!A2:A16,CDM!D2:D16,0)</f>
        <v/>
      </c>
      <c r="L136">
        <f>IF(F136&lt;&gt;J136,"Y","")</f>
        <v/>
      </c>
      <c r="M136">
        <f>IF(K136&gt;0,(H136/K136/G136)-1,0)</f>
        <v/>
      </c>
      <c r="N136">
        <f>IF(LEFT(E136&amp;"",1)="J",IF(G136&gt;10,"Y",""),IF(E136="74177",IF(G136&gt;1,"Y",""),IF(E136="97110",IF(G136&gt;8,"Y",""),"")))</f>
        <v/>
      </c>
      <c r="O136">
        <f>IF(COUNTIFS(Charges!A:A,A136,Charges!F:F,E136,Charges!C:C,B136)&gt;1,"Y","")</f>
        <v/>
      </c>
      <c r="P136">
        <f>IF(C136&gt;0, C136-B136, "")</f>
        <v/>
      </c>
      <c r="Q136">
        <f>IF(P136&gt;$U$1,"Y","")</f>
        <v/>
      </c>
      <c r="R136">
        <f>XLOOKUP(I136&amp;E136,Contracts!A2:A76&amp;Contracts!B2:B76,Contracts!C2:C76,0)*G136</f>
        <v/>
      </c>
      <c r="S136">
        <f>H136-R136</f>
        <v/>
      </c>
    </row>
    <row r="137">
      <c r="A137">
        <f>XLOOKUP(ROW()-1,ROW(Charges!A2:A233),Charges!A2:A233)</f>
        <v/>
      </c>
      <c r="B137">
        <f>XLOOKUP(A137,Charges!A2:A233,Charges!C2:C233)</f>
        <v/>
      </c>
      <c r="C137">
        <f>XLOOKUP(A137,Charges!A2:A233,Charges!D2:D233)</f>
        <v/>
      </c>
      <c r="D137">
        <f>XLOOKUP(A137,Charges!A2:A233,Charges!E2:E233)</f>
        <v/>
      </c>
      <c r="E137">
        <f>XLOOKUP(A137,Charges!A2:A233,Charges!F2:F233)</f>
        <v/>
      </c>
      <c r="F137">
        <f>XLOOKUP(A137,Charges!A2:A233,Charges!G2:G233)</f>
        <v/>
      </c>
      <c r="G137">
        <f>XLOOKUP(A137,Charges!A2:A233,Charges!H2:H233)</f>
        <v/>
      </c>
      <c r="H137">
        <f>XLOOKUP(A137,Charges!A2:A233,Charges!I2:I233)</f>
        <v/>
      </c>
      <c r="I137">
        <f>XLOOKUP(A137,Charges!A2:A233,Charges!J2:J233)</f>
        <v/>
      </c>
      <c r="J137">
        <f>XLOOKUP(E137,CDM!A2:A16,CDM!C2:C16,"N/A")</f>
        <v/>
      </c>
      <c r="K137">
        <f>XLOOKUP(E137,CDM!A2:A16,CDM!D2:D16,0)</f>
        <v/>
      </c>
      <c r="L137">
        <f>IF(F137&lt;&gt;J137,"Y","")</f>
        <v/>
      </c>
      <c r="M137">
        <f>IF(K137&gt;0,(H137/K137/G137)-1,0)</f>
        <v/>
      </c>
      <c r="N137">
        <f>IF(LEFT(E137&amp;"",1)="J",IF(G137&gt;10,"Y",""),IF(E137="74177",IF(G137&gt;1,"Y",""),IF(E137="97110",IF(G137&gt;8,"Y",""),"")))</f>
        <v/>
      </c>
      <c r="O137">
        <f>IF(COUNTIFS(Charges!A:A,A137,Charges!F:F,E137,Charges!C:C,B137)&gt;1,"Y","")</f>
        <v/>
      </c>
      <c r="P137">
        <f>IF(C137&gt;0, C137-B137, "")</f>
        <v/>
      </c>
      <c r="Q137">
        <f>IF(P137&gt;$U$1,"Y","")</f>
        <v/>
      </c>
      <c r="R137">
        <f>XLOOKUP(I137&amp;E137,Contracts!A2:A76&amp;Contracts!B2:B76,Contracts!C2:C76,0)*G137</f>
        <v/>
      </c>
      <c r="S137">
        <f>H137-R137</f>
        <v/>
      </c>
    </row>
    <row r="138">
      <c r="A138">
        <f>XLOOKUP(ROW()-1,ROW(Charges!A2:A233),Charges!A2:A233)</f>
        <v/>
      </c>
      <c r="B138">
        <f>XLOOKUP(A138,Charges!A2:A233,Charges!C2:C233)</f>
        <v/>
      </c>
      <c r="C138">
        <f>XLOOKUP(A138,Charges!A2:A233,Charges!D2:D233)</f>
        <v/>
      </c>
      <c r="D138">
        <f>XLOOKUP(A138,Charges!A2:A233,Charges!E2:E233)</f>
        <v/>
      </c>
      <c r="E138">
        <f>XLOOKUP(A138,Charges!A2:A233,Charges!F2:F233)</f>
        <v/>
      </c>
      <c r="F138">
        <f>XLOOKUP(A138,Charges!A2:A233,Charges!G2:G233)</f>
        <v/>
      </c>
      <c r="G138">
        <f>XLOOKUP(A138,Charges!A2:A233,Charges!H2:H233)</f>
        <v/>
      </c>
      <c r="H138">
        <f>XLOOKUP(A138,Charges!A2:A233,Charges!I2:I233)</f>
        <v/>
      </c>
      <c r="I138">
        <f>XLOOKUP(A138,Charges!A2:A233,Charges!J2:J233)</f>
        <v/>
      </c>
      <c r="J138">
        <f>XLOOKUP(E138,CDM!A2:A16,CDM!C2:C16,"N/A")</f>
        <v/>
      </c>
      <c r="K138">
        <f>XLOOKUP(E138,CDM!A2:A16,CDM!D2:D16,0)</f>
        <v/>
      </c>
      <c r="L138">
        <f>IF(F138&lt;&gt;J138,"Y","")</f>
        <v/>
      </c>
      <c r="M138">
        <f>IF(K138&gt;0,(H138/K138/G138)-1,0)</f>
        <v/>
      </c>
      <c r="N138">
        <f>IF(LEFT(E138&amp;"",1)="J",IF(G138&gt;10,"Y",""),IF(E138="74177",IF(G138&gt;1,"Y",""),IF(E138="97110",IF(G138&gt;8,"Y",""),"")))</f>
        <v/>
      </c>
      <c r="O138">
        <f>IF(COUNTIFS(Charges!A:A,A138,Charges!F:F,E138,Charges!C:C,B138)&gt;1,"Y","")</f>
        <v/>
      </c>
      <c r="P138">
        <f>IF(C138&gt;0, C138-B138, "")</f>
        <v/>
      </c>
      <c r="Q138">
        <f>IF(P138&gt;$U$1,"Y","")</f>
        <v/>
      </c>
      <c r="R138">
        <f>XLOOKUP(I138&amp;E138,Contracts!A2:A76&amp;Contracts!B2:B76,Contracts!C2:C76,0)*G138</f>
        <v/>
      </c>
      <c r="S138">
        <f>H138-R138</f>
        <v/>
      </c>
    </row>
    <row r="139">
      <c r="A139">
        <f>XLOOKUP(ROW()-1,ROW(Charges!A2:A233),Charges!A2:A233)</f>
        <v/>
      </c>
      <c r="B139">
        <f>XLOOKUP(A139,Charges!A2:A233,Charges!C2:C233)</f>
        <v/>
      </c>
      <c r="C139">
        <f>XLOOKUP(A139,Charges!A2:A233,Charges!D2:D233)</f>
        <v/>
      </c>
      <c r="D139">
        <f>XLOOKUP(A139,Charges!A2:A233,Charges!E2:E233)</f>
        <v/>
      </c>
      <c r="E139">
        <f>XLOOKUP(A139,Charges!A2:A233,Charges!F2:F233)</f>
        <v/>
      </c>
      <c r="F139">
        <f>XLOOKUP(A139,Charges!A2:A233,Charges!G2:G233)</f>
        <v/>
      </c>
      <c r="G139">
        <f>XLOOKUP(A139,Charges!A2:A233,Charges!H2:H233)</f>
        <v/>
      </c>
      <c r="H139">
        <f>XLOOKUP(A139,Charges!A2:A233,Charges!I2:I233)</f>
        <v/>
      </c>
      <c r="I139">
        <f>XLOOKUP(A139,Charges!A2:A233,Charges!J2:J233)</f>
        <v/>
      </c>
      <c r="J139">
        <f>XLOOKUP(E139,CDM!A2:A16,CDM!C2:C16,"N/A")</f>
        <v/>
      </c>
      <c r="K139">
        <f>XLOOKUP(E139,CDM!A2:A16,CDM!D2:D16,0)</f>
        <v/>
      </c>
      <c r="L139">
        <f>IF(F139&lt;&gt;J139,"Y","")</f>
        <v/>
      </c>
      <c r="M139">
        <f>IF(K139&gt;0,(H139/K139/G139)-1,0)</f>
        <v/>
      </c>
      <c r="N139">
        <f>IF(LEFT(E139&amp;"",1)="J",IF(G139&gt;10,"Y",""),IF(E139="74177",IF(G139&gt;1,"Y",""),IF(E139="97110",IF(G139&gt;8,"Y",""),"")))</f>
        <v/>
      </c>
      <c r="O139">
        <f>IF(COUNTIFS(Charges!A:A,A139,Charges!F:F,E139,Charges!C:C,B139)&gt;1,"Y","")</f>
        <v/>
      </c>
      <c r="P139">
        <f>IF(C139&gt;0, C139-B139, "")</f>
        <v/>
      </c>
      <c r="Q139">
        <f>IF(P139&gt;$U$1,"Y","")</f>
        <v/>
      </c>
      <c r="R139">
        <f>XLOOKUP(I139&amp;E139,Contracts!A2:A76&amp;Contracts!B2:B76,Contracts!C2:C76,0)*G139</f>
        <v/>
      </c>
      <c r="S139">
        <f>H139-R139</f>
        <v/>
      </c>
    </row>
    <row r="140">
      <c r="A140">
        <f>XLOOKUP(ROW()-1,ROW(Charges!A2:A233),Charges!A2:A233)</f>
        <v/>
      </c>
      <c r="B140">
        <f>XLOOKUP(A140,Charges!A2:A233,Charges!C2:C233)</f>
        <v/>
      </c>
      <c r="C140">
        <f>XLOOKUP(A140,Charges!A2:A233,Charges!D2:D233)</f>
        <v/>
      </c>
      <c r="D140">
        <f>XLOOKUP(A140,Charges!A2:A233,Charges!E2:E233)</f>
        <v/>
      </c>
      <c r="E140">
        <f>XLOOKUP(A140,Charges!A2:A233,Charges!F2:F233)</f>
        <v/>
      </c>
      <c r="F140">
        <f>XLOOKUP(A140,Charges!A2:A233,Charges!G2:G233)</f>
        <v/>
      </c>
      <c r="G140">
        <f>XLOOKUP(A140,Charges!A2:A233,Charges!H2:H233)</f>
        <v/>
      </c>
      <c r="H140">
        <f>XLOOKUP(A140,Charges!A2:A233,Charges!I2:I233)</f>
        <v/>
      </c>
      <c r="I140">
        <f>XLOOKUP(A140,Charges!A2:A233,Charges!J2:J233)</f>
        <v/>
      </c>
      <c r="J140">
        <f>XLOOKUP(E140,CDM!A2:A16,CDM!C2:C16,"N/A")</f>
        <v/>
      </c>
      <c r="K140">
        <f>XLOOKUP(E140,CDM!A2:A16,CDM!D2:D16,0)</f>
        <v/>
      </c>
      <c r="L140">
        <f>IF(F140&lt;&gt;J140,"Y","")</f>
        <v/>
      </c>
      <c r="M140">
        <f>IF(K140&gt;0,(H140/K140/G140)-1,0)</f>
        <v/>
      </c>
      <c r="N140">
        <f>IF(LEFT(E140&amp;"",1)="J",IF(G140&gt;10,"Y",""),IF(E140="74177",IF(G140&gt;1,"Y",""),IF(E140="97110",IF(G140&gt;8,"Y",""),"")))</f>
        <v/>
      </c>
      <c r="O140">
        <f>IF(COUNTIFS(Charges!A:A,A140,Charges!F:F,E140,Charges!C:C,B140)&gt;1,"Y","")</f>
        <v/>
      </c>
      <c r="P140">
        <f>IF(C140&gt;0, C140-B140, "")</f>
        <v/>
      </c>
      <c r="Q140">
        <f>IF(P140&gt;$U$1,"Y","")</f>
        <v/>
      </c>
      <c r="R140">
        <f>XLOOKUP(I140&amp;E140,Contracts!A2:A76&amp;Contracts!B2:B76,Contracts!C2:C76,0)*G140</f>
        <v/>
      </c>
      <c r="S140">
        <f>H140-R140</f>
        <v/>
      </c>
    </row>
    <row r="141">
      <c r="A141">
        <f>XLOOKUP(ROW()-1,ROW(Charges!A2:A233),Charges!A2:A233)</f>
        <v/>
      </c>
      <c r="B141">
        <f>XLOOKUP(A141,Charges!A2:A233,Charges!C2:C233)</f>
        <v/>
      </c>
      <c r="C141">
        <f>XLOOKUP(A141,Charges!A2:A233,Charges!D2:D233)</f>
        <v/>
      </c>
      <c r="D141">
        <f>XLOOKUP(A141,Charges!A2:A233,Charges!E2:E233)</f>
        <v/>
      </c>
      <c r="E141">
        <f>XLOOKUP(A141,Charges!A2:A233,Charges!F2:F233)</f>
        <v/>
      </c>
      <c r="F141">
        <f>XLOOKUP(A141,Charges!A2:A233,Charges!G2:G233)</f>
        <v/>
      </c>
      <c r="G141">
        <f>XLOOKUP(A141,Charges!A2:A233,Charges!H2:H233)</f>
        <v/>
      </c>
      <c r="H141">
        <f>XLOOKUP(A141,Charges!A2:A233,Charges!I2:I233)</f>
        <v/>
      </c>
      <c r="I141">
        <f>XLOOKUP(A141,Charges!A2:A233,Charges!J2:J233)</f>
        <v/>
      </c>
      <c r="J141">
        <f>XLOOKUP(E141,CDM!A2:A16,CDM!C2:C16,"N/A")</f>
        <v/>
      </c>
      <c r="K141">
        <f>XLOOKUP(E141,CDM!A2:A16,CDM!D2:D16,0)</f>
        <v/>
      </c>
      <c r="L141">
        <f>IF(F141&lt;&gt;J141,"Y","")</f>
        <v/>
      </c>
      <c r="M141">
        <f>IF(K141&gt;0,(H141/K141/G141)-1,0)</f>
        <v/>
      </c>
      <c r="N141">
        <f>IF(LEFT(E141&amp;"",1)="J",IF(G141&gt;10,"Y",""),IF(E141="74177",IF(G141&gt;1,"Y",""),IF(E141="97110",IF(G141&gt;8,"Y",""),"")))</f>
        <v/>
      </c>
      <c r="O141">
        <f>IF(COUNTIFS(Charges!A:A,A141,Charges!F:F,E141,Charges!C:C,B141)&gt;1,"Y","")</f>
        <v/>
      </c>
      <c r="P141">
        <f>IF(C141&gt;0, C141-B141, "")</f>
        <v/>
      </c>
      <c r="Q141">
        <f>IF(P141&gt;$U$1,"Y","")</f>
        <v/>
      </c>
      <c r="R141">
        <f>XLOOKUP(I141&amp;E141,Contracts!A2:A76&amp;Contracts!B2:B76,Contracts!C2:C76,0)*G141</f>
        <v/>
      </c>
      <c r="S141">
        <f>H141-R141</f>
        <v/>
      </c>
    </row>
    <row r="142">
      <c r="A142">
        <f>XLOOKUP(ROW()-1,ROW(Charges!A2:A233),Charges!A2:A233)</f>
        <v/>
      </c>
      <c r="B142">
        <f>XLOOKUP(A142,Charges!A2:A233,Charges!C2:C233)</f>
        <v/>
      </c>
      <c r="C142">
        <f>XLOOKUP(A142,Charges!A2:A233,Charges!D2:D233)</f>
        <v/>
      </c>
      <c r="D142">
        <f>XLOOKUP(A142,Charges!A2:A233,Charges!E2:E233)</f>
        <v/>
      </c>
      <c r="E142">
        <f>XLOOKUP(A142,Charges!A2:A233,Charges!F2:F233)</f>
        <v/>
      </c>
      <c r="F142">
        <f>XLOOKUP(A142,Charges!A2:A233,Charges!G2:G233)</f>
        <v/>
      </c>
      <c r="G142">
        <f>XLOOKUP(A142,Charges!A2:A233,Charges!H2:H233)</f>
        <v/>
      </c>
      <c r="H142">
        <f>XLOOKUP(A142,Charges!A2:A233,Charges!I2:I233)</f>
        <v/>
      </c>
      <c r="I142">
        <f>XLOOKUP(A142,Charges!A2:A233,Charges!J2:J233)</f>
        <v/>
      </c>
      <c r="J142">
        <f>XLOOKUP(E142,CDM!A2:A16,CDM!C2:C16,"N/A")</f>
        <v/>
      </c>
      <c r="K142">
        <f>XLOOKUP(E142,CDM!A2:A16,CDM!D2:D16,0)</f>
        <v/>
      </c>
      <c r="L142">
        <f>IF(F142&lt;&gt;J142,"Y","")</f>
        <v/>
      </c>
      <c r="M142">
        <f>IF(K142&gt;0,(H142/K142/G142)-1,0)</f>
        <v/>
      </c>
      <c r="N142">
        <f>IF(LEFT(E142&amp;"",1)="J",IF(G142&gt;10,"Y",""),IF(E142="74177",IF(G142&gt;1,"Y",""),IF(E142="97110",IF(G142&gt;8,"Y",""),"")))</f>
        <v/>
      </c>
      <c r="O142">
        <f>IF(COUNTIFS(Charges!A:A,A142,Charges!F:F,E142,Charges!C:C,B142)&gt;1,"Y","")</f>
        <v/>
      </c>
      <c r="P142">
        <f>IF(C142&gt;0, C142-B142, "")</f>
        <v/>
      </c>
      <c r="Q142">
        <f>IF(P142&gt;$U$1,"Y","")</f>
        <v/>
      </c>
      <c r="R142">
        <f>XLOOKUP(I142&amp;E142,Contracts!A2:A76&amp;Contracts!B2:B76,Contracts!C2:C76,0)*G142</f>
        <v/>
      </c>
      <c r="S142">
        <f>H142-R142</f>
        <v/>
      </c>
    </row>
    <row r="143">
      <c r="A143">
        <f>XLOOKUP(ROW()-1,ROW(Charges!A2:A233),Charges!A2:A233)</f>
        <v/>
      </c>
      <c r="B143">
        <f>XLOOKUP(A143,Charges!A2:A233,Charges!C2:C233)</f>
        <v/>
      </c>
      <c r="C143">
        <f>XLOOKUP(A143,Charges!A2:A233,Charges!D2:D233)</f>
        <v/>
      </c>
      <c r="D143">
        <f>XLOOKUP(A143,Charges!A2:A233,Charges!E2:E233)</f>
        <v/>
      </c>
      <c r="E143">
        <f>XLOOKUP(A143,Charges!A2:A233,Charges!F2:F233)</f>
        <v/>
      </c>
      <c r="F143">
        <f>XLOOKUP(A143,Charges!A2:A233,Charges!G2:G233)</f>
        <v/>
      </c>
      <c r="G143">
        <f>XLOOKUP(A143,Charges!A2:A233,Charges!H2:H233)</f>
        <v/>
      </c>
      <c r="H143">
        <f>XLOOKUP(A143,Charges!A2:A233,Charges!I2:I233)</f>
        <v/>
      </c>
      <c r="I143">
        <f>XLOOKUP(A143,Charges!A2:A233,Charges!J2:J233)</f>
        <v/>
      </c>
      <c r="J143">
        <f>XLOOKUP(E143,CDM!A2:A16,CDM!C2:C16,"N/A")</f>
        <v/>
      </c>
      <c r="K143">
        <f>XLOOKUP(E143,CDM!A2:A16,CDM!D2:D16,0)</f>
        <v/>
      </c>
      <c r="L143">
        <f>IF(F143&lt;&gt;J143,"Y","")</f>
        <v/>
      </c>
      <c r="M143">
        <f>IF(K143&gt;0,(H143/K143/G143)-1,0)</f>
        <v/>
      </c>
      <c r="N143">
        <f>IF(LEFT(E143&amp;"",1)="J",IF(G143&gt;10,"Y",""),IF(E143="74177",IF(G143&gt;1,"Y",""),IF(E143="97110",IF(G143&gt;8,"Y",""),"")))</f>
        <v/>
      </c>
      <c r="O143">
        <f>IF(COUNTIFS(Charges!A:A,A143,Charges!F:F,E143,Charges!C:C,B143)&gt;1,"Y","")</f>
        <v/>
      </c>
      <c r="P143">
        <f>IF(C143&gt;0, C143-B143, "")</f>
        <v/>
      </c>
      <c r="Q143">
        <f>IF(P143&gt;$U$1,"Y","")</f>
        <v/>
      </c>
      <c r="R143">
        <f>XLOOKUP(I143&amp;E143,Contracts!A2:A76&amp;Contracts!B2:B76,Contracts!C2:C76,0)*G143</f>
        <v/>
      </c>
      <c r="S143">
        <f>H143-R143</f>
        <v/>
      </c>
    </row>
    <row r="144">
      <c r="A144">
        <f>XLOOKUP(ROW()-1,ROW(Charges!A2:A233),Charges!A2:A233)</f>
        <v/>
      </c>
      <c r="B144">
        <f>XLOOKUP(A144,Charges!A2:A233,Charges!C2:C233)</f>
        <v/>
      </c>
      <c r="C144">
        <f>XLOOKUP(A144,Charges!A2:A233,Charges!D2:D233)</f>
        <v/>
      </c>
      <c r="D144">
        <f>XLOOKUP(A144,Charges!A2:A233,Charges!E2:E233)</f>
        <v/>
      </c>
      <c r="E144">
        <f>XLOOKUP(A144,Charges!A2:A233,Charges!F2:F233)</f>
        <v/>
      </c>
      <c r="F144">
        <f>XLOOKUP(A144,Charges!A2:A233,Charges!G2:G233)</f>
        <v/>
      </c>
      <c r="G144">
        <f>XLOOKUP(A144,Charges!A2:A233,Charges!H2:H233)</f>
        <v/>
      </c>
      <c r="H144">
        <f>XLOOKUP(A144,Charges!A2:A233,Charges!I2:I233)</f>
        <v/>
      </c>
      <c r="I144">
        <f>XLOOKUP(A144,Charges!A2:A233,Charges!J2:J233)</f>
        <v/>
      </c>
      <c r="J144">
        <f>XLOOKUP(E144,CDM!A2:A16,CDM!C2:C16,"N/A")</f>
        <v/>
      </c>
      <c r="K144">
        <f>XLOOKUP(E144,CDM!A2:A16,CDM!D2:D16,0)</f>
        <v/>
      </c>
      <c r="L144">
        <f>IF(F144&lt;&gt;J144,"Y","")</f>
        <v/>
      </c>
      <c r="M144">
        <f>IF(K144&gt;0,(H144/K144/G144)-1,0)</f>
        <v/>
      </c>
      <c r="N144">
        <f>IF(LEFT(E144&amp;"",1)="J",IF(G144&gt;10,"Y",""),IF(E144="74177",IF(G144&gt;1,"Y",""),IF(E144="97110",IF(G144&gt;8,"Y",""),"")))</f>
        <v/>
      </c>
      <c r="O144">
        <f>IF(COUNTIFS(Charges!A:A,A144,Charges!F:F,E144,Charges!C:C,B144)&gt;1,"Y","")</f>
        <v/>
      </c>
      <c r="P144">
        <f>IF(C144&gt;0, C144-B144, "")</f>
        <v/>
      </c>
      <c r="Q144">
        <f>IF(P144&gt;$U$1,"Y","")</f>
        <v/>
      </c>
      <c r="R144">
        <f>XLOOKUP(I144&amp;E144,Contracts!A2:A76&amp;Contracts!B2:B76,Contracts!C2:C76,0)*G144</f>
        <v/>
      </c>
      <c r="S144">
        <f>H144-R144</f>
        <v/>
      </c>
    </row>
    <row r="145">
      <c r="A145">
        <f>XLOOKUP(ROW()-1,ROW(Charges!A2:A233),Charges!A2:A233)</f>
        <v/>
      </c>
      <c r="B145">
        <f>XLOOKUP(A145,Charges!A2:A233,Charges!C2:C233)</f>
        <v/>
      </c>
      <c r="C145">
        <f>XLOOKUP(A145,Charges!A2:A233,Charges!D2:D233)</f>
        <v/>
      </c>
      <c r="D145">
        <f>XLOOKUP(A145,Charges!A2:A233,Charges!E2:E233)</f>
        <v/>
      </c>
      <c r="E145">
        <f>XLOOKUP(A145,Charges!A2:A233,Charges!F2:F233)</f>
        <v/>
      </c>
      <c r="F145">
        <f>XLOOKUP(A145,Charges!A2:A233,Charges!G2:G233)</f>
        <v/>
      </c>
      <c r="G145">
        <f>XLOOKUP(A145,Charges!A2:A233,Charges!H2:H233)</f>
        <v/>
      </c>
      <c r="H145">
        <f>XLOOKUP(A145,Charges!A2:A233,Charges!I2:I233)</f>
        <v/>
      </c>
      <c r="I145">
        <f>XLOOKUP(A145,Charges!A2:A233,Charges!J2:J233)</f>
        <v/>
      </c>
      <c r="J145">
        <f>XLOOKUP(E145,CDM!A2:A16,CDM!C2:C16,"N/A")</f>
        <v/>
      </c>
      <c r="K145">
        <f>XLOOKUP(E145,CDM!A2:A16,CDM!D2:D16,0)</f>
        <v/>
      </c>
      <c r="L145">
        <f>IF(F145&lt;&gt;J145,"Y","")</f>
        <v/>
      </c>
      <c r="M145">
        <f>IF(K145&gt;0,(H145/K145/G145)-1,0)</f>
        <v/>
      </c>
      <c r="N145">
        <f>IF(LEFT(E145&amp;"",1)="J",IF(G145&gt;10,"Y",""),IF(E145="74177",IF(G145&gt;1,"Y",""),IF(E145="97110",IF(G145&gt;8,"Y",""),"")))</f>
        <v/>
      </c>
      <c r="O145">
        <f>IF(COUNTIFS(Charges!A:A,A145,Charges!F:F,E145,Charges!C:C,B145)&gt;1,"Y","")</f>
        <v/>
      </c>
      <c r="P145">
        <f>IF(C145&gt;0, C145-B145, "")</f>
        <v/>
      </c>
      <c r="Q145">
        <f>IF(P145&gt;$U$1,"Y","")</f>
        <v/>
      </c>
      <c r="R145">
        <f>XLOOKUP(I145&amp;E145,Contracts!A2:A76&amp;Contracts!B2:B76,Contracts!C2:C76,0)*G145</f>
        <v/>
      </c>
      <c r="S145">
        <f>H145-R145</f>
        <v/>
      </c>
    </row>
    <row r="146">
      <c r="A146">
        <f>XLOOKUP(ROW()-1,ROW(Charges!A2:A233),Charges!A2:A233)</f>
        <v/>
      </c>
      <c r="B146">
        <f>XLOOKUP(A146,Charges!A2:A233,Charges!C2:C233)</f>
        <v/>
      </c>
      <c r="C146">
        <f>XLOOKUP(A146,Charges!A2:A233,Charges!D2:D233)</f>
        <v/>
      </c>
      <c r="D146">
        <f>XLOOKUP(A146,Charges!A2:A233,Charges!E2:E233)</f>
        <v/>
      </c>
      <c r="E146">
        <f>XLOOKUP(A146,Charges!A2:A233,Charges!F2:F233)</f>
        <v/>
      </c>
      <c r="F146">
        <f>XLOOKUP(A146,Charges!A2:A233,Charges!G2:G233)</f>
        <v/>
      </c>
      <c r="G146">
        <f>XLOOKUP(A146,Charges!A2:A233,Charges!H2:H233)</f>
        <v/>
      </c>
      <c r="H146">
        <f>XLOOKUP(A146,Charges!A2:A233,Charges!I2:I233)</f>
        <v/>
      </c>
      <c r="I146">
        <f>XLOOKUP(A146,Charges!A2:A233,Charges!J2:J233)</f>
        <v/>
      </c>
      <c r="J146">
        <f>XLOOKUP(E146,CDM!A2:A16,CDM!C2:C16,"N/A")</f>
        <v/>
      </c>
      <c r="K146">
        <f>XLOOKUP(E146,CDM!A2:A16,CDM!D2:D16,0)</f>
        <v/>
      </c>
      <c r="L146">
        <f>IF(F146&lt;&gt;J146,"Y","")</f>
        <v/>
      </c>
      <c r="M146">
        <f>IF(K146&gt;0,(H146/K146/G146)-1,0)</f>
        <v/>
      </c>
      <c r="N146">
        <f>IF(LEFT(E146&amp;"",1)="J",IF(G146&gt;10,"Y",""),IF(E146="74177",IF(G146&gt;1,"Y",""),IF(E146="97110",IF(G146&gt;8,"Y",""),"")))</f>
        <v/>
      </c>
      <c r="O146">
        <f>IF(COUNTIFS(Charges!A:A,A146,Charges!F:F,E146,Charges!C:C,B146)&gt;1,"Y","")</f>
        <v/>
      </c>
      <c r="P146">
        <f>IF(C146&gt;0, C146-B146, "")</f>
        <v/>
      </c>
      <c r="Q146">
        <f>IF(P146&gt;$U$1,"Y","")</f>
        <v/>
      </c>
      <c r="R146">
        <f>XLOOKUP(I146&amp;E146,Contracts!A2:A76&amp;Contracts!B2:B76,Contracts!C2:C76,0)*G146</f>
        <v/>
      </c>
      <c r="S146">
        <f>H146-R146</f>
        <v/>
      </c>
    </row>
    <row r="147">
      <c r="A147">
        <f>XLOOKUP(ROW()-1,ROW(Charges!A2:A233),Charges!A2:A233)</f>
        <v/>
      </c>
      <c r="B147">
        <f>XLOOKUP(A147,Charges!A2:A233,Charges!C2:C233)</f>
        <v/>
      </c>
      <c r="C147">
        <f>XLOOKUP(A147,Charges!A2:A233,Charges!D2:D233)</f>
        <v/>
      </c>
      <c r="D147">
        <f>XLOOKUP(A147,Charges!A2:A233,Charges!E2:E233)</f>
        <v/>
      </c>
      <c r="E147">
        <f>XLOOKUP(A147,Charges!A2:A233,Charges!F2:F233)</f>
        <v/>
      </c>
      <c r="F147">
        <f>XLOOKUP(A147,Charges!A2:A233,Charges!G2:G233)</f>
        <v/>
      </c>
      <c r="G147">
        <f>XLOOKUP(A147,Charges!A2:A233,Charges!H2:H233)</f>
        <v/>
      </c>
      <c r="H147">
        <f>XLOOKUP(A147,Charges!A2:A233,Charges!I2:I233)</f>
        <v/>
      </c>
      <c r="I147">
        <f>XLOOKUP(A147,Charges!A2:A233,Charges!J2:J233)</f>
        <v/>
      </c>
      <c r="J147">
        <f>XLOOKUP(E147,CDM!A2:A16,CDM!C2:C16,"N/A")</f>
        <v/>
      </c>
      <c r="K147">
        <f>XLOOKUP(E147,CDM!A2:A16,CDM!D2:D16,0)</f>
        <v/>
      </c>
      <c r="L147">
        <f>IF(F147&lt;&gt;J147,"Y","")</f>
        <v/>
      </c>
      <c r="M147">
        <f>IF(K147&gt;0,(H147/K147/G147)-1,0)</f>
        <v/>
      </c>
      <c r="N147">
        <f>IF(LEFT(E147&amp;"",1)="J",IF(G147&gt;10,"Y",""),IF(E147="74177",IF(G147&gt;1,"Y",""),IF(E147="97110",IF(G147&gt;8,"Y",""),"")))</f>
        <v/>
      </c>
      <c r="O147">
        <f>IF(COUNTIFS(Charges!A:A,A147,Charges!F:F,E147,Charges!C:C,B147)&gt;1,"Y","")</f>
        <v/>
      </c>
      <c r="P147">
        <f>IF(C147&gt;0, C147-B147, "")</f>
        <v/>
      </c>
      <c r="Q147">
        <f>IF(P147&gt;$U$1,"Y","")</f>
        <v/>
      </c>
      <c r="R147">
        <f>XLOOKUP(I147&amp;E147,Contracts!A2:A76&amp;Contracts!B2:B76,Contracts!C2:C76,0)*G147</f>
        <v/>
      </c>
      <c r="S147">
        <f>H147-R147</f>
        <v/>
      </c>
    </row>
    <row r="148">
      <c r="A148">
        <f>XLOOKUP(ROW()-1,ROW(Charges!A2:A233),Charges!A2:A233)</f>
        <v/>
      </c>
      <c r="B148">
        <f>XLOOKUP(A148,Charges!A2:A233,Charges!C2:C233)</f>
        <v/>
      </c>
      <c r="C148">
        <f>XLOOKUP(A148,Charges!A2:A233,Charges!D2:D233)</f>
        <v/>
      </c>
      <c r="D148">
        <f>XLOOKUP(A148,Charges!A2:A233,Charges!E2:E233)</f>
        <v/>
      </c>
      <c r="E148">
        <f>XLOOKUP(A148,Charges!A2:A233,Charges!F2:F233)</f>
        <v/>
      </c>
      <c r="F148">
        <f>XLOOKUP(A148,Charges!A2:A233,Charges!G2:G233)</f>
        <v/>
      </c>
      <c r="G148">
        <f>XLOOKUP(A148,Charges!A2:A233,Charges!H2:H233)</f>
        <v/>
      </c>
      <c r="H148">
        <f>XLOOKUP(A148,Charges!A2:A233,Charges!I2:I233)</f>
        <v/>
      </c>
      <c r="I148">
        <f>XLOOKUP(A148,Charges!A2:A233,Charges!J2:J233)</f>
        <v/>
      </c>
      <c r="J148">
        <f>XLOOKUP(E148,CDM!A2:A16,CDM!C2:C16,"N/A")</f>
        <v/>
      </c>
      <c r="K148">
        <f>XLOOKUP(E148,CDM!A2:A16,CDM!D2:D16,0)</f>
        <v/>
      </c>
      <c r="L148">
        <f>IF(F148&lt;&gt;J148,"Y","")</f>
        <v/>
      </c>
      <c r="M148">
        <f>IF(K148&gt;0,(H148/K148/G148)-1,0)</f>
        <v/>
      </c>
      <c r="N148">
        <f>IF(LEFT(E148&amp;"",1)="J",IF(G148&gt;10,"Y",""),IF(E148="74177",IF(G148&gt;1,"Y",""),IF(E148="97110",IF(G148&gt;8,"Y",""),"")))</f>
        <v/>
      </c>
      <c r="O148">
        <f>IF(COUNTIFS(Charges!A:A,A148,Charges!F:F,E148,Charges!C:C,B148)&gt;1,"Y","")</f>
        <v/>
      </c>
      <c r="P148">
        <f>IF(C148&gt;0, C148-B148, "")</f>
        <v/>
      </c>
      <c r="Q148">
        <f>IF(P148&gt;$U$1,"Y","")</f>
        <v/>
      </c>
      <c r="R148">
        <f>XLOOKUP(I148&amp;E148,Contracts!A2:A76&amp;Contracts!B2:B76,Contracts!C2:C76,0)*G148</f>
        <v/>
      </c>
      <c r="S148">
        <f>H148-R148</f>
        <v/>
      </c>
    </row>
    <row r="149">
      <c r="A149">
        <f>XLOOKUP(ROW()-1,ROW(Charges!A2:A233),Charges!A2:A233)</f>
        <v/>
      </c>
      <c r="B149">
        <f>XLOOKUP(A149,Charges!A2:A233,Charges!C2:C233)</f>
        <v/>
      </c>
      <c r="C149">
        <f>XLOOKUP(A149,Charges!A2:A233,Charges!D2:D233)</f>
        <v/>
      </c>
      <c r="D149">
        <f>XLOOKUP(A149,Charges!A2:A233,Charges!E2:E233)</f>
        <v/>
      </c>
      <c r="E149">
        <f>XLOOKUP(A149,Charges!A2:A233,Charges!F2:F233)</f>
        <v/>
      </c>
      <c r="F149">
        <f>XLOOKUP(A149,Charges!A2:A233,Charges!G2:G233)</f>
        <v/>
      </c>
      <c r="G149">
        <f>XLOOKUP(A149,Charges!A2:A233,Charges!H2:H233)</f>
        <v/>
      </c>
      <c r="H149">
        <f>XLOOKUP(A149,Charges!A2:A233,Charges!I2:I233)</f>
        <v/>
      </c>
      <c r="I149">
        <f>XLOOKUP(A149,Charges!A2:A233,Charges!J2:J233)</f>
        <v/>
      </c>
      <c r="J149">
        <f>XLOOKUP(E149,CDM!A2:A16,CDM!C2:C16,"N/A")</f>
        <v/>
      </c>
      <c r="K149">
        <f>XLOOKUP(E149,CDM!A2:A16,CDM!D2:D16,0)</f>
        <v/>
      </c>
      <c r="L149">
        <f>IF(F149&lt;&gt;J149,"Y","")</f>
        <v/>
      </c>
      <c r="M149">
        <f>IF(K149&gt;0,(H149/K149/G149)-1,0)</f>
        <v/>
      </c>
      <c r="N149">
        <f>IF(LEFT(E149&amp;"",1)="J",IF(G149&gt;10,"Y",""),IF(E149="74177",IF(G149&gt;1,"Y",""),IF(E149="97110",IF(G149&gt;8,"Y",""),"")))</f>
        <v/>
      </c>
      <c r="O149">
        <f>IF(COUNTIFS(Charges!A:A,A149,Charges!F:F,E149,Charges!C:C,B149)&gt;1,"Y","")</f>
        <v/>
      </c>
      <c r="P149">
        <f>IF(C149&gt;0, C149-B149, "")</f>
        <v/>
      </c>
      <c r="Q149">
        <f>IF(P149&gt;$U$1,"Y","")</f>
        <v/>
      </c>
      <c r="R149">
        <f>XLOOKUP(I149&amp;E149,Contracts!A2:A76&amp;Contracts!B2:B76,Contracts!C2:C76,0)*G149</f>
        <v/>
      </c>
      <c r="S149">
        <f>H149-R149</f>
        <v/>
      </c>
    </row>
    <row r="150">
      <c r="A150">
        <f>XLOOKUP(ROW()-1,ROW(Charges!A2:A233),Charges!A2:A233)</f>
        <v/>
      </c>
      <c r="B150">
        <f>XLOOKUP(A150,Charges!A2:A233,Charges!C2:C233)</f>
        <v/>
      </c>
      <c r="C150">
        <f>XLOOKUP(A150,Charges!A2:A233,Charges!D2:D233)</f>
        <v/>
      </c>
      <c r="D150">
        <f>XLOOKUP(A150,Charges!A2:A233,Charges!E2:E233)</f>
        <v/>
      </c>
      <c r="E150">
        <f>XLOOKUP(A150,Charges!A2:A233,Charges!F2:F233)</f>
        <v/>
      </c>
      <c r="F150">
        <f>XLOOKUP(A150,Charges!A2:A233,Charges!G2:G233)</f>
        <v/>
      </c>
      <c r="G150">
        <f>XLOOKUP(A150,Charges!A2:A233,Charges!H2:H233)</f>
        <v/>
      </c>
      <c r="H150">
        <f>XLOOKUP(A150,Charges!A2:A233,Charges!I2:I233)</f>
        <v/>
      </c>
      <c r="I150">
        <f>XLOOKUP(A150,Charges!A2:A233,Charges!J2:J233)</f>
        <v/>
      </c>
      <c r="J150">
        <f>XLOOKUP(E150,CDM!A2:A16,CDM!C2:C16,"N/A")</f>
        <v/>
      </c>
      <c r="K150">
        <f>XLOOKUP(E150,CDM!A2:A16,CDM!D2:D16,0)</f>
        <v/>
      </c>
      <c r="L150">
        <f>IF(F150&lt;&gt;J150,"Y","")</f>
        <v/>
      </c>
      <c r="M150">
        <f>IF(K150&gt;0,(H150/K150/G150)-1,0)</f>
        <v/>
      </c>
      <c r="N150">
        <f>IF(LEFT(E150&amp;"",1)="J",IF(G150&gt;10,"Y",""),IF(E150="74177",IF(G150&gt;1,"Y",""),IF(E150="97110",IF(G150&gt;8,"Y",""),"")))</f>
        <v/>
      </c>
      <c r="O150">
        <f>IF(COUNTIFS(Charges!A:A,A150,Charges!F:F,E150,Charges!C:C,B150)&gt;1,"Y","")</f>
        <v/>
      </c>
      <c r="P150">
        <f>IF(C150&gt;0, C150-B150, "")</f>
        <v/>
      </c>
      <c r="Q150">
        <f>IF(P150&gt;$U$1,"Y","")</f>
        <v/>
      </c>
      <c r="R150">
        <f>XLOOKUP(I150&amp;E150,Contracts!A2:A76&amp;Contracts!B2:B76,Contracts!C2:C76,0)*G150</f>
        <v/>
      </c>
      <c r="S150">
        <f>H150-R150</f>
        <v/>
      </c>
    </row>
    <row r="151">
      <c r="A151">
        <f>XLOOKUP(ROW()-1,ROW(Charges!A2:A233),Charges!A2:A233)</f>
        <v/>
      </c>
      <c r="B151">
        <f>XLOOKUP(A151,Charges!A2:A233,Charges!C2:C233)</f>
        <v/>
      </c>
      <c r="C151">
        <f>XLOOKUP(A151,Charges!A2:A233,Charges!D2:D233)</f>
        <v/>
      </c>
      <c r="D151">
        <f>XLOOKUP(A151,Charges!A2:A233,Charges!E2:E233)</f>
        <v/>
      </c>
      <c r="E151">
        <f>XLOOKUP(A151,Charges!A2:A233,Charges!F2:F233)</f>
        <v/>
      </c>
      <c r="F151">
        <f>XLOOKUP(A151,Charges!A2:A233,Charges!G2:G233)</f>
        <v/>
      </c>
      <c r="G151">
        <f>XLOOKUP(A151,Charges!A2:A233,Charges!H2:H233)</f>
        <v/>
      </c>
      <c r="H151">
        <f>XLOOKUP(A151,Charges!A2:A233,Charges!I2:I233)</f>
        <v/>
      </c>
      <c r="I151">
        <f>XLOOKUP(A151,Charges!A2:A233,Charges!J2:J233)</f>
        <v/>
      </c>
      <c r="J151">
        <f>XLOOKUP(E151,CDM!A2:A16,CDM!C2:C16,"N/A")</f>
        <v/>
      </c>
      <c r="K151">
        <f>XLOOKUP(E151,CDM!A2:A16,CDM!D2:D16,0)</f>
        <v/>
      </c>
      <c r="L151">
        <f>IF(F151&lt;&gt;J151,"Y","")</f>
        <v/>
      </c>
      <c r="M151">
        <f>IF(K151&gt;0,(H151/K151/G151)-1,0)</f>
        <v/>
      </c>
      <c r="N151">
        <f>IF(LEFT(E151&amp;"",1)="J",IF(G151&gt;10,"Y",""),IF(E151="74177",IF(G151&gt;1,"Y",""),IF(E151="97110",IF(G151&gt;8,"Y",""),"")))</f>
        <v/>
      </c>
      <c r="O151">
        <f>IF(COUNTIFS(Charges!A:A,A151,Charges!F:F,E151,Charges!C:C,B151)&gt;1,"Y","")</f>
        <v/>
      </c>
      <c r="P151">
        <f>IF(C151&gt;0, C151-B151, "")</f>
        <v/>
      </c>
      <c r="Q151">
        <f>IF(P151&gt;$U$1,"Y","")</f>
        <v/>
      </c>
      <c r="R151">
        <f>XLOOKUP(I151&amp;E151,Contracts!A2:A76&amp;Contracts!B2:B76,Contracts!C2:C76,0)*G151</f>
        <v/>
      </c>
      <c r="S151">
        <f>H151-R151</f>
        <v/>
      </c>
    </row>
    <row r="152">
      <c r="A152">
        <f>XLOOKUP(ROW()-1,ROW(Charges!A2:A233),Charges!A2:A233)</f>
        <v/>
      </c>
      <c r="B152">
        <f>XLOOKUP(A152,Charges!A2:A233,Charges!C2:C233)</f>
        <v/>
      </c>
      <c r="C152">
        <f>XLOOKUP(A152,Charges!A2:A233,Charges!D2:D233)</f>
        <v/>
      </c>
      <c r="D152">
        <f>XLOOKUP(A152,Charges!A2:A233,Charges!E2:E233)</f>
        <v/>
      </c>
      <c r="E152">
        <f>XLOOKUP(A152,Charges!A2:A233,Charges!F2:F233)</f>
        <v/>
      </c>
      <c r="F152">
        <f>XLOOKUP(A152,Charges!A2:A233,Charges!G2:G233)</f>
        <v/>
      </c>
      <c r="G152">
        <f>XLOOKUP(A152,Charges!A2:A233,Charges!H2:H233)</f>
        <v/>
      </c>
      <c r="H152">
        <f>XLOOKUP(A152,Charges!A2:A233,Charges!I2:I233)</f>
        <v/>
      </c>
      <c r="I152">
        <f>XLOOKUP(A152,Charges!A2:A233,Charges!J2:J233)</f>
        <v/>
      </c>
      <c r="J152">
        <f>XLOOKUP(E152,CDM!A2:A16,CDM!C2:C16,"N/A")</f>
        <v/>
      </c>
      <c r="K152">
        <f>XLOOKUP(E152,CDM!A2:A16,CDM!D2:D16,0)</f>
        <v/>
      </c>
      <c r="L152">
        <f>IF(F152&lt;&gt;J152,"Y","")</f>
        <v/>
      </c>
      <c r="M152">
        <f>IF(K152&gt;0,(H152/K152/G152)-1,0)</f>
        <v/>
      </c>
      <c r="N152">
        <f>IF(LEFT(E152&amp;"",1)="J",IF(G152&gt;10,"Y",""),IF(E152="74177",IF(G152&gt;1,"Y",""),IF(E152="97110",IF(G152&gt;8,"Y",""),"")))</f>
        <v/>
      </c>
      <c r="O152">
        <f>IF(COUNTIFS(Charges!A:A,A152,Charges!F:F,E152,Charges!C:C,B152)&gt;1,"Y","")</f>
        <v/>
      </c>
      <c r="P152">
        <f>IF(C152&gt;0, C152-B152, "")</f>
        <v/>
      </c>
      <c r="Q152">
        <f>IF(P152&gt;$U$1,"Y","")</f>
        <v/>
      </c>
      <c r="R152">
        <f>XLOOKUP(I152&amp;E152,Contracts!A2:A76&amp;Contracts!B2:B76,Contracts!C2:C76,0)*G152</f>
        <v/>
      </c>
      <c r="S152">
        <f>H152-R152</f>
        <v/>
      </c>
    </row>
    <row r="153">
      <c r="A153">
        <f>XLOOKUP(ROW()-1,ROW(Charges!A2:A233),Charges!A2:A233)</f>
        <v/>
      </c>
      <c r="B153">
        <f>XLOOKUP(A153,Charges!A2:A233,Charges!C2:C233)</f>
        <v/>
      </c>
      <c r="C153">
        <f>XLOOKUP(A153,Charges!A2:A233,Charges!D2:D233)</f>
        <v/>
      </c>
      <c r="D153">
        <f>XLOOKUP(A153,Charges!A2:A233,Charges!E2:E233)</f>
        <v/>
      </c>
      <c r="E153">
        <f>XLOOKUP(A153,Charges!A2:A233,Charges!F2:F233)</f>
        <v/>
      </c>
      <c r="F153">
        <f>XLOOKUP(A153,Charges!A2:A233,Charges!G2:G233)</f>
        <v/>
      </c>
      <c r="G153">
        <f>XLOOKUP(A153,Charges!A2:A233,Charges!H2:H233)</f>
        <v/>
      </c>
      <c r="H153">
        <f>XLOOKUP(A153,Charges!A2:A233,Charges!I2:I233)</f>
        <v/>
      </c>
      <c r="I153">
        <f>XLOOKUP(A153,Charges!A2:A233,Charges!J2:J233)</f>
        <v/>
      </c>
      <c r="J153">
        <f>XLOOKUP(E153,CDM!A2:A16,CDM!C2:C16,"N/A")</f>
        <v/>
      </c>
      <c r="K153">
        <f>XLOOKUP(E153,CDM!A2:A16,CDM!D2:D16,0)</f>
        <v/>
      </c>
      <c r="L153">
        <f>IF(F153&lt;&gt;J153,"Y","")</f>
        <v/>
      </c>
      <c r="M153">
        <f>IF(K153&gt;0,(H153/K153/G153)-1,0)</f>
        <v/>
      </c>
      <c r="N153">
        <f>IF(LEFT(E153&amp;"",1)="J",IF(G153&gt;10,"Y",""),IF(E153="74177",IF(G153&gt;1,"Y",""),IF(E153="97110",IF(G153&gt;8,"Y",""),"")))</f>
        <v/>
      </c>
      <c r="O153">
        <f>IF(COUNTIFS(Charges!A:A,A153,Charges!F:F,E153,Charges!C:C,B153)&gt;1,"Y","")</f>
        <v/>
      </c>
      <c r="P153">
        <f>IF(C153&gt;0, C153-B153, "")</f>
        <v/>
      </c>
      <c r="Q153">
        <f>IF(P153&gt;$U$1,"Y","")</f>
        <v/>
      </c>
      <c r="R153">
        <f>XLOOKUP(I153&amp;E153,Contracts!A2:A76&amp;Contracts!B2:B76,Contracts!C2:C76,0)*G153</f>
        <v/>
      </c>
      <c r="S153">
        <f>H153-R153</f>
        <v/>
      </c>
    </row>
    <row r="154">
      <c r="A154">
        <f>XLOOKUP(ROW()-1,ROW(Charges!A2:A233),Charges!A2:A233)</f>
        <v/>
      </c>
      <c r="B154">
        <f>XLOOKUP(A154,Charges!A2:A233,Charges!C2:C233)</f>
        <v/>
      </c>
      <c r="C154">
        <f>XLOOKUP(A154,Charges!A2:A233,Charges!D2:D233)</f>
        <v/>
      </c>
      <c r="D154">
        <f>XLOOKUP(A154,Charges!A2:A233,Charges!E2:E233)</f>
        <v/>
      </c>
      <c r="E154">
        <f>XLOOKUP(A154,Charges!A2:A233,Charges!F2:F233)</f>
        <v/>
      </c>
      <c r="F154">
        <f>XLOOKUP(A154,Charges!A2:A233,Charges!G2:G233)</f>
        <v/>
      </c>
      <c r="G154">
        <f>XLOOKUP(A154,Charges!A2:A233,Charges!H2:H233)</f>
        <v/>
      </c>
      <c r="H154">
        <f>XLOOKUP(A154,Charges!A2:A233,Charges!I2:I233)</f>
        <v/>
      </c>
      <c r="I154">
        <f>XLOOKUP(A154,Charges!A2:A233,Charges!J2:J233)</f>
        <v/>
      </c>
      <c r="J154">
        <f>XLOOKUP(E154,CDM!A2:A16,CDM!C2:C16,"N/A")</f>
        <v/>
      </c>
      <c r="K154">
        <f>XLOOKUP(E154,CDM!A2:A16,CDM!D2:D16,0)</f>
        <v/>
      </c>
      <c r="L154">
        <f>IF(F154&lt;&gt;J154,"Y","")</f>
        <v/>
      </c>
      <c r="M154">
        <f>IF(K154&gt;0,(H154/K154/G154)-1,0)</f>
        <v/>
      </c>
      <c r="N154">
        <f>IF(LEFT(E154&amp;"",1)="J",IF(G154&gt;10,"Y",""),IF(E154="74177",IF(G154&gt;1,"Y",""),IF(E154="97110",IF(G154&gt;8,"Y",""),"")))</f>
        <v/>
      </c>
      <c r="O154">
        <f>IF(COUNTIFS(Charges!A:A,A154,Charges!F:F,E154,Charges!C:C,B154)&gt;1,"Y","")</f>
        <v/>
      </c>
      <c r="P154">
        <f>IF(C154&gt;0, C154-B154, "")</f>
        <v/>
      </c>
      <c r="Q154">
        <f>IF(P154&gt;$U$1,"Y","")</f>
        <v/>
      </c>
      <c r="R154">
        <f>XLOOKUP(I154&amp;E154,Contracts!A2:A76&amp;Contracts!B2:B76,Contracts!C2:C76,0)*G154</f>
        <v/>
      </c>
      <c r="S154">
        <f>H154-R154</f>
        <v/>
      </c>
    </row>
    <row r="155">
      <c r="A155">
        <f>XLOOKUP(ROW()-1,ROW(Charges!A2:A233),Charges!A2:A233)</f>
        <v/>
      </c>
      <c r="B155">
        <f>XLOOKUP(A155,Charges!A2:A233,Charges!C2:C233)</f>
        <v/>
      </c>
      <c r="C155">
        <f>XLOOKUP(A155,Charges!A2:A233,Charges!D2:D233)</f>
        <v/>
      </c>
      <c r="D155">
        <f>XLOOKUP(A155,Charges!A2:A233,Charges!E2:E233)</f>
        <v/>
      </c>
      <c r="E155">
        <f>XLOOKUP(A155,Charges!A2:A233,Charges!F2:F233)</f>
        <v/>
      </c>
      <c r="F155">
        <f>XLOOKUP(A155,Charges!A2:A233,Charges!G2:G233)</f>
        <v/>
      </c>
      <c r="G155">
        <f>XLOOKUP(A155,Charges!A2:A233,Charges!H2:H233)</f>
        <v/>
      </c>
      <c r="H155">
        <f>XLOOKUP(A155,Charges!A2:A233,Charges!I2:I233)</f>
        <v/>
      </c>
      <c r="I155">
        <f>XLOOKUP(A155,Charges!A2:A233,Charges!J2:J233)</f>
        <v/>
      </c>
      <c r="J155">
        <f>XLOOKUP(E155,CDM!A2:A16,CDM!C2:C16,"N/A")</f>
        <v/>
      </c>
      <c r="K155">
        <f>XLOOKUP(E155,CDM!A2:A16,CDM!D2:D16,0)</f>
        <v/>
      </c>
      <c r="L155">
        <f>IF(F155&lt;&gt;J155,"Y","")</f>
        <v/>
      </c>
      <c r="M155">
        <f>IF(K155&gt;0,(H155/K155/G155)-1,0)</f>
        <v/>
      </c>
      <c r="N155">
        <f>IF(LEFT(E155&amp;"",1)="J",IF(G155&gt;10,"Y",""),IF(E155="74177",IF(G155&gt;1,"Y",""),IF(E155="97110",IF(G155&gt;8,"Y",""),"")))</f>
        <v/>
      </c>
      <c r="O155">
        <f>IF(COUNTIFS(Charges!A:A,A155,Charges!F:F,E155,Charges!C:C,B155)&gt;1,"Y","")</f>
        <v/>
      </c>
      <c r="P155">
        <f>IF(C155&gt;0, C155-B155, "")</f>
        <v/>
      </c>
      <c r="Q155">
        <f>IF(P155&gt;$U$1,"Y","")</f>
        <v/>
      </c>
      <c r="R155">
        <f>XLOOKUP(I155&amp;E155,Contracts!A2:A76&amp;Contracts!B2:B76,Contracts!C2:C76,0)*G155</f>
        <v/>
      </c>
      <c r="S155">
        <f>H155-R155</f>
        <v/>
      </c>
    </row>
    <row r="156">
      <c r="A156">
        <f>XLOOKUP(ROW()-1,ROW(Charges!A2:A233),Charges!A2:A233)</f>
        <v/>
      </c>
      <c r="B156">
        <f>XLOOKUP(A156,Charges!A2:A233,Charges!C2:C233)</f>
        <v/>
      </c>
      <c r="C156">
        <f>XLOOKUP(A156,Charges!A2:A233,Charges!D2:D233)</f>
        <v/>
      </c>
      <c r="D156">
        <f>XLOOKUP(A156,Charges!A2:A233,Charges!E2:E233)</f>
        <v/>
      </c>
      <c r="E156">
        <f>XLOOKUP(A156,Charges!A2:A233,Charges!F2:F233)</f>
        <v/>
      </c>
      <c r="F156">
        <f>XLOOKUP(A156,Charges!A2:A233,Charges!G2:G233)</f>
        <v/>
      </c>
      <c r="G156">
        <f>XLOOKUP(A156,Charges!A2:A233,Charges!H2:H233)</f>
        <v/>
      </c>
      <c r="H156">
        <f>XLOOKUP(A156,Charges!A2:A233,Charges!I2:I233)</f>
        <v/>
      </c>
      <c r="I156">
        <f>XLOOKUP(A156,Charges!A2:A233,Charges!J2:J233)</f>
        <v/>
      </c>
      <c r="J156">
        <f>XLOOKUP(E156,CDM!A2:A16,CDM!C2:C16,"N/A")</f>
        <v/>
      </c>
      <c r="K156">
        <f>XLOOKUP(E156,CDM!A2:A16,CDM!D2:D16,0)</f>
        <v/>
      </c>
      <c r="L156">
        <f>IF(F156&lt;&gt;J156,"Y","")</f>
        <v/>
      </c>
      <c r="M156">
        <f>IF(K156&gt;0,(H156/K156/G156)-1,0)</f>
        <v/>
      </c>
      <c r="N156">
        <f>IF(LEFT(E156&amp;"",1)="J",IF(G156&gt;10,"Y",""),IF(E156="74177",IF(G156&gt;1,"Y",""),IF(E156="97110",IF(G156&gt;8,"Y",""),"")))</f>
        <v/>
      </c>
      <c r="O156">
        <f>IF(COUNTIFS(Charges!A:A,A156,Charges!F:F,E156,Charges!C:C,B156)&gt;1,"Y","")</f>
        <v/>
      </c>
      <c r="P156">
        <f>IF(C156&gt;0, C156-B156, "")</f>
        <v/>
      </c>
      <c r="Q156">
        <f>IF(P156&gt;$U$1,"Y","")</f>
        <v/>
      </c>
      <c r="R156">
        <f>XLOOKUP(I156&amp;E156,Contracts!A2:A76&amp;Contracts!B2:B76,Contracts!C2:C76,0)*G156</f>
        <v/>
      </c>
      <c r="S156">
        <f>H156-R156</f>
        <v/>
      </c>
    </row>
    <row r="157">
      <c r="A157">
        <f>XLOOKUP(ROW()-1,ROW(Charges!A2:A233),Charges!A2:A233)</f>
        <v/>
      </c>
      <c r="B157">
        <f>XLOOKUP(A157,Charges!A2:A233,Charges!C2:C233)</f>
        <v/>
      </c>
      <c r="C157">
        <f>XLOOKUP(A157,Charges!A2:A233,Charges!D2:D233)</f>
        <v/>
      </c>
      <c r="D157">
        <f>XLOOKUP(A157,Charges!A2:A233,Charges!E2:E233)</f>
        <v/>
      </c>
      <c r="E157">
        <f>XLOOKUP(A157,Charges!A2:A233,Charges!F2:F233)</f>
        <v/>
      </c>
      <c r="F157">
        <f>XLOOKUP(A157,Charges!A2:A233,Charges!G2:G233)</f>
        <v/>
      </c>
      <c r="G157">
        <f>XLOOKUP(A157,Charges!A2:A233,Charges!H2:H233)</f>
        <v/>
      </c>
      <c r="H157">
        <f>XLOOKUP(A157,Charges!A2:A233,Charges!I2:I233)</f>
        <v/>
      </c>
      <c r="I157">
        <f>XLOOKUP(A157,Charges!A2:A233,Charges!J2:J233)</f>
        <v/>
      </c>
      <c r="J157">
        <f>XLOOKUP(E157,CDM!A2:A16,CDM!C2:C16,"N/A")</f>
        <v/>
      </c>
      <c r="K157">
        <f>XLOOKUP(E157,CDM!A2:A16,CDM!D2:D16,0)</f>
        <v/>
      </c>
      <c r="L157">
        <f>IF(F157&lt;&gt;J157,"Y","")</f>
        <v/>
      </c>
      <c r="M157">
        <f>IF(K157&gt;0,(H157/K157/G157)-1,0)</f>
        <v/>
      </c>
      <c r="N157">
        <f>IF(LEFT(E157&amp;"",1)="J",IF(G157&gt;10,"Y",""),IF(E157="74177",IF(G157&gt;1,"Y",""),IF(E157="97110",IF(G157&gt;8,"Y",""),"")))</f>
        <v/>
      </c>
      <c r="O157">
        <f>IF(COUNTIFS(Charges!A:A,A157,Charges!F:F,E157,Charges!C:C,B157)&gt;1,"Y","")</f>
        <v/>
      </c>
      <c r="P157">
        <f>IF(C157&gt;0, C157-B157, "")</f>
        <v/>
      </c>
      <c r="Q157">
        <f>IF(P157&gt;$U$1,"Y","")</f>
        <v/>
      </c>
      <c r="R157">
        <f>XLOOKUP(I157&amp;E157,Contracts!A2:A76&amp;Contracts!B2:B76,Contracts!C2:C76,0)*G157</f>
        <v/>
      </c>
      <c r="S157">
        <f>H157-R157</f>
        <v/>
      </c>
    </row>
    <row r="158">
      <c r="A158">
        <f>XLOOKUP(ROW()-1,ROW(Charges!A2:A233),Charges!A2:A233)</f>
        <v/>
      </c>
      <c r="B158">
        <f>XLOOKUP(A158,Charges!A2:A233,Charges!C2:C233)</f>
        <v/>
      </c>
      <c r="C158">
        <f>XLOOKUP(A158,Charges!A2:A233,Charges!D2:D233)</f>
        <v/>
      </c>
      <c r="D158">
        <f>XLOOKUP(A158,Charges!A2:A233,Charges!E2:E233)</f>
        <v/>
      </c>
      <c r="E158">
        <f>XLOOKUP(A158,Charges!A2:A233,Charges!F2:F233)</f>
        <v/>
      </c>
      <c r="F158">
        <f>XLOOKUP(A158,Charges!A2:A233,Charges!G2:G233)</f>
        <v/>
      </c>
      <c r="G158">
        <f>XLOOKUP(A158,Charges!A2:A233,Charges!H2:H233)</f>
        <v/>
      </c>
      <c r="H158">
        <f>XLOOKUP(A158,Charges!A2:A233,Charges!I2:I233)</f>
        <v/>
      </c>
      <c r="I158">
        <f>XLOOKUP(A158,Charges!A2:A233,Charges!J2:J233)</f>
        <v/>
      </c>
      <c r="J158">
        <f>XLOOKUP(E158,CDM!A2:A16,CDM!C2:C16,"N/A")</f>
        <v/>
      </c>
      <c r="K158">
        <f>XLOOKUP(E158,CDM!A2:A16,CDM!D2:D16,0)</f>
        <v/>
      </c>
      <c r="L158">
        <f>IF(F158&lt;&gt;J158,"Y","")</f>
        <v/>
      </c>
      <c r="M158">
        <f>IF(K158&gt;0,(H158/K158/G158)-1,0)</f>
        <v/>
      </c>
      <c r="N158">
        <f>IF(LEFT(E158&amp;"",1)="J",IF(G158&gt;10,"Y",""),IF(E158="74177",IF(G158&gt;1,"Y",""),IF(E158="97110",IF(G158&gt;8,"Y",""),"")))</f>
        <v/>
      </c>
      <c r="O158">
        <f>IF(COUNTIFS(Charges!A:A,A158,Charges!F:F,E158,Charges!C:C,B158)&gt;1,"Y","")</f>
        <v/>
      </c>
      <c r="P158">
        <f>IF(C158&gt;0, C158-B158, "")</f>
        <v/>
      </c>
      <c r="Q158">
        <f>IF(P158&gt;$U$1,"Y","")</f>
        <v/>
      </c>
      <c r="R158">
        <f>XLOOKUP(I158&amp;E158,Contracts!A2:A76&amp;Contracts!B2:B76,Contracts!C2:C76,0)*G158</f>
        <v/>
      </c>
      <c r="S158">
        <f>H158-R158</f>
        <v/>
      </c>
    </row>
    <row r="159">
      <c r="A159">
        <f>XLOOKUP(ROW()-1,ROW(Charges!A2:A233),Charges!A2:A233)</f>
        <v/>
      </c>
      <c r="B159">
        <f>XLOOKUP(A159,Charges!A2:A233,Charges!C2:C233)</f>
        <v/>
      </c>
      <c r="C159">
        <f>XLOOKUP(A159,Charges!A2:A233,Charges!D2:D233)</f>
        <v/>
      </c>
      <c r="D159">
        <f>XLOOKUP(A159,Charges!A2:A233,Charges!E2:E233)</f>
        <v/>
      </c>
      <c r="E159">
        <f>XLOOKUP(A159,Charges!A2:A233,Charges!F2:F233)</f>
        <v/>
      </c>
      <c r="F159">
        <f>XLOOKUP(A159,Charges!A2:A233,Charges!G2:G233)</f>
        <v/>
      </c>
      <c r="G159">
        <f>XLOOKUP(A159,Charges!A2:A233,Charges!H2:H233)</f>
        <v/>
      </c>
      <c r="H159">
        <f>XLOOKUP(A159,Charges!A2:A233,Charges!I2:I233)</f>
        <v/>
      </c>
      <c r="I159">
        <f>XLOOKUP(A159,Charges!A2:A233,Charges!J2:J233)</f>
        <v/>
      </c>
      <c r="J159">
        <f>XLOOKUP(E159,CDM!A2:A16,CDM!C2:C16,"N/A")</f>
        <v/>
      </c>
      <c r="K159">
        <f>XLOOKUP(E159,CDM!A2:A16,CDM!D2:D16,0)</f>
        <v/>
      </c>
      <c r="L159">
        <f>IF(F159&lt;&gt;J159,"Y","")</f>
        <v/>
      </c>
      <c r="M159">
        <f>IF(K159&gt;0,(H159/K159/G159)-1,0)</f>
        <v/>
      </c>
      <c r="N159">
        <f>IF(LEFT(E159&amp;"",1)="J",IF(G159&gt;10,"Y",""),IF(E159="74177",IF(G159&gt;1,"Y",""),IF(E159="97110",IF(G159&gt;8,"Y",""),"")))</f>
        <v/>
      </c>
      <c r="O159">
        <f>IF(COUNTIFS(Charges!A:A,A159,Charges!F:F,E159,Charges!C:C,B159)&gt;1,"Y","")</f>
        <v/>
      </c>
      <c r="P159">
        <f>IF(C159&gt;0, C159-B159, "")</f>
        <v/>
      </c>
      <c r="Q159">
        <f>IF(P159&gt;$U$1,"Y","")</f>
        <v/>
      </c>
      <c r="R159">
        <f>XLOOKUP(I159&amp;E159,Contracts!A2:A76&amp;Contracts!B2:B76,Contracts!C2:C76,0)*G159</f>
        <v/>
      </c>
      <c r="S159">
        <f>H159-R159</f>
        <v/>
      </c>
    </row>
    <row r="160">
      <c r="A160">
        <f>XLOOKUP(ROW()-1,ROW(Charges!A2:A233),Charges!A2:A233)</f>
        <v/>
      </c>
      <c r="B160">
        <f>XLOOKUP(A160,Charges!A2:A233,Charges!C2:C233)</f>
        <v/>
      </c>
      <c r="C160">
        <f>XLOOKUP(A160,Charges!A2:A233,Charges!D2:D233)</f>
        <v/>
      </c>
      <c r="D160">
        <f>XLOOKUP(A160,Charges!A2:A233,Charges!E2:E233)</f>
        <v/>
      </c>
      <c r="E160">
        <f>XLOOKUP(A160,Charges!A2:A233,Charges!F2:F233)</f>
        <v/>
      </c>
      <c r="F160">
        <f>XLOOKUP(A160,Charges!A2:A233,Charges!G2:G233)</f>
        <v/>
      </c>
      <c r="G160">
        <f>XLOOKUP(A160,Charges!A2:A233,Charges!H2:H233)</f>
        <v/>
      </c>
      <c r="H160">
        <f>XLOOKUP(A160,Charges!A2:A233,Charges!I2:I233)</f>
        <v/>
      </c>
      <c r="I160">
        <f>XLOOKUP(A160,Charges!A2:A233,Charges!J2:J233)</f>
        <v/>
      </c>
      <c r="J160">
        <f>XLOOKUP(E160,CDM!A2:A16,CDM!C2:C16,"N/A")</f>
        <v/>
      </c>
      <c r="K160">
        <f>XLOOKUP(E160,CDM!A2:A16,CDM!D2:D16,0)</f>
        <v/>
      </c>
      <c r="L160">
        <f>IF(F160&lt;&gt;J160,"Y","")</f>
        <v/>
      </c>
      <c r="M160">
        <f>IF(K160&gt;0,(H160/K160/G160)-1,0)</f>
        <v/>
      </c>
      <c r="N160">
        <f>IF(LEFT(E160&amp;"",1)="J",IF(G160&gt;10,"Y",""),IF(E160="74177",IF(G160&gt;1,"Y",""),IF(E160="97110",IF(G160&gt;8,"Y",""),"")))</f>
        <v/>
      </c>
      <c r="O160">
        <f>IF(COUNTIFS(Charges!A:A,A160,Charges!F:F,E160,Charges!C:C,B160)&gt;1,"Y","")</f>
        <v/>
      </c>
      <c r="P160">
        <f>IF(C160&gt;0, C160-B160, "")</f>
        <v/>
      </c>
      <c r="Q160">
        <f>IF(P160&gt;$U$1,"Y","")</f>
        <v/>
      </c>
      <c r="R160">
        <f>XLOOKUP(I160&amp;E160,Contracts!A2:A76&amp;Contracts!B2:B76,Contracts!C2:C76,0)*G160</f>
        <v/>
      </c>
      <c r="S160">
        <f>H160-R160</f>
        <v/>
      </c>
    </row>
    <row r="161">
      <c r="A161">
        <f>XLOOKUP(ROW()-1,ROW(Charges!A2:A233),Charges!A2:A233)</f>
        <v/>
      </c>
      <c r="B161">
        <f>XLOOKUP(A161,Charges!A2:A233,Charges!C2:C233)</f>
        <v/>
      </c>
      <c r="C161">
        <f>XLOOKUP(A161,Charges!A2:A233,Charges!D2:D233)</f>
        <v/>
      </c>
      <c r="D161">
        <f>XLOOKUP(A161,Charges!A2:A233,Charges!E2:E233)</f>
        <v/>
      </c>
      <c r="E161">
        <f>XLOOKUP(A161,Charges!A2:A233,Charges!F2:F233)</f>
        <v/>
      </c>
      <c r="F161">
        <f>XLOOKUP(A161,Charges!A2:A233,Charges!G2:G233)</f>
        <v/>
      </c>
      <c r="G161">
        <f>XLOOKUP(A161,Charges!A2:A233,Charges!H2:H233)</f>
        <v/>
      </c>
      <c r="H161">
        <f>XLOOKUP(A161,Charges!A2:A233,Charges!I2:I233)</f>
        <v/>
      </c>
      <c r="I161">
        <f>XLOOKUP(A161,Charges!A2:A233,Charges!J2:J233)</f>
        <v/>
      </c>
      <c r="J161">
        <f>XLOOKUP(E161,CDM!A2:A16,CDM!C2:C16,"N/A")</f>
        <v/>
      </c>
      <c r="K161">
        <f>XLOOKUP(E161,CDM!A2:A16,CDM!D2:D16,0)</f>
        <v/>
      </c>
      <c r="L161">
        <f>IF(F161&lt;&gt;J161,"Y","")</f>
        <v/>
      </c>
      <c r="M161">
        <f>IF(K161&gt;0,(H161/K161/G161)-1,0)</f>
        <v/>
      </c>
      <c r="N161">
        <f>IF(LEFT(E161&amp;"",1)="J",IF(G161&gt;10,"Y",""),IF(E161="74177",IF(G161&gt;1,"Y",""),IF(E161="97110",IF(G161&gt;8,"Y",""),"")))</f>
        <v/>
      </c>
      <c r="O161">
        <f>IF(COUNTIFS(Charges!A:A,A161,Charges!F:F,E161,Charges!C:C,B161)&gt;1,"Y","")</f>
        <v/>
      </c>
      <c r="P161">
        <f>IF(C161&gt;0, C161-B161, "")</f>
        <v/>
      </c>
      <c r="Q161">
        <f>IF(P161&gt;$U$1,"Y","")</f>
        <v/>
      </c>
      <c r="R161">
        <f>XLOOKUP(I161&amp;E161,Contracts!A2:A76&amp;Contracts!B2:B76,Contracts!C2:C76,0)*G161</f>
        <v/>
      </c>
      <c r="S161">
        <f>H161-R161</f>
        <v/>
      </c>
    </row>
    <row r="162">
      <c r="A162">
        <f>XLOOKUP(ROW()-1,ROW(Charges!A2:A233),Charges!A2:A233)</f>
        <v/>
      </c>
      <c r="B162">
        <f>XLOOKUP(A162,Charges!A2:A233,Charges!C2:C233)</f>
        <v/>
      </c>
      <c r="C162">
        <f>XLOOKUP(A162,Charges!A2:A233,Charges!D2:D233)</f>
        <v/>
      </c>
      <c r="D162">
        <f>XLOOKUP(A162,Charges!A2:A233,Charges!E2:E233)</f>
        <v/>
      </c>
      <c r="E162">
        <f>XLOOKUP(A162,Charges!A2:A233,Charges!F2:F233)</f>
        <v/>
      </c>
      <c r="F162">
        <f>XLOOKUP(A162,Charges!A2:A233,Charges!G2:G233)</f>
        <v/>
      </c>
      <c r="G162">
        <f>XLOOKUP(A162,Charges!A2:A233,Charges!H2:H233)</f>
        <v/>
      </c>
      <c r="H162">
        <f>XLOOKUP(A162,Charges!A2:A233,Charges!I2:I233)</f>
        <v/>
      </c>
      <c r="I162">
        <f>XLOOKUP(A162,Charges!A2:A233,Charges!J2:J233)</f>
        <v/>
      </c>
      <c r="J162">
        <f>XLOOKUP(E162,CDM!A2:A16,CDM!C2:C16,"N/A")</f>
        <v/>
      </c>
      <c r="K162">
        <f>XLOOKUP(E162,CDM!A2:A16,CDM!D2:D16,0)</f>
        <v/>
      </c>
      <c r="L162">
        <f>IF(F162&lt;&gt;J162,"Y","")</f>
        <v/>
      </c>
      <c r="M162">
        <f>IF(K162&gt;0,(H162/K162/G162)-1,0)</f>
        <v/>
      </c>
      <c r="N162">
        <f>IF(LEFT(E162&amp;"",1)="J",IF(G162&gt;10,"Y",""),IF(E162="74177",IF(G162&gt;1,"Y",""),IF(E162="97110",IF(G162&gt;8,"Y",""),"")))</f>
        <v/>
      </c>
      <c r="O162">
        <f>IF(COUNTIFS(Charges!A:A,A162,Charges!F:F,E162,Charges!C:C,B162)&gt;1,"Y","")</f>
        <v/>
      </c>
      <c r="P162">
        <f>IF(C162&gt;0, C162-B162, "")</f>
        <v/>
      </c>
      <c r="Q162">
        <f>IF(P162&gt;$U$1,"Y","")</f>
        <v/>
      </c>
      <c r="R162">
        <f>XLOOKUP(I162&amp;E162,Contracts!A2:A76&amp;Contracts!B2:B76,Contracts!C2:C76,0)*G162</f>
        <v/>
      </c>
      <c r="S162">
        <f>H162-R162</f>
        <v/>
      </c>
    </row>
    <row r="163">
      <c r="A163">
        <f>XLOOKUP(ROW()-1,ROW(Charges!A2:A233),Charges!A2:A233)</f>
        <v/>
      </c>
      <c r="B163">
        <f>XLOOKUP(A163,Charges!A2:A233,Charges!C2:C233)</f>
        <v/>
      </c>
      <c r="C163">
        <f>XLOOKUP(A163,Charges!A2:A233,Charges!D2:D233)</f>
        <v/>
      </c>
      <c r="D163">
        <f>XLOOKUP(A163,Charges!A2:A233,Charges!E2:E233)</f>
        <v/>
      </c>
      <c r="E163">
        <f>XLOOKUP(A163,Charges!A2:A233,Charges!F2:F233)</f>
        <v/>
      </c>
      <c r="F163">
        <f>XLOOKUP(A163,Charges!A2:A233,Charges!G2:G233)</f>
        <v/>
      </c>
      <c r="G163">
        <f>XLOOKUP(A163,Charges!A2:A233,Charges!H2:H233)</f>
        <v/>
      </c>
      <c r="H163">
        <f>XLOOKUP(A163,Charges!A2:A233,Charges!I2:I233)</f>
        <v/>
      </c>
      <c r="I163">
        <f>XLOOKUP(A163,Charges!A2:A233,Charges!J2:J233)</f>
        <v/>
      </c>
      <c r="J163">
        <f>XLOOKUP(E163,CDM!A2:A16,CDM!C2:C16,"N/A")</f>
        <v/>
      </c>
      <c r="K163">
        <f>XLOOKUP(E163,CDM!A2:A16,CDM!D2:D16,0)</f>
        <v/>
      </c>
      <c r="L163">
        <f>IF(F163&lt;&gt;J163,"Y","")</f>
        <v/>
      </c>
      <c r="M163">
        <f>IF(K163&gt;0,(H163/K163/G163)-1,0)</f>
        <v/>
      </c>
      <c r="N163">
        <f>IF(LEFT(E163&amp;"",1)="J",IF(G163&gt;10,"Y",""),IF(E163="74177",IF(G163&gt;1,"Y",""),IF(E163="97110",IF(G163&gt;8,"Y",""),"")))</f>
        <v/>
      </c>
      <c r="O163">
        <f>IF(COUNTIFS(Charges!A:A,A163,Charges!F:F,E163,Charges!C:C,B163)&gt;1,"Y","")</f>
        <v/>
      </c>
      <c r="P163">
        <f>IF(C163&gt;0, C163-B163, "")</f>
        <v/>
      </c>
      <c r="Q163">
        <f>IF(P163&gt;$U$1,"Y","")</f>
        <v/>
      </c>
      <c r="R163">
        <f>XLOOKUP(I163&amp;E163,Contracts!A2:A76&amp;Contracts!B2:B76,Contracts!C2:C76,0)*G163</f>
        <v/>
      </c>
      <c r="S163">
        <f>H163-R163</f>
        <v/>
      </c>
    </row>
    <row r="164">
      <c r="A164">
        <f>XLOOKUP(ROW()-1,ROW(Charges!A2:A233),Charges!A2:A233)</f>
        <v/>
      </c>
      <c r="B164">
        <f>XLOOKUP(A164,Charges!A2:A233,Charges!C2:C233)</f>
        <v/>
      </c>
      <c r="C164">
        <f>XLOOKUP(A164,Charges!A2:A233,Charges!D2:D233)</f>
        <v/>
      </c>
      <c r="D164">
        <f>XLOOKUP(A164,Charges!A2:A233,Charges!E2:E233)</f>
        <v/>
      </c>
      <c r="E164">
        <f>XLOOKUP(A164,Charges!A2:A233,Charges!F2:F233)</f>
        <v/>
      </c>
      <c r="F164">
        <f>XLOOKUP(A164,Charges!A2:A233,Charges!G2:G233)</f>
        <v/>
      </c>
      <c r="G164">
        <f>XLOOKUP(A164,Charges!A2:A233,Charges!H2:H233)</f>
        <v/>
      </c>
      <c r="H164">
        <f>XLOOKUP(A164,Charges!A2:A233,Charges!I2:I233)</f>
        <v/>
      </c>
      <c r="I164">
        <f>XLOOKUP(A164,Charges!A2:A233,Charges!J2:J233)</f>
        <v/>
      </c>
      <c r="J164">
        <f>XLOOKUP(E164,CDM!A2:A16,CDM!C2:C16,"N/A")</f>
        <v/>
      </c>
      <c r="K164">
        <f>XLOOKUP(E164,CDM!A2:A16,CDM!D2:D16,0)</f>
        <v/>
      </c>
      <c r="L164">
        <f>IF(F164&lt;&gt;J164,"Y","")</f>
        <v/>
      </c>
      <c r="M164">
        <f>IF(K164&gt;0,(H164/K164/G164)-1,0)</f>
        <v/>
      </c>
      <c r="N164">
        <f>IF(LEFT(E164&amp;"",1)="J",IF(G164&gt;10,"Y",""),IF(E164="74177",IF(G164&gt;1,"Y",""),IF(E164="97110",IF(G164&gt;8,"Y",""),"")))</f>
        <v/>
      </c>
      <c r="O164">
        <f>IF(COUNTIFS(Charges!A:A,A164,Charges!F:F,E164,Charges!C:C,B164)&gt;1,"Y","")</f>
        <v/>
      </c>
      <c r="P164">
        <f>IF(C164&gt;0, C164-B164, "")</f>
        <v/>
      </c>
      <c r="Q164">
        <f>IF(P164&gt;$U$1,"Y","")</f>
        <v/>
      </c>
      <c r="R164">
        <f>XLOOKUP(I164&amp;E164,Contracts!A2:A76&amp;Contracts!B2:B76,Contracts!C2:C76,0)*G164</f>
        <v/>
      </c>
      <c r="S164">
        <f>H164-R164</f>
        <v/>
      </c>
    </row>
    <row r="165">
      <c r="A165">
        <f>XLOOKUP(ROW()-1,ROW(Charges!A2:A233),Charges!A2:A233)</f>
        <v/>
      </c>
      <c r="B165">
        <f>XLOOKUP(A165,Charges!A2:A233,Charges!C2:C233)</f>
        <v/>
      </c>
      <c r="C165">
        <f>XLOOKUP(A165,Charges!A2:A233,Charges!D2:D233)</f>
        <v/>
      </c>
      <c r="D165">
        <f>XLOOKUP(A165,Charges!A2:A233,Charges!E2:E233)</f>
        <v/>
      </c>
      <c r="E165">
        <f>XLOOKUP(A165,Charges!A2:A233,Charges!F2:F233)</f>
        <v/>
      </c>
      <c r="F165">
        <f>XLOOKUP(A165,Charges!A2:A233,Charges!G2:G233)</f>
        <v/>
      </c>
      <c r="G165">
        <f>XLOOKUP(A165,Charges!A2:A233,Charges!H2:H233)</f>
        <v/>
      </c>
      <c r="H165">
        <f>XLOOKUP(A165,Charges!A2:A233,Charges!I2:I233)</f>
        <v/>
      </c>
      <c r="I165">
        <f>XLOOKUP(A165,Charges!A2:A233,Charges!J2:J233)</f>
        <v/>
      </c>
      <c r="J165">
        <f>XLOOKUP(E165,CDM!A2:A16,CDM!C2:C16,"N/A")</f>
        <v/>
      </c>
      <c r="K165">
        <f>XLOOKUP(E165,CDM!A2:A16,CDM!D2:D16,0)</f>
        <v/>
      </c>
      <c r="L165">
        <f>IF(F165&lt;&gt;J165,"Y","")</f>
        <v/>
      </c>
      <c r="M165">
        <f>IF(K165&gt;0,(H165/K165/G165)-1,0)</f>
        <v/>
      </c>
      <c r="N165">
        <f>IF(LEFT(E165&amp;"",1)="J",IF(G165&gt;10,"Y",""),IF(E165="74177",IF(G165&gt;1,"Y",""),IF(E165="97110",IF(G165&gt;8,"Y",""),"")))</f>
        <v/>
      </c>
      <c r="O165">
        <f>IF(COUNTIFS(Charges!A:A,A165,Charges!F:F,E165,Charges!C:C,B165)&gt;1,"Y","")</f>
        <v/>
      </c>
      <c r="P165">
        <f>IF(C165&gt;0, C165-B165, "")</f>
        <v/>
      </c>
      <c r="Q165">
        <f>IF(P165&gt;$U$1,"Y","")</f>
        <v/>
      </c>
      <c r="R165">
        <f>XLOOKUP(I165&amp;E165,Contracts!A2:A76&amp;Contracts!B2:B76,Contracts!C2:C76,0)*G165</f>
        <v/>
      </c>
      <c r="S165">
        <f>H165-R165</f>
        <v/>
      </c>
    </row>
    <row r="166">
      <c r="A166">
        <f>XLOOKUP(ROW()-1,ROW(Charges!A2:A233),Charges!A2:A233)</f>
        <v/>
      </c>
      <c r="B166">
        <f>XLOOKUP(A166,Charges!A2:A233,Charges!C2:C233)</f>
        <v/>
      </c>
      <c r="C166">
        <f>XLOOKUP(A166,Charges!A2:A233,Charges!D2:D233)</f>
        <v/>
      </c>
      <c r="D166">
        <f>XLOOKUP(A166,Charges!A2:A233,Charges!E2:E233)</f>
        <v/>
      </c>
      <c r="E166">
        <f>XLOOKUP(A166,Charges!A2:A233,Charges!F2:F233)</f>
        <v/>
      </c>
      <c r="F166">
        <f>XLOOKUP(A166,Charges!A2:A233,Charges!G2:G233)</f>
        <v/>
      </c>
      <c r="G166">
        <f>XLOOKUP(A166,Charges!A2:A233,Charges!H2:H233)</f>
        <v/>
      </c>
      <c r="H166">
        <f>XLOOKUP(A166,Charges!A2:A233,Charges!I2:I233)</f>
        <v/>
      </c>
      <c r="I166">
        <f>XLOOKUP(A166,Charges!A2:A233,Charges!J2:J233)</f>
        <v/>
      </c>
      <c r="J166">
        <f>XLOOKUP(E166,CDM!A2:A16,CDM!C2:C16,"N/A")</f>
        <v/>
      </c>
      <c r="K166">
        <f>XLOOKUP(E166,CDM!A2:A16,CDM!D2:D16,0)</f>
        <v/>
      </c>
      <c r="L166">
        <f>IF(F166&lt;&gt;J166,"Y","")</f>
        <v/>
      </c>
      <c r="M166">
        <f>IF(K166&gt;0,(H166/K166/G166)-1,0)</f>
        <v/>
      </c>
      <c r="N166">
        <f>IF(LEFT(E166&amp;"",1)="J",IF(G166&gt;10,"Y",""),IF(E166="74177",IF(G166&gt;1,"Y",""),IF(E166="97110",IF(G166&gt;8,"Y",""),"")))</f>
        <v/>
      </c>
      <c r="O166">
        <f>IF(COUNTIFS(Charges!A:A,A166,Charges!F:F,E166,Charges!C:C,B166)&gt;1,"Y","")</f>
        <v/>
      </c>
      <c r="P166">
        <f>IF(C166&gt;0, C166-B166, "")</f>
        <v/>
      </c>
      <c r="Q166">
        <f>IF(P166&gt;$U$1,"Y","")</f>
        <v/>
      </c>
      <c r="R166">
        <f>XLOOKUP(I166&amp;E166,Contracts!A2:A76&amp;Contracts!B2:B76,Contracts!C2:C76,0)*G166</f>
        <v/>
      </c>
      <c r="S166">
        <f>H166-R166</f>
        <v/>
      </c>
    </row>
    <row r="167">
      <c r="A167">
        <f>XLOOKUP(ROW()-1,ROW(Charges!A2:A233),Charges!A2:A233)</f>
        <v/>
      </c>
      <c r="B167">
        <f>XLOOKUP(A167,Charges!A2:A233,Charges!C2:C233)</f>
        <v/>
      </c>
      <c r="C167">
        <f>XLOOKUP(A167,Charges!A2:A233,Charges!D2:D233)</f>
        <v/>
      </c>
      <c r="D167">
        <f>XLOOKUP(A167,Charges!A2:A233,Charges!E2:E233)</f>
        <v/>
      </c>
      <c r="E167">
        <f>XLOOKUP(A167,Charges!A2:A233,Charges!F2:F233)</f>
        <v/>
      </c>
      <c r="F167">
        <f>XLOOKUP(A167,Charges!A2:A233,Charges!G2:G233)</f>
        <v/>
      </c>
      <c r="G167">
        <f>XLOOKUP(A167,Charges!A2:A233,Charges!H2:H233)</f>
        <v/>
      </c>
      <c r="H167">
        <f>XLOOKUP(A167,Charges!A2:A233,Charges!I2:I233)</f>
        <v/>
      </c>
      <c r="I167">
        <f>XLOOKUP(A167,Charges!A2:A233,Charges!J2:J233)</f>
        <v/>
      </c>
      <c r="J167">
        <f>XLOOKUP(E167,CDM!A2:A16,CDM!C2:C16,"N/A")</f>
        <v/>
      </c>
      <c r="K167">
        <f>XLOOKUP(E167,CDM!A2:A16,CDM!D2:D16,0)</f>
        <v/>
      </c>
      <c r="L167">
        <f>IF(F167&lt;&gt;J167,"Y","")</f>
        <v/>
      </c>
      <c r="M167">
        <f>IF(K167&gt;0,(H167/K167/G167)-1,0)</f>
        <v/>
      </c>
      <c r="N167">
        <f>IF(LEFT(E167&amp;"",1)="J",IF(G167&gt;10,"Y",""),IF(E167="74177",IF(G167&gt;1,"Y",""),IF(E167="97110",IF(G167&gt;8,"Y",""),"")))</f>
        <v/>
      </c>
      <c r="O167">
        <f>IF(COUNTIFS(Charges!A:A,A167,Charges!F:F,E167,Charges!C:C,B167)&gt;1,"Y","")</f>
        <v/>
      </c>
      <c r="P167">
        <f>IF(C167&gt;0, C167-B167, "")</f>
        <v/>
      </c>
      <c r="Q167">
        <f>IF(P167&gt;$U$1,"Y","")</f>
        <v/>
      </c>
      <c r="R167">
        <f>XLOOKUP(I167&amp;E167,Contracts!A2:A76&amp;Contracts!B2:B76,Contracts!C2:C76,0)*G167</f>
        <v/>
      </c>
      <c r="S167">
        <f>H167-R167</f>
        <v/>
      </c>
    </row>
    <row r="168">
      <c r="A168">
        <f>XLOOKUP(ROW()-1,ROW(Charges!A2:A233),Charges!A2:A233)</f>
        <v/>
      </c>
      <c r="B168">
        <f>XLOOKUP(A168,Charges!A2:A233,Charges!C2:C233)</f>
        <v/>
      </c>
      <c r="C168">
        <f>XLOOKUP(A168,Charges!A2:A233,Charges!D2:D233)</f>
        <v/>
      </c>
      <c r="D168">
        <f>XLOOKUP(A168,Charges!A2:A233,Charges!E2:E233)</f>
        <v/>
      </c>
      <c r="E168">
        <f>XLOOKUP(A168,Charges!A2:A233,Charges!F2:F233)</f>
        <v/>
      </c>
      <c r="F168">
        <f>XLOOKUP(A168,Charges!A2:A233,Charges!G2:G233)</f>
        <v/>
      </c>
      <c r="G168">
        <f>XLOOKUP(A168,Charges!A2:A233,Charges!H2:H233)</f>
        <v/>
      </c>
      <c r="H168">
        <f>XLOOKUP(A168,Charges!A2:A233,Charges!I2:I233)</f>
        <v/>
      </c>
      <c r="I168">
        <f>XLOOKUP(A168,Charges!A2:A233,Charges!J2:J233)</f>
        <v/>
      </c>
      <c r="J168">
        <f>XLOOKUP(E168,CDM!A2:A16,CDM!C2:C16,"N/A")</f>
        <v/>
      </c>
      <c r="K168">
        <f>XLOOKUP(E168,CDM!A2:A16,CDM!D2:D16,0)</f>
        <v/>
      </c>
      <c r="L168">
        <f>IF(F168&lt;&gt;J168,"Y","")</f>
        <v/>
      </c>
      <c r="M168">
        <f>IF(K168&gt;0,(H168/K168/G168)-1,0)</f>
        <v/>
      </c>
      <c r="N168">
        <f>IF(LEFT(E168&amp;"",1)="J",IF(G168&gt;10,"Y",""),IF(E168="74177",IF(G168&gt;1,"Y",""),IF(E168="97110",IF(G168&gt;8,"Y",""),"")))</f>
        <v/>
      </c>
      <c r="O168">
        <f>IF(COUNTIFS(Charges!A:A,A168,Charges!F:F,E168,Charges!C:C,B168)&gt;1,"Y","")</f>
        <v/>
      </c>
      <c r="P168">
        <f>IF(C168&gt;0, C168-B168, "")</f>
        <v/>
      </c>
      <c r="Q168">
        <f>IF(P168&gt;$U$1,"Y","")</f>
        <v/>
      </c>
      <c r="R168">
        <f>XLOOKUP(I168&amp;E168,Contracts!A2:A76&amp;Contracts!B2:B76,Contracts!C2:C76,0)*G168</f>
        <v/>
      </c>
      <c r="S168">
        <f>H168-R168</f>
        <v/>
      </c>
    </row>
    <row r="169">
      <c r="A169">
        <f>XLOOKUP(ROW()-1,ROW(Charges!A2:A233),Charges!A2:A233)</f>
        <v/>
      </c>
      <c r="B169">
        <f>XLOOKUP(A169,Charges!A2:A233,Charges!C2:C233)</f>
        <v/>
      </c>
      <c r="C169">
        <f>XLOOKUP(A169,Charges!A2:A233,Charges!D2:D233)</f>
        <v/>
      </c>
      <c r="D169">
        <f>XLOOKUP(A169,Charges!A2:A233,Charges!E2:E233)</f>
        <v/>
      </c>
      <c r="E169">
        <f>XLOOKUP(A169,Charges!A2:A233,Charges!F2:F233)</f>
        <v/>
      </c>
      <c r="F169">
        <f>XLOOKUP(A169,Charges!A2:A233,Charges!G2:G233)</f>
        <v/>
      </c>
      <c r="G169">
        <f>XLOOKUP(A169,Charges!A2:A233,Charges!H2:H233)</f>
        <v/>
      </c>
      <c r="H169">
        <f>XLOOKUP(A169,Charges!A2:A233,Charges!I2:I233)</f>
        <v/>
      </c>
      <c r="I169">
        <f>XLOOKUP(A169,Charges!A2:A233,Charges!J2:J233)</f>
        <v/>
      </c>
      <c r="J169">
        <f>XLOOKUP(E169,CDM!A2:A16,CDM!C2:C16,"N/A")</f>
        <v/>
      </c>
      <c r="K169">
        <f>XLOOKUP(E169,CDM!A2:A16,CDM!D2:D16,0)</f>
        <v/>
      </c>
      <c r="L169">
        <f>IF(F169&lt;&gt;J169,"Y","")</f>
        <v/>
      </c>
      <c r="M169">
        <f>IF(K169&gt;0,(H169/K169/G169)-1,0)</f>
        <v/>
      </c>
      <c r="N169">
        <f>IF(LEFT(E169&amp;"",1)="J",IF(G169&gt;10,"Y",""),IF(E169="74177",IF(G169&gt;1,"Y",""),IF(E169="97110",IF(G169&gt;8,"Y",""),"")))</f>
        <v/>
      </c>
      <c r="O169">
        <f>IF(COUNTIFS(Charges!A:A,A169,Charges!F:F,E169,Charges!C:C,B169)&gt;1,"Y","")</f>
        <v/>
      </c>
      <c r="P169">
        <f>IF(C169&gt;0, C169-B169, "")</f>
        <v/>
      </c>
      <c r="Q169">
        <f>IF(P169&gt;$U$1,"Y","")</f>
        <v/>
      </c>
      <c r="R169">
        <f>XLOOKUP(I169&amp;E169,Contracts!A2:A76&amp;Contracts!B2:B76,Contracts!C2:C76,0)*G169</f>
        <v/>
      </c>
      <c r="S169">
        <f>H169-R169</f>
        <v/>
      </c>
    </row>
    <row r="170">
      <c r="A170">
        <f>XLOOKUP(ROW()-1,ROW(Charges!A2:A233),Charges!A2:A233)</f>
        <v/>
      </c>
      <c r="B170">
        <f>XLOOKUP(A170,Charges!A2:A233,Charges!C2:C233)</f>
        <v/>
      </c>
      <c r="C170">
        <f>XLOOKUP(A170,Charges!A2:A233,Charges!D2:D233)</f>
        <v/>
      </c>
      <c r="D170">
        <f>XLOOKUP(A170,Charges!A2:A233,Charges!E2:E233)</f>
        <v/>
      </c>
      <c r="E170">
        <f>XLOOKUP(A170,Charges!A2:A233,Charges!F2:F233)</f>
        <v/>
      </c>
      <c r="F170">
        <f>XLOOKUP(A170,Charges!A2:A233,Charges!G2:G233)</f>
        <v/>
      </c>
      <c r="G170">
        <f>XLOOKUP(A170,Charges!A2:A233,Charges!H2:H233)</f>
        <v/>
      </c>
      <c r="H170">
        <f>XLOOKUP(A170,Charges!A2:A233,Charges!I2:I233)</f>
        <v/>
      </c>
      <c r="I170">
        <f>XLOOKUP(A170,Charges!A2:A233,Charges!J2:J233)</f>
        <v/>
      </c>
      <c r="J170">
        <f>XLOOKUP(E170,CDM!A2:A16,CDM!C2:C16,"N/A")</f>
        <v/>
      </c>
      <c r="K170">
        <f>XLOOKUP(E170,CDM!A2:A16,CDM!D2:D16,0)</f>
        <v/>
      </c>
      <c r="L170">
        <f>IF(F170&lt;&gt;J170,"Y","")</f>
        <v/>
      </c>
      <c r="M170">
        <f>IF(K170&gt;0,(H170/K170/G170)-1,0)</f>
        <v/>
      </c>
      <c r="N170">
        <f>IF(LEFT(E170&amp;"",1)="J",IF(G170&gt;10,"Y",""),IF(E170="74177",IF(G170&gt;1,"Y",""),IF(E170="97110",IF(G170&gt;8,"Y",""),"")))</f>
        <v/>
      </c>
      <c r="O170">
        <f>IF(COUNTIFS(Charges!A:A,A170,Charges!F:F,E170,Charges!C:C,B170)&gt;1,"Y","")</f>
        <v/>
      </c>
      <c r="P170">
        <f>IF(C170&gt;0, C170-B170, "")</f>
        <v/>
      </c>
      <c r="Q170">
        <f>IF(P170&gt;$U$1,"Y","")</f>
        <v/>
      </c>
      <c r="R170">
        <f>XLOOKUP(I170&amp;E170,Contracts!A2:A76&amp;Contracts!B2:B76,Contracts!C2:C76,0)*G170</f>
        <v/>
      </c>
      <c r="S170">
        <f>H170-R170</f>
        <v/>
      </c>
    </row>
    <row r="171">
      <c r="A171">
        <f>XLOOKUP(ROW()-1,ROW(Charges!A2:A233),Charges!A2:A233)</f>
        <v/>
      </c>
      <c r="B171">
        <f>XLOOKUP(A171,Charges!A2:A233,Charges!C2:C233)</f>
        <v/>
      </c>
      <c r="C171">
        <f>XLOOKUP(A171,Charges!A2:A233,Charges!D2:D233)</f>
        <v/>
      </c>
      <c r="D171">
        <f>XLOOKUP(A171,Charges!A2:A233,Charges!E2:E233)</f>
        <v/>
      </c>
      <c r="E171">
        <f>XLOOKUP(A171,Charges!A2:A233,Charges!F2:F233)</f>
        <v/>
      </c>
      <c r="F171">
        <f>XLOOKUP(A171,Charges!A2:A233,Charges!G2:G233)</f>
        <v/>
      </c>
      <c r="G171">
        <f>XLOOKUP(A171,Charges!A2:A233,Charges!H2:H233)</f>
        <v/>
      </c>
      <c r="H171">
        <f>XLOOKUP(A171,Charges!A2:A233,Charges!I2:I233)</f>
        <v/>
      </c>
      <c r="I171">
        <f>XLOOKUP(A171,Charges!A2:A233,Charges!J2:J233)</f>
        <v/>
      </c>
      <c r="J171">
        <f>XLOOKUP(E171,CDM!A2:A16,CDM!C2:C16,"N/A")</f>
        <v/>
      </c>
      <c r="K171">
        <f>XLOOKUP(E171,CDM!A2:A16,CDM!D2:D16,0)</f>
        <v/>
      </c>
      <c r="L171">
        <f>IF(F171&lt;&gt;J171,"Y","")</f>
        <v/>
      </c>
      <c r="M171">
        <f>IF(K171&gt;0,(H171/K171/G171)-1,0)</f>
        <v/>
      </c>
      <c r="N171">
        <f>IF(LEFT(E171&amp;"",1)="J",IF(G171&gt;10,"Y",""),IF(E171="74177",IF(G171&gt;1,"Y",""),IF(E171="97110",IF(G171&gt;8,"Y",""),"")))</f>
        <v/>
      </c>
      <c r="O171">
        <f>IF(COUNTIFS(Charges!A:A,A171,Charges!F:F,E171,Charges!C:C,B171)&gt;1,"Y","")</f>
        <v/>
      </c>
      <c r="P171">
        <f>IF(C171&gt;0, C171-B171, "")</f>
        <v/>
      </c>
      <c r="Q171">
        <f>IF(P171&gt;$U$1,"Y","")</f>
        <v/>
      </c>
      <c r="R171">
        <f>XLOOKUP(I171&amp;E171,Contracts!A2:A76&amp;Contracts!B2:B76,Contracts!C2:C76,0)*G171</f>
        <v/>
      </c>
      <c r="S171">
        <f>H171-R171</f>
        <v/>
      </c>
    </row>
    <row r="172">
      <c r="A172">
        <f>XLOOKUP(ROW()-1,ROW(Charges!A2:A233),Charges!A2:A233)</f>
        <v/>
      </c>
      <c r="B172">
        <f>XLOOKUP(A172,Charges!A2:A233,Charges!C2:C233)</f>
        <v/>
      </c>
      <c r="C172">
        <f>XLOOKUP(A172,Charges!A2:A233,Charges!D2:D233)</f>
        <v/>
      </c>
      <c r="D172">
        <f>XLOOKUP(A172,Charges!A2:A233,Charges!E2:E233)</f>
        <v/>
      </c>
      <c r="E172">
        <f>XLOOKUP(A172,Charges!A2:A233,Charges!F2:F233)</f>
        <v/>
      </c>
      <c r="F172">
        <f>XLOOKUP(A172,Charges!A2:A233,Charges!G2:G233)</f>
        <v/>
      </c>
      <c r="G172">
        <f>XLOOKUP(A172,Charges!A2:A233,Charges!H2:H233)</f>
        <v/>
      </c>
      <c r="H172">
        <f>XLOOKUP(A172,Charges!A2:A233,Charges!I2:I233)</f>
        <v/>
      </c>
      <c r="I172">
        <f>XLOOKUP(A172,Charges!A2:A233,Charges!J2:J233)</f>
        <v/>
      </c>
      <c r="J172">
        <f>XLOOKUP(E172,CDM!A2:A16,CDM!C2:C16,"N/A")</f>
        <v/>
      </c>
      <c r="K172">
        <f>XLOOKUP(E172,CDM!A2:A16,CDM!D2:D16,0)</f>
        <v/>
      </c>
      <c r="L172">
        <f>IF(F172&lt;&gt;J172,"Y","")</f>
        <v/>
      </c>
      <c r="M172">
        <f>IF(K172&gt;0,(H172/K172/G172)-1,0)</f>
        <v/>
      </c>
      <c r="N172">
        <f>IF(LEFT(E172&amp;"",1)="J",IF(G172&gt;10,"Y",""),IF(E172="74177",IF(G172&gt;1,"Y",""),IF(E172="97110",IF(G172&gt;8,"Y",""),"")))</f>
        <v/>
      </c>
      <c r="O172">
        <f>IF(COUNTIFS(Charges!A:A,A172,Charges!F:F,E172,Charges!C:C,B172)&gt;1,"Y","")</f>
        <v/>
      </c>
      <c r="P172">
        <f>IF(C172&gt;0, C172-B172, "")</f>
        <v/>
      </c>
      <c r="Q172">
        <f>IF(P172&gt;$U$1,"Y","")</f>
        <v/>
      </c>
      <c r="R172">
        <f>XLOOKUP(I172&amp;E172,Contracts!A2:A76&amp;Contracts!B2:B76,Contracts!C2:C76,0)*G172</f>
        <v/>
      </c>
      <c r="S172">
        <f>H172-R172</f>
        <v/>
      </c>
    </row>
    <row r="173">
      <c r="A173">
        <f>XLOOKUP(ROW()-1,ROW(Charges!A2:A233),Charges!A2:A233)</f>
        <v/>
      </c>
      <c r="B173">
        <f>XLOOKUP(A173,Charges!A2:A233,Charges!C2:C233)</f>
        <v/>
      </c>
      <c r="C173">
        <f>XLOOKUP(A173,Charges!A2:A233,Charges!D2:D233)</f>
        <v/>
      </c>
      <c r="D173">
        <f>XLOOKUP(A173,Charges!A2:A233,Charges!E2:E233)</f>
        <v/>
      </c>
      <c r="E173">
        <f>XLOOKUP(A173,Charges!A2:A233,Charges!F2:F233)</f>
        <v/>
      </c>
      <c r="F173">
        <f>XLOOKUP(A173,Charges!A2:A233,Charges!G2:G233)</f>
        <v/>
      </c>
      <c r="G173">
        <f>XLOOKUP(A173,Charges!A2:A233,Charges!H2:H233)</f>
        <v/>
      </c>
      <c r="H173">
        <f>XLOOKUP(A173,Charges!A2:A233,Charges!I2:I233)</f>
        <v/>
      </c>
      <c r="I173">
        <f>XLOOKUP(A173,Charges!A2:A233,Charges!J2:J233)</f>
        <v/>
      </c>
      <c r="J173">
        <f>XLOOKUP(E173,CDM!A2:A16,CDM!C2:C16,"N/A")</f>
        <v/>
      </c>
      <c r="K173">
        <f>XLOOKUP(E173,CDM!A2:A16,CDM!D2:D16,0)</f>
        <v/>
      </c>
      <c r="L173">
        <f>IF(F173&lt;&gt;J173,"Y","")</f>
        <v/>
      </c>
      <c r="M173">
        <f>IF(K173&gt;0,(H173/K173/G173)-1,0)</f>
        <v/>
      </c>
      <c r="N173">
        <f>IF(LEFT(E173&amp;"",1)="J",IF(G173&gt;10,"Y",""),IF(E173="74177",IF(G173&gt;1,"Y",""),IF(E173="97110",IF(G173&gt;8,"Y",""),"")))</f>
        <v/>
      </c>
      <c r="O173">
        <f>IF(COUNTIFS(Charges!A:A,A173,Charges!F:F,E173,Charges!C:C,B173)&gt;1,"Y","")</f>
        <v/>
      </c>
      <c r="P173">
        <f>IF(C173&gt;0, C173-B173, "")</f>
        <v/>
      </c>
      <c r="Q173">
        <f>IF(P173&gt;$U$1,"Y","")</f>
        <v/>
      </c>
      <c r="R173">
        <f>XLOOKUP(I173&amp;E173,Contracts!A2:A76&amp;Contracts!B2:B76,Contracts!C2:C76,0)*G173</f>
        <v/>
      </c>
      <c r="S173">
        <f>H173-R173</f>
        <v/>
      </c>
    </row>
    <row r="174">
      <c r="A174">
        <f>XLOOKUP(ROW()-1,ROW(Charges!A2:A233),Charges!A2:A233)</f>
        <v/>
      </c>
      <c r="B174">
        <f>XLOOKUP(A174,Charges!A2:A233,Charges!C2:C233)</f>
        <v/>
      </c>
      <c r="C174">
        <f>XLOOKUP(A174,Charges!A2:A233,Charges!D2:D233)</f>
        <v/>
      </c>
      <c r="D174">
        <f>XLOOKUP(A174,Charges!A2:A233,Charges!E2:E233)</f>
        <v/>
      </c>
      <c r="E174">
        <f>XLOOKUP(A174,Charges!A2:A233,Charges!F2:F233)</f>
        <v/>
      </c>
      <c r="F174">
        <f>XLOOKUP(A174,Charges!A2:A233,Charges!G2:G233)</f>
        <v/>
      </c>
      <c r="G174">
        <f>XLOOKUP(A174,Charges!A2:A233,Charges!H2:H233)</f>
        <v/>
      </c>
      <c r="H174">
        <f>XLOOKUP(A174,Charges!A2:A233,Charges!I2:I233)</f>
        <v/>
      </c>
      <c r="I174">
        <f>XLOOKUP(A174,Charges!A2:A233,Charges!J2:J233)</f>
        <v/>
      </c>
      <c r="J174">
        <f>XLOOKUP(E174,CDM!A2:A16,CDM!C2:C16,"N/A")</f>
        <v/>
      </c>
      <c r="K174">
        <f>XLOOKUP(E174,CDM!A2:A16,CDM!D2:D16,0)</f>
        <v/>
      </c>
      <c r="L174">
        <f>IF(F174&lt;&gt;J174,"Y","")</f>
        <v/>
      </c>
      <c r="M174">
        <f>IF(K174&gt;0,(H174/K174/G174)-1,0)</f>
        <v/>
      </c>
      <c r="N174">
        <f>IF(LEFT(E174&amp;"",1)="J",IF(G174&gt;10,"Y",""),IF(E174="74177",IF(G174&gt;1,"Y",""),IF(E174="97110",IF(G174&gt;8,"Y",""),"")))</f>
        <v/>
      </c>
      <c r="O174">
        <f>IF(COUNTIFS(Charges!A:A,A174,Charges!F:F,E174,Charges!C:C,B174)&gt;1,"Y","")</f>
        <v/>
      </c>
      <c r="P174">
        <f>IF(C174&gt;0, C174-B174, "")</f>
        <v/>
      </c>
      <c r="Q174">
        <f>IF(P174&gt;$U$1,"Y","")</f>
        <v/>
      </c>
      <c r="R174">
        <f>XLOOKUP(I174&amp;E174,Contracts!A2:A76&amp;Contracts!B2:B76,Contracts!C2:C76,0)*G174</f>
        <v/>
      </c>
      <c r="S174">
        <f>H174-R174</f>
        <v/>
      </c>
    </row>
    <row r="175">
      <c r="A175">
        <f>XLOOKUP(ROW()-1,ROW(Charges!A2:A233),Charges!A2:A233)</f>
        <v/>
      </c>
      <c r="B175">
        <f>XLOOKUP(A175,Charges!A2:A233,Charges!C2:C233)</f>
        <v/>
      </c>
      <c r="C175">
        <f>XLOOKUP(A175,Charges!A2:A233,Charges!D2:D233)</f>
        <v/>
      </c>
      <c r="D175">
        <f>XLOOKUP(A175,Charges!A2:A233,Charges!E2:E233)</f>
        <v/>
      </c>
      <c r="E175">
        <f>XLOOKUP(A175,Charges!A2:A233,Charges!F2:F233)</f>
        <v/>
      </c>
      <c r="F175">
        <f>XLOOKUP(A175,Charges!A2:A233,Charges!G2:G233)</f>
        <v/>
      </c>
      <c r="G175">
        <f>XLOOKUP(A175,Charges!A2:A233,Charges!H2:H233)</f>
        <v/>
      </c>
      <c r="H175">
        <f>XLOOKUP(A175,Charges!A2:A233,Charges!I2:I233)</f>
        <v/>
      </c>
      <c r="I175">
        <f>XLOOKUP(A175,Charges!A2:A233,Charges!J2:J233)</f>
        <v/>
      </c>
      <c r="J175">
        <f>XLOOKUP(E175,CDM!A2:A16,CDM!C2:C16,"N/A")</f>
        <v/>
      </c>
      <c r="K175">
        <f>XLOOKUP(E175,CDM!A2:A16,CDM!D2:D16,0)</f>
        <v/>
      </c>
      <c r="L175">
        <f>IF(F175&lt;&gt;J175,"Y","")</f>
        <v/>
      </c>
      <c r="M175">
        <f>IF(K175&gt;0,(H175/K175/G175)-1,0)</f>
        <v/>
      </c>
      <c r="N175">
        <f>IF(LEFT(E175&amp;"",1)="J",IF(G175&gt;10,"Y",""),IF(E175="74177",IF(G175&gt;1,"Y",""),IF(E175="97110",IF(G175&gt;8,"Y",""),"")))</f>
        <v/>
      </c>
      <c r="O175">
        <f>IF(COUNTIFS(Charges!A:A,A175,Charges!F:F,E175,Charges!C:C,B175)&gt;1,"Y","")</f>
        <v/>
      </c>
      <c r="P175">
        <f>IF(C175&gt;0, C175-B175, "")</f>
        <v/>
      </c>
      <c r="Q175">
        <f>IF(P175&gt;$U$1,"Y","")</f>
        <v/>
      </c>
      <c r="R175">
        <f>XLOOKUP(I175&amp;E175,Contracts!A2:A76&amp;Contracts!B2:B76,Contracts!C2:C76,0)*G175</f>
        <v/>
      </c>
      <c r="S175">
        <f>H175-R175</f>
        <v/>
      </c>
    </row>
    <row r="176">
      <c r="A176">
        <f>XLOOKUP(ROW()-1,ROW(Charges!A2:A233),Charges!A2:A233)</f>
        <v/>
      </c>
      <c r="B176">
        <f>XLOOKUP(A176,Charges!A2:A233,Charges!C2:C233)</f>
        <v/>
      </c>
      <c r="C176">
        <f>XLOOKUP(A176,Charges!A2:A233,Charges!D2:D233)</f>
        <v/>
      </c>
      <c r="D176">
        <f>XLOOKUP(A176,Charges!A2:A233,Charges!E2:E233)</f>
        <v/>
      </c>
      <c r="E176">
        <f>XLOOKUP(A176,Charges!A2:A233,Charges!F2:F233)</f>
        <v/>
      </c>
      <c r="F176">
        <f>XLOOKUP(A176,Charges!A2:A233,Charges!G2:G233)</f>
        <v/>
      </c>
      <c r="G176">
        <f>XLOOKUP(A176,Charges!A2:A233,Charges!H2:H233)</f>
        <v/>
      </c>
      <c r="H176">
        <f>XLOOKUP(A176,Charges!A2:A233,Charges!I2:I233)</f>
        <v/>
      </c>
      <c r="I176">
        <f>XLOOKUP(A176,Charges!A2:A233,Charges!J2:J233)</f>
        <v/>
      </c>
      <c r="J176">
        <f>XLOOKUP(E176,CDM!A2:A16,CDM!C2:C16,"N/A")</f>
        <v/>
      </c>
      <c r="K176">
        <f>XLOOKUP(E176,CDM!A2:A16,CDM!D2:D16,0)</f>
        <v/>
      </c>
      <c r="L176">
        <f>IF(F176&lt;&gt;J176,"Y","")</f>
        <v/>
      </c>
      <c r="M176">
        <f>IF(K176&gt;0,(H176/K176/G176)-1,0)</f>
        <v/>
      </c>
      <c r="N176">
        <f>IF(LEFT(E176&amp;"",1)="J",IF(G176&gt;10,"Y",""),IF(E176="74177",IF(G176&gt;1,"Y",""),IF(E176="97110",IF(G176&gt;8,"Y",""),"")))</f>
        <v/>
      </c>
      <c r="O176">
        <f>IF(COUNTIFS(Charges!A:A,A176,Charges!F:F,E176,Charges!C:C,B176)&gt;1,"Y","")</f>
        <v/>
      </c>
      <c r="P176">
        <f>IF(C176&gt;0, C176-B176, "")</f>
        <v/>
      </c>
      <c r="Q176">
        <f>IF(P176&gt;$U$1,"Y","")</f>
        <v/>
      </c>
      <c r="R176">
        <f>XLOOKUP(I176&amp;E176,Contracts!A2:A76&amp;Contracts!B2:B76,Contracts!C2:C76,0)*G176</f>
        <v/>
      </c>
      <c r="S176">
        <f>H176-R176</f>
        <v/>
      </c>
    </row>
    <row r="177">
      <c r="A177">
        <f>XLOOKUP(ROW()-1,ROW(Charges!A2:A233),Charges!A2:A233)</f>
        <v/>
      </c>
      <c r="B177">
        <f>XLOOKUP(A177,Charges!A2:A233,Charges!C2:C233)</f>
        <v/>
      </c>
      <c r="C177">
        <f>XLOOKUP(A177,Charges!A2:A233,Charges!D2:D233)</f>
        <v/>
      </c>
      <c r="D177">
        <f>XLOOKUP(A177,Charges!A2:A233,Charges!E2:E233)</f>
        <v/>
      </c>
      <c r="E177">
        <f>XLOOKUP(A177,Charges!A2:A233,Charges!F2:F233)</f>
        <v/>
      </c>
      <c r="F177">
        <f>XLOOKUP(A177,Charges!A2:A233,Charges!G2:G233)</f>
        <v/>
      </c>
      <c r="G177">
        <f>XLOOKUP(A177,Charges!A2:A233,Charges!H2:H233)</f>
        <v/>
      </c>
      <c r="H177">
        <f>XLOOKUP(A177,Charges!A2:A233,Charges!I2:I233)</f>
        <v/>
      </c>
      <c r="I177">
        <f>XLOOKUP(A177,Charges!A2:A233,Charges!J2:J233)</f>
        <v/>
      </c>
      <c r="J177">
        <f>XLOOKUP(E177,CDM!A2:A16,CDM!C2:C16,"N/A")</f>
        <v/>
      </c>
      <c r="K177">
        <f>XLOOKUP(E177,CDM!A2:A16,CDM!D2:D16,0)</f>
        <v/>
      </c>
      <c r="L177">
        <f>IF(F177&lt;&gt;J177,"Y","")</f>
        <v/>
      </c>
      <c r="M177">
        <f>IF(K177&gt;0,(H177/K177/G177)-1,0)</f>
        <v/>
      </c>
      <c r="N177">
        <f>IF(LEFT(E177&amp;"",1)="J",IF(G177&gt;10,"Y",""),IF(E177="74177",IF(G177&gt;1,"Y",""),IF(E177="97110",IF(G177&gt;8,"Y",""),"")))</f>
        <v/>
      </c>
      <c r="O177">
        <f>IF(COUNTIFS(Charges!A:A,A177,Charges!F:F,E177,Charges!C:C,B177)&gt;1,"Y","")</f>
        <v/>
      </c>
      <c r="P177">
        <f>IF(C177&gt;0, C177-B177, "")</f>
        <v/>
      </c>
      <c r="Q177">
        <f>IF(P177&gt;$U$1,"Y","")</f>
        <v/>
      </c>
      <c r="R177">
        <f>XLOOKUP(I177&amp;E177,Contracts!A2:A76&amp;Contracts!B2:B76,Contracts!C2:C76,0)*G177</f>
        <v/>
      </c>
      <c r="S177">
        <f>H177-R177</f>
        <v/>
      </c>
    </row>
    <row r="178">
      <c r="A178">
        <f>XLOOKUP(ROW()-1,ROW(Charges!A2:A233),Charges!A2:A233)</f>
        <v/>
      </c>
      <c r="B178">
        <f>XLOOKUP(A178,Charges!A2:A233,Charges!C2:C233)</f>
        <v/>
      </c>
      <c r="C178">
        <f>XLOOKUP(A178,Charges!A2:A233,Charges!D2:D233)</f>
        <v/>
      </c>
      <c r="D178">
        <f>XLOOKUP(A178,Charges!A2:A233,Charges!E2:E233)</f>
        <v/>
      </c>
      <c r="E178">
        <f>XLOOKUP(A178,Charges!A2:A233,Charges!F2:F233)</f>
        <v/>
      </c>
      <c r="F178">
        <f>XLOOKUP(A178,Charges!A2:A233,Charges!G2:G233)</f>
        <v/>
      </c>
      <c r="G178">
        <f>XLOOKUP(A178,Charges!A2:A233,Charges!H2:H233)</f>
        <v/>
      </c>
      <c r="H178">
        <f>XLOOKUP(A178,Charges!A2:A233,Charges!I2:I233)</f>
        <v/>
      </c>
      <c r="I178">
        <f>XLOOKUP(A178,Charges!A2:A233,Charges!J2:J233)</f>
        <v/>
      </c>
      <c r="J178">
        <f>XLOOKUP(E178,CDM!A2:A16,CDM!C2:C16,"N/A")</f>
        <v/>
      </c>
      <c r="K178">
        <f>XLOOKUP(E178,CDM!A2:A16,CDM!D2:D16,0)</f>
        <v/>
      </c>
      <c r="L178">
        <f>IF(F178&lt;&gt;J178,"Y","")</f>
        <v/>
      </c>
      <c r="M178">
        <f>IF(K178&gt;0,(H178/K178/G178)-1,0)</f>
        <v/>
      </c>
      <c r="N178">
        <f>IF(LEFT(E178&amp;"",1)="J",IF(G178&gt;10,"Y",""),IF(E178="74177",IF(G178&gt;1,"Y",""),IF(E178="97110",IF(G178&gt;8,"Y",""),"")))</f>
        <v/>
      </c>
      <c r="O178">
        <f>IF(COUNTIFS(Charges!A:A,A178,Charges!F:F,E178,Charges!C:C,B178)&gt;1,"Y","")</f>
        <v/>
      </c>
      <c r="P178">
        <f>IF(C178&gt;0, C178-B178, "")</f>
        <v/>
      </c>
      <c r="Q178">
        <f>IF(P178&gt;$U$1,"Y","")</f>
        <v/>
      </c>
      <c r="R178">
        <f>XLOOKUP(I178&amp;E178,Contracts!A2:A76&amp;Contracts!B2:B76,Contracts!C2:C76,0)*G178</f>
        <v/>
      </c>
      <c r="S178">
        <f>H178-R178</f>
        <v/>
      </c>
    </row>
    <row r="179">
      <c r="A179">
        <f>XLOOKUP(ROW()-1,ROW(Charges!A2:A233),Charges!A2:A233)</f>
        <v/>
      </c>
      <c r="B179">
        <f>XLOOKUP(A179,Charges!A2:A233,Charges!C2:C233)</f>
        <v/>
      </c>
      <c r="C179">
        <f>XLOOKUP(A179,Charges!A2:A233,Charges!D2:D233)</f>
        <v/>
      </c>
      <c r="D179">
        <f>XLOOKUP(A179,Charges!A2:A233,Charges!E2:E233)</f>
        <v/>
      </c>
      <c r="E179">
        <f>XLOOKUP(A179,Charges!A2:A233,Charges!F2:F233)</f>
        <v/>
      </c>
      <c r="F179">
        <f>XLOOKUP(A179,Charges!A2:A233,Charges!G2:G233)</f>
        <v/>
      </c>
      <c r="G179">
        <f>XLOOKUP(A179,Charges!A2:A233,Charges!H2:H233)</f>
        <v/>
      </c>
      <c r="H179">
        <f>XLOOKUP(A179,Charges!A2:A233,Charges!I2:I233)</f>
        <v/>
      </c>
      <c r="I179">
        <f>XLOOKUP(A179,Charges!A2:A233,Charges!J2:J233)</f>
        <v/>
      </c>
      <c r="J179">
        <f>XLOOKUP(E179,CDM!A2:A16,CDM!C2:C16,"N/A")</f>
        <v/>
      </c>
      <c r="K179">
        <f>XLOOKUP(E179,CDM!A2:A16,CDM!D2:D16,0)</f>
        <v/>
      </c>
      <c r="L179">
        <f>IF(F179&lt;&gt;J179,"Y","")</f>
        <v/>
      </c>
      <c r="M179">
        <f>IF(K179&gt;0,(H179/K179/G179)-1,0)</f>
        <v/>
      </c>
      <c r="N179">
        <f>IF(LEFT(E179&amp;"",1)="J",IF(G179&gt;10,"Y",""),IF(E179="74177",IF(G179&gt;1,"Y",""),IF(E179="97110",IF(G179&gt;8,"Y",""),"")))</f>
        <v/>
      </c>
      <c r="O179">
        <f>IF(COUNTIFS(Charges!A:A,A179,Charges!F:F,E179,Charges!C:C,B179)&gt;1,"Y","")</f>
        <v/>
      </c>
      <c r="P179">
        <f>IF(C179&gt;0, C179-B179, "")</f>
        <v/>
      </c>
      <c r="Q179">
        <f>IF(P179&gt;$U$1,"Y","")</f>
        <v/>
      </c>
      <c r="R179">
        <f>XLOOKUP(I179&amp;E179,Contracts!A2:A76&amp;Contracts!B2:B76,Contracts!C2:C76,0)*G179</f>
        <v/>
      </c>
      <c r="S179">
        <f>H179-R179</f>
        <v/>
      </c>
    </row>
    <row r="180">
      <c r="A180">
        <f>XLOOKUP(ROW()-1,ROW(Charges!A2:A233),Charges!A2:A233)</f>
        <v/>
      </c>
      <c r="B180">
        <f>XLOOKUP(A180,Charges!A2:A233,Charges!C2:C233)</f>
        <v/>
      </c>
      <c r="C180">
        <f>XLOOKUP(A180,Charges!A2:A233,Charges!D2:D233)</f>
        <v/>
      </c>
      <c r="D180">
        <f>XLOOKUP(A180,Charges!A2:A233,Charges!E2:E233)</f>
        <v/>
      </c>
      <c r="E180">
        <f>XLOOKUP(A180,Charges!A2:A233,Charges!F2:F233)</f>
        <v/>
      </c>
      <c r="F180">
        <f>XLOOKUP(A180,Charges!A2:A233,Charges!G2:G233)</f>
        <v/>
      </c>
      <c r="G180">
        <f>XLOOKUP(A180,Charges!A2:A233,Charges!H2:H233)</f>
        <v/>
      </c>
      <c r="H180">
        <f>XLOOKUP(A180,Charges!A2:A233,Charges!I2:I233)</f>
        <v/>
      </c>
      <c r="I180">
        <f>XLOOKUP(A180,Charges!A2:A233,Charges!J2:J233)</f>
        <v/>
      </c>
      <c r="J180">
        <f>XLOOKUP(E180,CDM!A2:A16,CDM!C2:C16,"N/A")</f>
        <v/>
      </c>
      <c r="K180">
        <f>XLOOKUP(E180,CDM!A2:A16,CDM!D2:D16,0)</f>
        <v/>
      </c>
      <c r="L180">
        <f>IF(F180&lt;&gt;J180,"Y","")</f>
        <v/>
      </c>
      <c r="M180">
        <f>IF(K180&gt;0,(H180/K180/G180)-1,0)</f>
        <v/>
      </c>
      <c r="N180">
        <f>IF(LEFT(E180&amp;"",1)="J",IF(G180&gt;10,"Y",""),IF(E180="74177",IF(G180&gt;1,"Y",""),IF(E180="97110",IF(G180&gt;8,"Y",""),"")))</f>
        <v/>
      </c>
      <c r="O180">
        <f>IF(COUNTIFS(Charges!A:A,A180,Charges!F:F,E180,Charges!C:C,B180)&gt;1,"Y","")</f>
        <v/>
      </c>
      <c r="P180">
        <f>IF(C180&gt;0, C180-B180, "")</f>
        <v/>
      </c>
      <c r="Q180">
        <f>IF(P180&gt;$U$1,"Y","")</f>
        <v/>
      </c>
      <c r="R180">
        <f>XLOOKUP(I180&amp;E180,Contracts!A2:A76&amp;Contracts!B2:B76,Contracts!C2:C76,0)*G180</f>
        <v/>
      </c>
      <c r="S180">
        <f>H180-R180</f>
        <v/>
      </c>
    </row>
    <row r="181">
      <c r="A181">
        <f>XLOOKUP(ROW()-1,ROW(Charges!A2:A233),Charges!A2:A233)</f>
        <v/>
      </c>
      <c r="B181">
        <f>XLOOKUP(A181,Charges!A2:A233,Charges!C2:C233)</f>
        <v/>
      </c>
      <c r="C181">
        <f>XLOOKUP(A181,Charges!A2:A233,Charges!D2:D233)</f>
        <v/>
      </c>
      <c r="D181">
        <f>XLOOKUP(A181,Charges!A2:A233,Charges!E2:E233)</f>
        <v/>
      </c>
      <c r="E181">
        <f>XLOOKUP(A181,Charges!A2:A233,Charges!F2:F233)</f>
        <v/>
      </c>
      <c r="F181">
        <f>XLOOKUP(A181,Charges!A2:A233,Charges!G2:G233)</f>
        <v/>
      </c>
      <c r="G181">
        <f>XLOOKUP(A181,Charges!A2:A233,Charges!H2:H233)</f>
        <v/>
      </c>
      <c r="H181">
        <f>XLOOKUP(A181,Charges!A2:A233,Charges!I2:I233)</f>
        <v/>
      </c>
      <c r="I181">
        <f>XLOOKUP(A181,Charges!A2:A233,Charges!J2:J233)</f>
        <v/>
      </c>
      <c r="J181">
        <f>XLOOKUP(E181,CDM!A2:A16,CDM!C2:C16,"N/A")</f>
        <v/>
      </c>
      <c r="K181">
        <f>XLOOKUP(E181,CDM!A2:A16,CDM!D2:D16,0)</f>
        <v/>
      </c>
      <c r="L181">
        <f>IF(F181&lt;&gt;J181,"Y","")</f>
        <v/>
      </c>
      <c r="M181">
        <f>IF(K181&gt;0,(H181/K181/G181)-1,0)</f>
        <v/>
      </c>
      <c r="N181">
        <f>IF(LEFT(E181&amp;"",1)="J",IF(G181&gt;10,"Y",""),IF(E181="74177",IF(G181&gt;1,"Y",""),IF(E181="97110",IF(G181&gt;8,"Y",""),"")))</f>
        <v/>
      </c>
      <c r="O181">
        <f>IF(COUNTIFS(Charges!A:A,A181,Charges!F:F,E181,Charges!C:C,B181)&gt;1,"Y","")</f>
        <v/>
      </c>
      <c r="P181">
        <f>IF(C181&gt;0, C181-B181, "")</f>
        <v/>
      </c>
      <c r="Q181">
        <f>IF(P181&gt;$U$1,"Y","")</f>
        <v/>
      </c>
      <c r="R181">
        <f>XLOOKUP(I181&amp;E181,Contracts!A2:A76&amp;Contracts!B2:B76,Contracts!C2:C76,0)*G181</f>
        <v/>
      </c>
      <c r="S181">
        <f>H181-R181</f>
        <v/>
      </c>
    </row>
    <row r="182">
      <c r="A182">
        <f>XLOOKUP(ROW()-1,ROW(Charges!A2:A233),Charges!A2:A233)</f>
        <v/>
      </c>
      <c r="B182">
        <f>XLOOKUP(A182,Charges!A2:A233,Charges!C2:C233)</f>
        <v/>
      </c>
      <c r="C182">
        <f>XLOOKUP(A182,Charges!A2:A233,Charges!D2:D233)</f>
        <v/>
      </c>
      <c r="D182">
        <f>XLOOKUP(A182,Charges!A2:A233,Charges!E2:E233)</f>
        <v/>
      </c>
      <c r="E182">
        <f>XLOOKUP(A182,Charges!A2:A233,Charges!F2:F233)</f>
        <v/>
      </c>
      <c r="F182">
        <f>XLOOKUP(A182,Charges!A2:A233,Charges!G2:G233)</f>
        <v/>
      </c>
      <c r="G182">
        <f>XLOOKUP(A182,Charges!A2:A233,Charges!H2:H233)</f>
        <v/>
      </c>
      <c r="H182">
        <f>XLOOKUP(A182,Charges!A2:A233,Charges!I2:I233)</f>
        <v/>
      </c>
      <c r="I182">
        <f>XLOOKUP(A182,Charges!A2:A233,Charges!J2:J233)</f>
        <v/>
      </c>
      <c r="J182">
        <f>XLOOKUP(E182,CDM!A2:A16,CDM!C2:C16,"N/A")</f>
        <v/>
      </c>
      <c r="K182">
        <f>XLOOKUP(E182,CDM!A2:A16,CDM!D2:D16,0)</f>
        <v/>
      </c>
      <c r="L182">
        <f>IF(F182&lt;&gt;J182,"Y","")</f>
        <v/>
      </c>
      <c r="M182">
        <f>IF(K182&gt;0,(H182/K182/G182)-1,0)</f>
        <v/>
      </c>
      <c r="N182">
        <f>IF(LEFT(E182&amp;"",1)="J",IF(G182&gt;10,"Y",""),IF(E182="74177",IF(G182&gt;1,"Y",""),IF(E182="97110",IF(G182&gt;8,"Y",""),"")))</f>
        <v/>
      </c>
      <c r="O182">
        <f>IF(COUNTIFS(Charges!A:A,A182,Charges!F:F,E182,Charges!C:C,B182)&gt;1,"Y","")</f>
        <v/>
      </c>
      <c r="P182">
        <f>IF(C182&gt;0, C182-B182, "")</f>
        <v/>
      </c>
      <c r="Q182">
        <f>IF(P182&gt;$U$1,"Y","")</f>
        <v/>
      </c>
      <c r="R182">
        <f>XLOOKUP(I182&amp;E182,Contracts!A2:A76&amp;Contracts!B2:B76,Contracts!C2:C76,0)*G182</f>
        <v/>
      </c>
      <c r="S182">
        <f>H182-R182</f>
        <v/>
      </c>
    </row>
    <row r="183">
      <c r="A183">
        <f>XLOOKUP(ROW()-1,ROW(Charges!A2:A233),Charges!A2:A233)</f>
        <v/>
      </c>
      <c r="B183">
        <f>XLOOKUP(A183,Charges!A2:A233,Charges!C2:C233)</f>
        <v/>
      </c>
      <c r="C183">
        <f>XLOOKUP(A183,Charges!A2:A233,Charges!D2:D233)</f>
        <v/>
      </c>
      <c r="D183">
        <f>XLOOKUP(A183,Charges!A2:A233,Charges!E2:E233)</f>
        <v/>
      </c>
      <c r="E183">
        <f>XLOOKUP(A183,Charges!A2:A233,Charges!F2:F233)</f>
        <v/>
      </c>
      <c r="F183">
        <f>XLOOKUP(A183,Charges!A2:A233,Charges!G2:G233)</f>
        <v/>
      </c>
      <c r="G183">
        <f>XLOOKUP(A183,Charges!A2:A233,Charges!H2:H233)</f>
        <v/>
      </c>
      <c r="H183">
        <f>XLOOKUP(A183,Charges!A2:A233,Charges!I2:I233)</f>
        <v/>
      </c>
      <c r="I183">
        <f>XLOOKUP(A183,Charges!A2:A233,Charges!J2:J233)</f>
        <v/>
      </c>
      <c r="J183">
        <f>XLOOKUP(E183,CDM!A2:A16,CDM!C2:C16,"N/A")</f>
        <v/>
      </c>
      <c r="K183">
        <f>XLOOKUP(E183,CDM!A2:A16,CDM!D2:D16,0)</f>
        <v/>
      </c>
      <c r="L183">
        <f>IF(F183&lt;&gt;J183,"Y","")</f>
        <v/>
      </c>
      <c r="M183">
        <f>IF(K183&gt;0,(H183/K183/G183)-1,0)</f>
        <v/>
      </c>
      <c r="N183">
        <f>IF(LEFT(E183&amp;"",1)="J",IF(G183&gt;10,"Y",""),IF(E183="74177",IF(G183&gt;1,"Y",""),IF(E183="97110",IF(G183&gt;8,"Y",""),"")))</f>
        <v/>
      </c>
      <c r="O183">
        <f>IF(COUNTIFS(Charges!A:A,A183,Charges!F:F,E183,Charges!C:C,B183)&gt;1,"Y","")</f>
        <v/>
      </c>
      <c r="P183">
        <f>IF(C183&gt;0, C183-B183, "")</f>
        <v/>
      </c>
      <c r="Q183">
        <f>IF(P183&gt;$U$1,"Y","")</f>
        <v/>
      </c>
      <c r="R183">
        <f>XLOOKUP(I183&amp;E183,Contracts!A2:A76&amp;Contracts!B2:B76,Contracts!C2:C76,0)*G183</f>
        <v/>
      </c>
      <c r="S183">
        <f>H183-R183</f>
        <v/>
      </c>
    </row>
    <row r="184">
      <c r="A184">
        <f>XLOOKUP(ROW()-1,ROW(Charges!A2:A233),Charges!A2:A233)</f>
        <v/>
      </c>
      <c r="B184">
        <f>XLOOKUP(A184,Charges!A2:A233,Charges!C2:C233)</f>
        <v/>
      </c>
      <c r="C184">
        <f>XLOOKUP(A184,Charges!A2:A233,Charges!D2:D233)</f>
        <v/>
      </c>
      <c r="D184">
        <f>XLOOKUP(A184,Charges!A2:A233,Charges!E2:E233)</f>
        <v/>
      </c>
      <c r="E184">
        <f>XLOOKUP(A184,Charges!A2:A233,Charges!F2:F233)</f>
        <v/>
      </c>
      <c r="F184">
        <f>XLOOKUP(A184,Charges!A2:A233,Charges!G2:G233)</f>
        <v/>
      </c>
      <c r="G184">
        <f>XLOOKUP(A184,Charges!A2:A233,Charges!H2:H233)</f>
        <v/>
      </c>
      <c r="H184">
        <f>XLOOKUP(A184,Charges!A2:A233,Charges!I2:I233)</f>
        <v/>
      </c>
      <c r="I184">
        <f>XLOOKUP(A184,Charges!A2:A233,Charges!J2:J233)</f>
        <v/>
      </c>
      <c r="J184">
        <f>XLOOKUP(E184,CDM!A2:A16,CDM!C2:C16,"N/A")</f>
        <v/>
      </c>
      <c r="K184">
        <f>XLOOKUP(E184,CDM!A2:A16,CDM!D2:D16,0)</f>
        <v/>
      </c>
      <c r="L184">
        <f>IF(F184&lt;&gt;J184,"Y","")</f>
        <v/>
      </c>
      <c r="M184">
        <f>IF(K184&gt;0,(H184/K184/G184)-1,0)</f>
        <v/>
      </c>
      <c r="N184">
        <f>IF(LEFT(E184&amp;"",1)="J",IF(G184&gt;10,"Y",""),IF(E184="74177",IF(G184&gt;1,"Y",""),IF(E184="97110",IF(G184&gt;8,"Y",""),"")))</f>
        <v/>
      </c>
      <c r="O184">
        <f>IF(COUNTIFS(Charges!A:A,A184,Charges!F:F,E184,Charges!C:C,B184)&gt;1,"Y","")</f>
        <v/>
      </c>
      <c r="P184">
        <f>IF(C184&gt;0, C184-B184, "")</f>
        <v/>
      </c>
      <c r="Q184">
        <f>IF(P184&gt;$U$1,"Y","")</f>
        <v/>
      </c>
      <c r="R184">
        <f>XLOOKUP(I184&amp;E184,Contracts!A2:A76&amp;Contracts!B2:B76,Contracts!C2:C76,0)*G184</f>
        <v/>
      </c>
      <c r="S184">
        <f>H184-R184</f>
        <v/>
      </c>
    </row>
    <row r="185">
      <c r="A185">
        <f>XLOOKUP(ROW()-1,ROW(Charges!A2:A233),Charges!A2:A233)</f>
        <v/>
      </c>
      <c r="B185">
        <f>XLOOKUP(A185,Charges!A2:A233,Charges!C2:C233)</f>
        <v/>
      </c>
      <c r="C185">
        <f>XLOOKUP(A185,Charges!A2:A233,Charges!D2:D233)</f>
        <v/>
      </c>
      <c r="D185">
        <f>XLOOKUP(A185,Charges!A2:A233,Charges!E2:E233)</f>
        <v/>
      </c>
      <c r="E185">
        <f>XLOOKUP(A185,Charges!A2:A233,Charges!F2:F233)</f>
        <v/>
      </c>
      <c r="F185">
        <f>XLOOKUP(A185,Charges!A2:A233,Charges!G2:G233)</f>
        <v/>
      </c>
      <c r="G185">
        <f>XLOOKUP(A185,Charges!A2:A233,Charges!H2:H233)</f>
        <v/>
      </c>
      <c r="H185">
        <f>XLOOKUP(A185,Charges!A2:A233,Charges!I2:I233)</f>
        <v/>
      </c>
      <c r="I185">
        <f>XLOOKUP(A185,Charges!A2:A233,Charges!J2:J233)</f>
        <v/>
      </c>
      <c r="J185">
        <f>XLOOKUP(E185,CDM!A2:A16,CDM!C2:C16,"N/A")</f>
        <v/>
      </c>
      <c r="K185">
        <f>XLOOKUP(E185,CDM!A2:A16,CDM!D2:D16,0)</f>
        <v/>
      </c>
      <c r="L185">
        <f>IF(F185&lt;&gt;J185,"Y","")</f>
        <v/>
      </c>
      <c r="M185">
        <f>IF(K185&gt;0,(H185/K185/G185)-1,0)</f>
        <v/>
      </c>
      <c r="N185">
        <f>IF(LEFT(E185&amp;"",1)="J",IF(G185&gt;10,"Y",""),IF(E185="74177",IF(G185&gt;1,"Y",""),IF(E185="97110",IF(G185&gt;8,"Y",""),"")))</f>
        <v/>
      </c>
      <c r="O185">
        <f>IF(COUNTIFS(Charges!A:A,A185,Charges!F:F,E185,Charges!C:C,B185)&gt;1,"Y","")</f>
        <v/>
      </c>
      <c r="P185">
        <f>IF(C185&gt;0, C185-B185, "")</f>
        <v/>
      </c>
      <c r="Q185">
        <f>IF(P185&gt;$U$1,"Y","")</f>
        <v/>
      </c>
      <c r="R185">
        <f>XLOOKUP(I185&amp;E185,Contracts!A2:A76&amp;Contracts!B2:B76,Contracts!C2:C76,0)*G185</f>
        <v/>
      </c>
      <c r="S185">
        <f>H185-R185</f>
        <v/>
      </c>
    </row>
    <row r="186">
      <c r="A186">
        <f>XLOOKUP(ROW()-1,ROW(Charges!A2:A233),Charges!A2:A233)</f>
        <v/>
      </c>
      <c r="B186">
        <f>XLOOKUP(A186,Charges!A2:A233,Charges!C2:C233)</f>
        <v/>
      </c>
      <c r="C186">
        <f>XLOOKUP(A186,Charges!A2:A233,Charges!D2:D233)</f>
        <v/>
      </c>
      <c r="D186">
        <f>XLOOKUP(A186,Charges!A2:A233,Charges!E2:E233)</f>
        <v/>
      </c>
      <c r="E186">
        <f>XLOOKUP(A186,Charges!A2:A233,Charges!F2:F233)</f>
        <v/>
      </c>
      <c r="F186">
        <f>XLOOKUP(A186,Charges!A2:A233,Charges!G2:G233)</f>
        <v/>
      </c>
      <c r="G186">
        <f>XLOOKUP(A186,Charges!A2:A233,Charges!H2:H233)</f>
        <v/>
      </c>
      <c r="H186">
        <f>XLOOKUP(A186,Charges!A2:A233,Charges!I2:I233)</f>
        <v/>
      </c>
      <c r="I186">
        <f>XLOOKUP(A186,Charges!A2:A233,Charges!J2:J233)</f>
        <v/>
      </c>
      <c r="J186">
        <f>XLOOKUP(E186,CDM!A2:A16,CDM!C2:C16,"N/A")</f>
        <v/>
      </c>
      <c r="K186">
        <f>XLOOKUP(E186,CDM!A2:A16,CDM!D2:D16,0)</f>
        <v/>
      </c>
      <c r="L186">
        <f>IF(F186&lt;&gt;J186,"Y","")</f>
        <v/>
      </c>
      <c r="M186">
        <f>IF(K186&gt;0,(H186/K186/G186)-1,0)</f>
        <v/>
      </c>
      <c r="N186">
        <f>IF(LEFT(E186&amp;"",1)="J",IF(G186&gt;10,"Y",""),IF(E186="74177",IF(G186&gt;1,"Y",""),IF(E186="97110",IF(G186&gt;8,"Y",""),"")))</f>
        <v/>
      </c>
      <c r="O186">
        <f>IF(COUNTIFS(Charges!A:A,A186,Charges!F:F,E186,Charges!C:C,B186)&gt;1,"Y","")</f>
        <v/>
      </c>
      <c r="P186">
        <f>IF(C186&gt;0, C186-B186, "")</f>
        <v/>
      </c>
      <c r="Q186">
        <f>IF(P186&gt;$U$1,"Y","")</f>
        <v/>
      </c>
      <c r="R186">
        <f>XLOOKUP(I186&amp;E186,Contracts!A2:A76&amp;Contracts!B2:B76,Contracts!C2:C76,0)*G186</f>
        <v/>
      </c>
      <c r="S186">
        <f>H186-R186</f>
        <v/>
      </c>
    </row>
    <row r="187">
      <c r="A187">
        <f>XLOOKUP(ROW()-1,ROW(Charges!A2:A233),Charges!A2:A233)</f>
        <v/>
      </c>
      <c r="B187">
        <f>XLOOKUP(A187,Charges!A2:A233,Charges!C2:C233)</f>
        <v/>
      </c>
      <c r="C187">
        <f>XLOOKUP(A187,Charges!A2:A233,Charges!D2:D233)</f>
        <v/>
      </c>
      <c r="D187">
        <f>XLOOKUP(A187,Charges!A2:A233,Charges!E2:E233)</f>
        <v/>
      </c>
      <c r="E187">
        <f>XLOOKUP(A187,Charges!A2:A233,Charges!F2:F233)</f>
        <v/>
      </c>
      <c r="F187">
        <f>XLOOKUP(A187,Charges!A2:A233,Charges!G2:G233)</f>
        <v/>
      </c>
      <c r="G187">
        <f>XLOOKUP(A187,Charges!A2:A233,Charges!H2:H233)</f>
        <v/>
      </c>
      <c r="H187">
        <f>XLOOKUP(A187,Charges!A2:A233,Charges!I2:I233)</f>
        <v/>
      </c>
      <c r="I187">
        <f>XLOOKUP(A187,Charges!A2:A233,Charges!J2:J233)</f>
        <v/>
      </c>
      <c r="J187">
        <f>XLOOKUP(E187,CDM!A2:A16,CDM!C2:C16,"N/A")</f>
        <v/>
      </c>
      <c r="K187">
        <f>XLOOKUP(E187,CDM!A2:A16,CDM!D2:D16,0)</f>
        <v/>
      </c>
      <c r="L187">
        <f>IF(F187&lt;&gt;J187,"Y","")</f>
        <v/>
      </c>
      <c r="M187">
        <f>IF(K187&gt;0,(H187/K187/G187)-1,0)</f>
        <v/>
      </c>
      <c r="N187">
        <f>IF(LEFT(E187&amp;"",1)="J",IF(G187&gt;10,"Y",""),IF(E187="74177",IF(G187&gt;1,"Y",""),IF(E187="97110",IF(G187&gt;8,"Y",""),"")))</f>
        <v/>
      </c>
      <c r="O187">
        <f>IF(COUNTIFS(Charges!A:A,A187,Charges!F:F,E187,Charges!C:C,B187)&gt;1,"Y","")</f>
        <v/>
      </c>
      <c r="P187">
        <f>IF(C187&gt;0, C187-B187, "")</f>
        <v/>
      </c>
      <c r="Q187">
        <f>IF(P187&gt;$U$1,"Y","")</f>
        <v/>
      </c>
      <c r="R187">
        <f>XLOOKUP(I187&amp;E187,Contracts!A2:A76&amp;Contracts!B2:B76,Contracts!C2:C76,0)*G187</f>
        <v/>
      </c>
      <c r="S187">
        <f>H187-R187</f>
        <v/>
      </c>
    </row>
    <row r="188">
      <c r="A188">
        <f>XLOOKUP(ROW()-1,ROW(Charges!A2:A233),Charges!A2:A233)</f>
        <v/>
      </c>
      <c r="B188">
        <f>XLOOKUP(A188,Charges!A2:A233,Charges!C2:C233)</f>
        <v/>
      </c>
      <c r="C188">
        <f>XLOOKUP(A188,Charges!A2:A233,Charges!D2:D233)</f>
        <v/>
      </c>
      <c r="D188">
        <f>XLOOKUP(A188,Charges!A2:A233,Charges!E2:E233)</f>
        <v/>
      </c>
      <c r="E188">
        <f>XLOOKUP(A188,Charges!A2:A233,Charges!F2:F233)</f>
        <v/>
      </c>
      <c r="F188">
        <f>XLOOKUP(A188,Charges!A2:A233,Charges!G2:G233)</f>
        <v/>
      </c>
      <c r="G188">
        <f>XLOOKUP(A188,Charges!A2:A233,Charges!H2:H233)</f>
        <v/>
      </c>
      <c r="H188">
        <f>XLOOKUP(A188,Charges!A2:A233,Charges!I2:I233)</f>
        <v/>
      </c>
      <c r="I188">
        <f>XLOOKUP(A188,Charges!A2:A233,Charges!J2:J233)</f>
        <v/>
      </c>
      <c r="J188">
        <f>XLOOKUP(E188,CDM!A2:A16,CDM!C2:C16,"N/A")</f>
        <v/>
      </c>
      <c r="K188">
        <f>XLOOKUP(E188,CDM!A2:A16,CDM!D2:D16,0)</f>
        <v/>
      </c>
      <c r="L188">
        <f>IF(F188&lt;&gt;J188,"Y","")</f>
        <v/>
      </c>
      <c r="M188">
        <f>IF(K188&gt;0,(H188/K188/G188)-1,0)</f>
        <v/>
      </c>
      <c r="N188">
        <f>IF(LEFT(E188&amp;"",1)="J",IF(G188&gt;10,"Y",""),IF(E188="74177",IF(G188&gt;1,"Y",""),IF(E188="97110",IF(G188&gt;8,"Y",""),"")))</f>
        <v/>
      </c>
      <c r="O188">
        <f>IF(COUNTIFS(Charges!A:A,A188,Charges!F:F,E188,Charges!C:C,B188)&gt;1,"Y","")</f>
        <v/>
      </c>
      <c r="P188">
        <f>IF(C188&gt;0, C188-B188, "")</f>
        <v/>
      </c>
      <c r="Q188">
        <f>IF(P188&gt;$U$1,"Y","")</f>
        <v/>
      </c>
      <c r="R188">
        <f>XLOOKUP(I188&amp;E188,Contracts!A2:A76&amp;Contracts!B2:B76,Contracts!C2:C76,0)*G188</f>
        <v/>
      </c>
      <c r="S188">
        <f>H188-R188</f>
        <v/>
      </c>
    </row>
    <row r="189">
      <c r="A189">
        <f>XLOOKUP(ROW()-1,ROW(Charges!A2:A233),Charges!A2:A233)</f>
        <v/>
      </c>
      <c r="B189">
        <f>XLOOKUP(A189,Charges!A2:A233,Charges!C2:C233)</f>
        <v/>
      </c>
      <c r="C189">
        <f>XLOOKUP(A189,Charges!A2:A233,Charges!D2:D233)</f>
        <v/>
      </c>
      <c r="D189">
        <f>XLOOKUP(A189,Charges!A2:A233,Charges!E2:E233)</f>
        <v/>
      </c>
      <c r="E189">
        <f>XLOOKUP(A189,Charges!A2:A233,Charges!F2:F233)</f>
        <v/>
      </c>
      <c r="F189">
        <f>XLOOKUP(A189,Charges!A2:A233,Charges!G2:G233)</f>
        <v/>
      </c>
      <c r="G189">
        <f>XLOOKUP(A189,Charges!A2:A233,Charges!H2:H233)</f>
        <v/>
      </c>
      <c r="H189">
        <f>XLOOKUP(A189,Charges!A2:A233,Charges!I2:I233)</f>
        <v/>
      </c>
      <c r="I189">
        <f>XLOOKUP(A189,Charges!A2:A233,Charges!J2:J233)</f>
        <v/>
      </c>
      <c r="J189">
        <f>XLOOKUP(E189,CDM!A2:A16,CDM!C2:C16,"N/A")</f>
        <v/>
      </c>
      <c r="K189">
        <f>XLOOKUP(E189,CDM!A2:A16,CDM!D2:D16,0)</f>
        <v/>
      </c>
      <c r="L189">
        <f>IF(F189&lt;&gt;J189,"Y","")</f>
        <v/>
      </c>
      <c r="M189">
        <f>IF(K189&gt;0,(H189/K189/G189)-1,0)</f>
        <v/>
      </c>
      <c r="N189">
        <f>IF(LEFT(E189&amp;"",1)="J",IF(G189&gt;10,"Y",""),IF(E189="74177",IF(G189&gt;1,"Y",""),IF(E189="97110",IF(G189&gt;8,"Y",""),"")))</f>
        <v/>
      </c>
      <c r="O189">
        <f>IF(COUNTIFS(Charges!A:A,A189,Charges!F:F,E189,Charges!C:C,B189)&gt;1,"Y","")</f>
        <v/>
      </c>
      <c r="P189">
        <f>IF(C189&gt;0, C189-B189, "")</f>
        <v/>
      </c>
      <c r="Q189">
        <f>IF(P189&gt;$U$1,"Y","")</f>
        <v/>
      </c>
      <c r="R189">
        <f>XLOOKUP(I189&amp;E189,Contracts!A2:A76&amp;Contracts!B2:B76,Contracts!C2:C76,0)*G189</f>
        <v/>
      </c>
      <c r="S189">
        <f>H189-R189</f>
        <v/>
      </c>
    </row>
    <row r="190">
      <c r="A190">
        <f>XLOOKUP(ROW()-1,ROW(Charges!A2:A233),Charges!A2:A233)</f>
        <v/>
      </c>
      <c r="B190">
        <f>XLOOKUP(A190,Charges!A2:A233,Charges!C2:C233)</f>
        <v/>
      </c>
      <c r="C190">
        <f>XLOOKUP(A190,Charges!A2:A233,Charges!D2:D233)</f>
        <v/>
      </c>
      <c r="D190">
        <f>XLOOKUP(A190,Charges!A2:A233,Charges!E2:E233)</f>
        <v/>
      </c>
      <c r="E190">
        <f>XLOOKUP(A190,Charges!A2:A233,Charges!F2:F233)</f>
        <v/>
      </c>
      <c r="F190">
        <f>XLOOKUP(A190,Charges!A2:A233,Charges!G2:G233)</f>
        <v/>
      </c>
      <c r="G190">
        <f>XLOOKUP(A190,Charges!A2:A233,Charges!H2:H233)</f>
        <v/>
      </c>
      <c r="H190">
        <f>XLOOKUP(A190,Charges!A2:A233,Charges!I2:I233)</f>
        <v/>
      </c>
      <c r="I190">
        <f>XLOOKUP(A190,Charges!A2:A233,Charges!J2:J233)</f>
        <v/>
      </c>
      <c r="J190">
        <f>XLOOKUP(E190,CDM!A2:A16,CDM!C2:C16,"N/A")</f>
        <v/>
      </c>
      <c r="K190">
        <f>XLOOKUP(E190,CDM!A2:A16,CDM!D2:D16,0)</f>
        <v/>
      </c>
      <c r="L190">
        <f>IF(F190&lt;&gt;J190,"Y","")</f>
        <v/>
      </c>
      <c r="M190">
        <f>IF(K190&gt;0,(H190/K190/G190)-1,0)</f>
        <v/>
      </c>
      <c r="N190">
        <f>IF(LEFT(E190&amp;"",1)="J",IF(G190&gt;10,"Y",""),IF(E190="74177",IF(G190&gt;1,"Y",""),IF(E190="97110",IF(G190&gt;8,"Y",""),"")))</f>
        <v/>
      </c>
      <c r="O190">
        <f>IF(COUNTIFS(Charges!A:A,A190,Charges!F:F,E190,Charges!C:C,B190)&gt;1,"Y","")</f>
        <v/>
      </c>
      <c r="P190">
        <f>IF(C190&gt;0, C190-B190, "")</f>
        <v/>
      </c>
      <c r="Q190">
        <f>IF(P190&gt;$U$1,"Y","")</f>
        <v/>
      </c>
      <c r="R190">
        <f>XLOOKUP(I190&amp;E190,Contracts!A2:A76&amp;Contracts!B2:B76,Contracts!C2:C76,0)*G190</f>
        <v/>
      </c>
      <c r="S190">
        <f>H190-R190</f>
        <v/>
      </c>
    </row>
    <row r="191">
      <c r="A191">
        <f>XLOOKUP(ROW()-1,ROW(Charges!A2:A233),Charges!A2:A233)</f>
        <v/>
      </c>
      <c r="B191">
        <f>XLOOKUP(A191,Charges!A2:A233,Charges!C2:C233)</f>
        <v/>
      </c>
      <c r="C191">
        <f>XLOOKUP(A191,Charges!A2:A233,Charges!D2:D233)</f>
        <v/>
      </c>
      <c r="D191">
        <f>XLOOKUP(A191,Charges!A2:A233,Charges!E2:E233)</f>
        <v/>
      </c>
      <c r="E191">
        <f>XLOOKUP(A191,Charges!A2:A233,Charges!F2:F233)</f>
        <v/>
      </c>
      <c r="F191">
        <f>XLOOKUP(A191,Charges!A2:A233,Charges!G2:G233)</f>
        <v/>
      </c>
      <c r="G191">
        <f>XLOOKUP(A191,Charges!A2:A233,Charges!H2:H233)</f>
        <v/>
      </c>
      <c r="H191">
        <f>XLOOKUP(A191,Charges!A2:A233,Charges!I2:I233)</f>
        <v/>
      </c>
      <c r="I191">
        <f>XLOOKUP(A191,Charges!A2:A233,Charges!J2:J233)</f>
        <v/>
      </c>
      <c r="J191">
        <f>XLOOKUP(E191,CDM!A2:A16,CDM!C2:C16,"N/A")</f>
        <v/>
      </c>
      <c r="K191">
        <f>XLOOKUP(E191,CDM!A2:A16,CDM!D2:D16,0)</f>
        <v/>
      </c>
      <c r="L191">
        <f>IF(F191&lt;&gt;J191,"Y","")</f>
        <v/>
      </c>
      <c r="M191">
        <f>IF(K191&gt;0,(H191/K191/G191)-1,0)</f>
        <v/>
      </c>
      <c r="N191">
        <f>IF(LEFT(E191&amp;"",1)="J",IF(G191&gt;10,"Y",""),IF(E191="74177",IF(G191&gt;1,"Y",""),IF(E191="97110",IF(G191&gt;8,"Y",""),"")))</f>
        <v/>
      </c>
      <c r="O191">
        <f>IF(COUNTIFS(Charges!A:A,A191,Charges!F:F,E191,Charges!C:C,B191)&gt;1,"Y","")</f>
        <v/>
      </c>
      <c r="P191">
        <f>IF(C191&gt;0, C191-B191, "")</f>
        <v/>
      </c>
      <c r="Q191">
        <f>IF(P191&gt;$U$1,"Y","")</f>
        <v/>
      </c>
      <c r="R191">
        <f>XLOOKUP(I191&amp;E191,Contracts!A2:A76&amp;Contracts!B2:B76,Contracts!C2:C76,0)*G191</f>
        <v/>
      </c>
      <c r="S191">
        <f>H191-R191</f>
        <v/>
      </c>
    </row>
    <row r="192">
      <c r="A192">
        <f>XLOOKUP(ROW()-1,ROW(Charges!A2:A233),Charges!A2:A233)</f>
        <v/>
      </c>
      <c r="B192">
        <f>XLOOKUP(A192,Charges!A2:A233,Charges!C2:C233)</f>
        <v/>
      </c>
      <c r="C192">
        <f>XLOOKUP(A192,Charges!A2:A233,Charges!D2:D233)</f>
        <v/>
      </c>
      <c r="D192">
        <f>XLOOKUP(A192,Charges!A2:A233,Charges!E2:E233)</f>
        <v/>
      </c>
      <c r="E192">
        <f>XLOOKUP(A192,Charges!A2:A233,Charges!F2:F233)</f>
        <v/>
      </c>
      <c r="F192">
        <f>XLOOKUP(A192,Charges!A2:A233,Charges!G2:G233)</f>
        <v/>
      </c>
      <c r="G192">
        <f>XLOOKUP(A192,Charges!A2:A233,Charges!H2:H233)</f>
        <v/>
      </c>
      <c r="H192">
        <f>XLOOKUP(A192,Charges!A2:A233,Charges!I2:I233)</f>
        <v/>
      </c>
      <c r="I192">
        <f>XLOOKUP(A192,Charges!A2:A233,Charges!J2:J233)</f>
        <v/>
      </c>
      <c r="J192">
        <f>XLOOKUP(E192,CDM!A2:A16,CDM!C2:C16,"N/A")</f>
        <v/>
      </c>
      <c r="K192">
        <f>XLOOKUP(E192,CDM!A2:A16,CDM!D2:D16,0)</f>
        <v/>
      </c>
      <c r="L192">
        <f>IF(F192&lt;&gt;J192,"Y","")</f>
        <v/>
      </c>
      <c r="M192">
        <f>IF(K192&gt;0,(H192/K192/G192)-1,0)</f>
        <v/>
      </c>
      <c r="N192">
        <f>IF(LEFT(E192&amp;"",1)="J",IF(G192&gt;10,"Y",""),IF(E192="74177",IF(G192&gt;1,"Y",""),IF(E192="97110",IF(G192&gt;8,"Y",""),"")))</f>
        <v/>
      </c>
      <c r="O192">
        <f>IF(COUNTIFS(Charges!A:A,A192,Charges!F:F,E192,Charges!C:C,B192)&gt;1,"Y","")</f>
        <v/>
      </c>
      <c r="P192">
        <f>IF(C192&gt;0, C192-B192, "")</f>
        <v/>
      </c>
      <c r="Q192">
        <f>IF(P192&gt;$U$1,"Y","")</f>
        <v/>
      </c>
      <c r="R192">
        <f>XLOOKUP(I192&amp;E192,Contracts!A2:A76&amp;Contracts!B2:B76,Contracts!C2:C76,0)*G192</f>
        <v/>
      </c>
      <c r="S192">
        <f>H192-R192</f>
        <v/>
      </c>
    </row>
    <row r="193">
      <c r="A193">
        <f>XLOOKUP(ROW()-1,ROW(Charges!A2:A233),Charges!A2:A233)</f>
        <v/>
      </c>
      <c r="B193">
        <f>XLOOKUP(A193,Charges!A2:A233,Charges!C2:C233)</f>
        <v/>
      </c>
      <c r="C193">
        <f>XLOOKUP(A193,Charges!A2:A233,Charges!D2:D233)</f>
        <v/>
      </c>
      <c r="D193">
        <f>XLOOKUP(A193,Charges!A2:A233,Charges!E2:E233)</f>
        <v/>
      </c>
      <c r="E193">
        <f>XLOOKUP(A193,Charges!A2:A233,Charges!F2:F233)</f>
        <v/>
      </c>
      <c r="F193">
        <f>XLOOKUP(A193,Charges!A2:A233,Charges!G2:G233)</f>
        <v/>
      </c>
      <c r="G193">
        <f>XLOOKUP(A193,Charges!A2:A233,Charges!H2:H233)</f>
        <v/>
      </c>
      <c r="H193">
        <f>XLOOKUP(A193,Charges!A2:A233,Charges!I2:I233)</f>
        <v/>
      </c>
      <c r="I193">
        <f>XLOOKUP(A193,Charges!A2:A233,Charges!J2:J233)</f>
        <v/>
      </c>
      <c r="J193">
        <f>XLOOKUP(E193,CDM!A2:A16,CDM!C2:C16,"N/A")</f>
        <v/>
      </c>
      <c r="K193">
        <f>XLOOKUP(E193,CDM!A2:A16,CDM!D2:D16,0)</f>
        <v/>
      </c>
      <c r="L193">
        <f>IF(F193&lt;&gt;J193,"Y","")</f>
        <v/>
      </c>
      <c r="M193">
        <f>IF(K193&gt;0,(H193/K193/G193)-1,0)</f>
        <v/>
      </c>
      <c r="N193">
        <f>IF(LEFT(E193&amp;"",1)="J",IF(G193&gt;10,"Y",""),IF(E193="74177",IF(G193&gt;1,"Y",""),IF(E193="97110",IF(G193&gt;8,"Y",""),"")))</f>
        <v/>
      </c>
      <c r="O193">
        <f>IF(COUNTIFS(Charges!A:A,A193,Charges!F:F,E193,Charges!C:C,B193)&gt;1,"Y","")</f>
        <v/>
      </c>
      <c r="P193">
        <f>IF(C193&gt;0, C193-B193, "")</f>
        <v/>
      </c>
      <c r="Q193">
        <f>IF(P193&gt;$U$1,"Y","")</f>
        <v/>
      </c>
      <c r="R193">
        <f>XLOOKUP(I193&amp;E193,Contracts!A2:A76&amp;Contracts!B2:B76,Contracts!C2:C76,0)*G193</f>
        <v/>
      </c>
      <c r="S193">
        <f>H193-R193</f>
        <v/>
      </c>
    </row>
    <row r="194">
      <c r="A194">
        <f>XLOOKUP(ROW()-1,ROW(Charges!A2:A233),Charges!A2:A233)</f>
        <v/>
      </c>
      <c r="B194">
        <f>XLOOKUP(A194,Charges!A2:A233,Charges!C2:C233)</f>
        <v/>
      </c>
      <c r="C194">
        <f>XLOOKUP(A194,Charges!A2:A233,Charges!D2:D233)</f>
        <v/>
      </c>
      <c r="D194">
        <f>XLOOKUP(A194,Charges!A2:A233,Charges!E2:E233)</f>
        <v/>
      </c>
      <c r="E194">
        <f>XLOOKUP(A194,Charges!A2:A233,Charges!F2:F233)</f>
        <v/>
      </c>
      <c r="F194">
        <f>XLOOKUP(A194,Charges!A2:A233,Charges!G2:G233)</f>
        <v/>
      </c>
      <c r="G194">
        <f>XLOOKUP(A194,Charges!A2:A233,Charges!H2:H233)</f>
        <v/>
      </c>
      <c r="H194">
        <f>XLOOKUP(A194,Charges!A2:A233,Charges!I2:I233)</f>
        <v/>
      </c>
      <c r="I194">
        <f>XLOOKUP(A194,Charges!A2:A233,Charges!J2:J233)</f>
        <v/>
      </c>
      <c r="J194">
        <f>XLOOKUP(E194,CDM!A2:A16,CDM!C2:C16,"N/A")</f>
        <v/>
      </c>
      <c r="K194">
        <f>XLOOKUP(E194,CDM!A2:A16,CDM!D2:D16,0)</f>
        <v/>
      </c>
      <c r="L194">
        <f>IF(F194&lt;&gt;J194,"Y","")</f>
        <v/>
      </c>
      <c r="M194">
        <f>IF(K194&gt;0,(H194/K194/G194)-1,0)</f>
        <v/>
      </c>
      <c r="N194">
        <f>IF(LEFT(E194&amp;"",1)="J",IF(G194&gt;10,"Y",""),IF(E194="74177",IF(G194&gt;1,"Y",""),IF(E194="97110",IF(G194&gt;8,"Y",""),"")))</f>
        <v/>
      </c>
      <c r="O194">
        <f>IF(COUNTIFS(Charges!A:A,A194,Charges!F:F,E194,Charges!C:C,B194)&gt;1,"Y","")</f>
        <v/>
      </c>
      <c r="P194">
        <f>IF(C194&gt;0, C194-B194, "")</f>
        <v/>
      </c>
      <c r="Q194">
        <f>IF(P194&gt;$U$1,"Y","")</f>
        <v/>
      </c>
      <c r="R194">
        <f>XLOOKUP(I194&amp;E194,Contracts!A2:A76&amp;Contracts!B2:B76,Contracts!C2:C76,0)*G194</f>
        <v/>
      </c>
      <c r="S194">
        <f>H194-R194</f>
        <v/>
      </c>
    </row>
    <row r="195">
      <c r="A195">
        <f>XLOOKUP(ROW()-1,ROW(Charges!A2:A233),Charges!A2:A233)</f>
        <v/>
      </c>
      <c r="B195">
        <f>XLOOKUP(A195,Charges!A2:A233,Charges!C2:C233)</f>
        <v/>
      </c>
      <c r="C195">
        <f>XLOOKUP(A195,Charges!A2:A233,Charges!D2:D233)</f>
        <v/>
      </c>
      <c r="D195">
        <f>XLOOKUP(A195,Charges!A2:A233,Charges!E2:E233)</f>
        <v/>
      </c>
      <c r="E195">
        <f>XLOOKUP(A195,Charges!A2:A233,Charges!F2:F233)</f>
        <v/>
      </c>
      <c r="F195">
        <f>XLOOKUP(A195,Charges!A2:A233,Charges!G2:G233)</f>
        <v/>
      </c>
      <c r="G195">
        <f>XLOOKUP(A195,Charges!A2:A233,Charges!H2:H233)</f>
        <v/>
      </c>
      <c r="H195">
        <f>XLOOKUP(A195,Charges!A2:A233,Charges!I2:I233)</f>
        <v/>
      </c>
      <c r="I195">
        <f>XLOOKUP(A195,Charges!A2:A233,Charges!J2:J233)</f>
        <v/>
      </c>
      <c r="J195">
        <f>XLOOKUP(E195,CDM!A2:A16,CDM!C2:C16,"N/A")</f>
        <v/>
      </c>
      <c r="K195">
        <f>XLOOKUP(E195,CDM!A2:A16,CDM!D2:D16,0)</f>
        <v/>
      </c>
      <c r="L195">
        <f>IF(F195&lt;&gt;J195,"Y","")</f>
        <v/>
      </c>
      <c r="M195">
        <f>IF(K195&gt;0,(H195/K195/G195)-1,0)</f>
        <v/>
      </c>
      <c r="N195">
        <f>IF(LEFT(E195&amp;"",1)="J",IF(G195&gt;10,"Y",""),IF(E195="74177",IF(G195&gt;1,"Y",""),IF(E195="97110",IF(G195&gt;8,"Y",""),"")))</f>
        <v/>
      </c>
      <c r="O195">
        <f>IF(COUNTIFS(Charges!A:A,A195,Charges!F:F,E195,Charges!C:C,B195)&gt;1,"Y","")</f>
        <v/>
      </c>
      <c r="P195">
        <f>IF(C195&gt;0, C195-B195, "")</f>
        <v/>
      </c>
      <c r="Q195">
        <f>IF(P195&gt;$U$1,"Y","")</f>
        <v/>
      </c>
      <c r="R195">
        <f>XLOOKUP(I195&amp;E195,Contracts!A2:A76&amp;Contracts!B2:B76,Contracts!C2:C76,0)*G195</f>
        <v/>
      </c>
      <c r="S195">
        <f>H195-R195</f>
        <v/>
      </c>
    </row>
    <row r="196">
      <c r="A196">
        <f>XLOOKUP(ROW()-1,ROW(Charges!A2:A233),Charges!A2:A233)</f>
        <v/>
      </c>
      <c r="B196">
        <f>XLOOKUP(A196,Charges!A2:A233,Charges!C2:C233)</f>
        <v/>
      </c>
      <c r="C196">
        <f>XLOOKUP(A196,Charges!A2:A233,Charges!D2:D233)</f>
        <v/>
      </c>
      <c r="D196">
        <f>XLOOKUP(A196,Charges!A2:A233,Charges!E2:E233)</f>
        <v/>
      </c>
      <c r="E196">
        <f>XLOOKUP(A196,Charges!A2:A233,Charges!F2:F233)</f>
        <v/>
      </c>
      <c r="F196">
        <f>XLOOKUP(A196,Charges!A2:A233,Charges!G2:G233)</f>
        <v/>
      </c>
      <c r="G196">
        <f>XLOOKUP(A196,Charges!A2:A233,Charges!H2:H233)</f>
        <v/>
      </c>
      <c r="H196">
        <f>XLOOKUP(A196,Charges!A2:A233,Charges!I2:I233)</f>
        <v/>
      </c>
      <c r="I196">
        <f>XLOOKUP(A196,Charges!A2:A233,Charges!J2:J233)</f>
        <v/>
      </c>
      <c r="J196">
        <f>XLOOKUP(E196,CDM!A2:A16,CDM!C2:C16,"N/A")</f>
        <v/>
      </c>
      <c r="K196">
        <f>XLOOKUP(E196,CDM!A2:A16,CDM!D2:D16,0)</f>
        <v/>
      </c>
      <c r="L196">
        <f>IF(F196&lt;&gt;J196,"Y","")</f>
        <v/>
      </c>
      <c r="M196">
        <f>IF(K196&gt;0,(H196/K196/G196)-1,0)</f>
        <v/>
      </c>
      <c r="N196">
        <f>IF(LEFT(E196&amp;"",1)="J",IF(G196&gt;10,"Y",""),IF(E196="74177",IF(G196&gt;1,"Y",""),IF(E196="97110",IF(G196&gt;8,"Y",""),"")))</f>
        <v/>
      </c>
      <c r="O196">
        <f>IF(COUNTIFS(Charges!A:A,A196,Charges!F:F,E196,Charges!C:C,B196)&gt;1,"Y","")</f>
        <v/>
      </c>
      <c r="P196">
        <f>IF(C196&gt;0, C196-B196, "")</f>
        <v/>
      </c>
      <c r="Q196">
        <f>IF(P196&gt;$U$1,"Y","")</f>
        <v/>
      </c>
      <c r="R196">
        <f>XLOOKUP(I196&amp;E196,Contracts!A2:A76&amp;Contracts!B2:B76,Contracts!C2:C76,0)*G196</f>
        <v/>
      </c>
      <c r="S196">
        <f>H196-R196</f>
        <v/>
      </c>
    </row>
    <row r="197">
      <c r="A197">
        <f>XLOOKUP(ROW()-1,ROW(Charges!A2:A233),Charges!A2:A233)</f>
        <v/>
      </c>
      <c r="B197">
        <f>XLOOKUP(A197,Charges!A2:A233,Charges!C2:C233)</f>
        <v/>
      </c>
      <c r="C197">
        <f>XLOOKUP(A197,Charges!A2:A233,Charges!D2:D233)</f>
        <v/>
      </c>
      <c r="D197">
        <f>XLOOKUP(A197,Charges!A2:A233,Charges!E2:E233)</f>
        <v/>
      </c>
      <c r="E197">
        <f>XLOOKUP(A197,Charges!A2:A233,Charges!F2:F233)</f>
        <v/>
      </c>
      <c r="F197">
        <f>XLOOKUP(A197,Charges!A2:A233,Charges!G2:G233)</f>
        <v/>
      </c>
      <c r="G197">
        <f>XLOOKUP(A197,Charges!A2:A233,Charges!H2:H233)</f>
        <v/>
      </c>
      <c r="H197">
        <f>XLOOKUP(A197,Charges!A2:A233,Charges!I2:I233)</f>
        <v/>
      </c>
      <c r="I197">
        <f>XLOOKUP(A197,Charges!A2:A233,Charges!J2:J233)</f>
        <v/>
      </c>
      <c r="J197">
        <f>XLOOKUP(E197,CDM!A2:A16,CDM!C2:C16,"N/A")</f>
        <v/>
      </c>
      <c r="K197">
        <f>XLOOKUP(E197,CDM!A2:A16,CDM!D2:D16,0)</f>
        <v/>
      </c>
      <c r="L197">
        <f>IF(F197&lt;&gt;J197,"Y","")</f>
        <v/>
      </c>
      <c r="M197">
        <f>IF(K197&gt;0,(H197/K197/G197)-1,0)</f>
        <v/>
      </c>
      <c r="N197">
        <f>IF(LEFT(E197&amp;"",1)="J",IF(G197&gt;10,"Y",""),IF(E197="74177",IF(G197&gt;1,"Y",""),IF(E197="97110",IF(G197&gt;8,"Y",""),"")))</f>
        <v/>
      </c>
      <c r="O197">
        <f>IF(COUNTIFS(Charges!A:A,A197,Charges!F:F,E197,Charges!C:C,B197)&gt;1,"Y","")</f>
        <v/>
      </c>
      <c r="P197">
        <f>IF(C197&gt;0, C197-B197, "")</f>
        <v/>
      </c>
      <c r="Q197">
        <f>IF(P197&gt;$U$1,"Y","")</f>
        <v/>
      </c>
      <c r="R197">
        <f>XLOOKUP(I197&amp;E197,Contracts!A2:A76&amp;Contracts!B2:B76,Contracts!C2:C76,0)*G197</f>
        <v/>
      </c>
      <c r="S197">
        <f>H197-R197</f>
        <v/>
      </c>
    </row>
    <row r="198">
      <c r="A198">
        <f>XLOOKUP(ROW()-1,ROW(Charges!A2:A233),Charges!A2:A233)</f>
        <v/>
      </c>
      <c r="B198">
        <f>XLOOKUP(A198,Charges!A2:A233,Charges!C2:C233)</f>
        <v/>
      </c>
      <c r="C198">
        <f>XLOOKUP(A198,Charges!A2:A233,Charges!D2:D233)</f>
        <v/>
      </c>
      <c r="D198">
        <f>XLOOKUP(A198,Charges!A2:A233,Charges!E2:E233)</f>
        <v/>
      </c>
      <c r="E198">
        <f>XLOOKUP(A198,Charges!A2:A233,Charges!F2:F233)</f>
        <v/>
      </c>
      <c r="F198">
        <f>XLOOKUP(A198,Charges!A2:A233,Charges!G2:G233)</f>
        <v/>
      </c>
      <c r="G198">
        <f>XLOOKUP(A198,Charges!A2:A233,Charges!H2:H233)</f>
        <v/>
      </c>
      <c r="H198">
        <f>XLOOKUP(A198,Charges!A2:A233,Charges!I2:I233)</f>
        <v/>
      </c>
      <c r="I198">
        <f>XLOOKUP(A198,Charges!A2:A233,Charges!J2:J233)</f>
        <v/>
      </c>
      <c r="J198">
        <f>XLOOKUP(E198,CDM!A2:A16,CDM!C2:C16,"N/A")</f>
        <v/>
      </c>
      <c r="K198">
        <f>XLOOKUP(E198,CDM!A2:A16,CDM!D2:D16,0)</f>
        <v/>
      </c>
      <c r="L198">
        <f>IF(F198&lt;&gt;J198,"Y","")</f>
        <v/>
      </c>
      <c r="M198">
        <f>IF(K198&gt;0,(H198/K198/G198)-1,0)</f>
        <v/>
      </c>
      <c r="N198">
        <f>IF(LEFT(E198&amp;"",1)="J",IF(G198&gt;10,"Y",""),IF(E198="74177",IF(G198&gt;1,"Y",""),IF(E198="97110",IF(G198&gt;8,"Y",""),"")))</f>
        <v/>
      </c>
      <c r="O198">
        <f>IF(COUNTIFS(Charges!A:A,A198,Charges!F:F,E198,Charges!C:C,B198)&gt;1,"Y","")</f>
        <v/>
      </c>
      <c r="P198">
        <f>IF(C198&gt;0, C198-B198, "")</f>
        <v/>
      </c>
      <c r="Q198">
        <f>IF(P198&gt;$U$1,"Y","")</f>
        <v/>
      </c>
      <c r="R198">
        <f>XLOOKUP(I198&amp;E198,Contracts!A2:A76&amp;Contracts!B2:B76,Contracts!C2:C76,0)*G198</f>
        <v/>
      </c>
      <c r="S198">
        <f>H198-R198</f>
        <v/>
      </c>
    </row>
    <row r="199">
      <c r="A199">
        <f>XLOOKUP(ROW()-1,ROW(Charges!A2:A233),Charges!A2:A233)</f>
        <v/>
      </c>
      <c r="B199">
        <f>XLOOKUP(A199,Charges!A2:A233,Charges!C2:C233)</f>
        <v/>
      </c>
      <c r="C199">
        <f>XLOOKUP(A199,Charges!A2:A233,Charges!D2:D233)</f>
        <v/>
      </c>
      <c r="D199">
        <f>XLOOKUP(A199,Charges!A2:A233,Charges!E2:E233)</f>
        <v/>
      </c>
      <c r="E199">
        <f>XLOOKUP(A199,Charges!A2:A233,Charges!F2:F233)</f>
        <v/>
      </c>
      <c r="F199">
        <f>XLOOKUP(A199,Charges!A2:A233,Charges!G2:G233)</f>
        <v/>
      </c>
      <c r="G199">
        <f>XLOOKUP(A199,Charges!A2:A233,Charges!H2:H233)</f>
        <v/>
      </c>
      <c r="H199">
        <f>XLOOKUP(A199,Charges!A2:A233,Charges!I2:I233)</f>
        <v/>
      </c>
      <c r="I199">
        <f>XLOOKUP(A199,Charges!A2:A233,Charges!J2:J233)</f>
        <v/>
      </c>
      <c r="J199">
        <f>XLOOKUP(E199,CDM!A2:A16,CDM!C2:C16,"N/A")</f>
        <v/>
      </c>
      <c r="K199">
        <f>XLOOKUP(E199,CDM!A2:A16,CDM!D2:D16,0)</f>
        <v/>
      </c>
      <c r="L199">
        <f>IF(F199&lt;&gt;J199,"Y","")</f>
        <v/>
      </c>
      <c r="M199">
        <f>IF(K199&gt;0,(H199/K199/G199)-1,0)</f>
        <v/>
      </c>
      <c r="N199">
        <f>IF(LEFT(E199&amp;"",1)="J",IF(G199&gt;10,"Y",""),IF(E199="74177",IF(G199&gt;1,"Y",""),IF(E199="97110",IF(G199&gt;8,"Y",""),"")))</f>
        <v/>
      </c>
      <c r="O199">
        <f>IF(COUNTIFS(Charges!A:A,A199,Charges!F:F,E199,Charges!C:C,B199)&gt;1,"Y","")</f>
        <v/>
      </c>
      <c r="P199">
        <f>IF(C199&gt;0, C199-B199, "")</f>
        <v/>
      </c>
      <c r="Q199">
        <f>IF(P199&gt;$U$1,"Y","")</f>
        <v/>
      </c>
      <c r="R199">
        <f>XLOOKUP(I199&amp;E199,Contracts!A2:A76&amp;Contracts!B2:B76,Contracts!C2:C76,0)*G199</f>
        <v/>
      </c>
      <c r="S199">
        <f>H199-R199</f>
        <v/>
      </c>
    </row>
    <row r="200">
      <c r="A200">
        <f>XLOOKUP(ROW()-1,ROW(Charges!A2:A233),Charges!A2:A233)</f>
        <v/>
      </c>
      <c r="B200">
        <f>XLOOKUP(A200,Charges!A2:A233,Charges!C2:C233)</f>
        <v/>
      </c>
      <c r="C200">
        <f>XLOOKUP(A200,Charges!A2:A233,Charges!D2:D233)</f>
        <v/>
      </c>
      <c r="D200">
        <f>XLOOKUP(A200,Charges!A2:A233,Charges!E2:E233)</f>
        <v/>
      </c>
      <c r="E200">
        <f>XLOOKUP(A200,Charges!A2:A233,Charges!F2:F233)</f>
        <v/>
      </c>
      <c r="F200">
        <f>XLOOKUP(A200,Charges!A2:A233,Charges!G2:G233)</f>
        <v/>
      </c>
      <c r="G200">
        <f>XLOOKUP(A200,Charges!A2:A233,Charges!H2:H233)</f>
        <v/>
      </c>
      <c r="H200">
        <f>XLOOKUP(A200,Charges!A2:A233,Charges!I2:I233)</f>
        <v/>
      </c>
      <c r="I200">
        <f>XLOOKUP(A200,Charges!A2:A233,Charges!J2:J233)</f>
        <v/>
      </c>
      <c r="J200">
        <f>XLOOKUP(E200,CDM!A2:A16,CDM!C2:C16,"N/A")</f>
        <v/>
      </c>
      <c r="K200">
        <f>XLOOKUP(E200,CDM!A2:A16,CDM!D2:D16,0)</f>
        <v/>
      </c>
      <c r="L200">
        <f>IF(F200&lt;&gt;J200,"Y","")</f>
        <v/>
      </c>
      <c r="M200">
        <f>IF(K200&gt;0,(H200/K200/G200)-1,0)</f>
        <v/>
      </c>
      <c r="N200">
        <f>IF(LEFT(E200&amp;"",1)="J",IF(G200&gt;10,"Y",""),IF(E200="74177",IF(G200&gt;1,"Y",""),IF(E200="97110",IF(G200&gt;8,"Y",""),"")))</f>
        <v/>
      </c>
      <c r="O200">
        <f>IF(COUNTIFS(Charges!A:A,A200,Charges!F:F,E200,Charges!C:C,B200)&gt;1,"Y","")</f>
        <v/>
      </c>
      <c r="P200">
        <f>IF(C200&gt;0, C200-B200, "")</f>
        <v/>
      </c>
      <c r="Q200">
        <f>IF(P200&gt;$U$1,"Y","")</f>
        <v/>
      </c>
      <c r="R200">
        <f>XLOOKUP(I200&amp;E200,Contracts!A2:A76&amp;Contracts!B2:B76,Contracts!C2:C76,0)*G200</f>
        <v/>
      </c>
      <c r="S200">
        <f>H200-R200</f>
        <v/>
      </c>
    </row>
    <row r="201">
      <c r="A201">
        <f>XLOOKUP(ROW()-1,ROW(Charges!A2:A233),Charges!A2:A233)</f>
        <v/>
      </c>
      <c r="B201">
        <f>XLOOKUP(A201,Charges!A2:A233,Charges!C2:C233)</f>
        <v/>
      </c>
      <c r="C201">
        <f>XLOOKUP(A201,Charges!A2:A233,Charges!D2:D233)</f>
        <v/>
      </c>
      <c r="D201">
        <f>XLOOKUP(A201,Charges!A2:A233,Charges!E2:E233)</f>
        <v/>
      </c>
      <c r="E201">
        <f>XLOOKUP(A201,Charges!A2:A233,Charges!F2:F233)</f>
        <v/>
      </c>
      <c r="F201">
        <f>XLOOKUP(A201,Charges!A2:A233,Charges!G2:G233)</f>
        <v/>
      </c>
      <c r="G201">
        <f>XLOOKUP(A201,Charges!A2:A233,Charges!H2:H233)</f>
        <v/>
      </c>
      <c r="H201">
        <f>XLOOKUP(A201,Charges!A2:A233,Charges!I2:I233)</f>
        <v/>
      </c>
      <c r="I201">
        <f>XLOOKUP(A201,Charges!A2:A233,Charges!J2:J233)</f>
        <v/>
      </c>
      <c r="J201">
        <f>XLOOKUP(E201,CDM!A2:A16,CDM!C2:C16,"N/A")</f>
        <v/>
      </c>
      <c r="K201">
        <f>XLOOKUP(E201,CDM!A2:A16,CDM!D2:D16,0)</f>
        <v/>
      </c>
      <c r="L201">
        <f>IF(F201&lt;&gt;J201,"Y","")</f>
        <v/>
      </c>
      <c r="M201">
        <f>IF(K201&gt;0,(H201/K201/G201)-1,0)</f>
        <v/>
      </c>
      <c r="N201">
        <f>IF(LEFT(E201&amp;"",1)="J",IF(G201&gt;10,"Y",""),IF(E201="74177",IF(G201&gt;1,"Y",""),IF(E201="97110",IF(G201&gt;8,"Y",""),"")))</f>
        <v/>
      </c>
      <c r="O201">
        <f>IF(COUNTIFS(Charges!A:A,A201,Charges!F:F,E201,Charges!C:C,B201)&gt;1,"Y","")</f>
        <v/>
      </c>
      <c r="P201">
        <f>IF(C201&gt;0, C201-B201, "")</f>
        <v/>
      </c>
      <c r="Q201">
        <f>IF(P201&gt;$U$1,"Y","")</f>
        <v/>
      </c>
      <c r="R201">
        <f>XLOOKUP(I201&amp;E201,Contracts!A2:A76&amp;Contracts!B2:B76,Contracts!C2:C76,0)*G201</f>
        <v/>
      </c>
      <c r="S201">
        <f>H201-R201</f>
        <v/>
      </c>
    </row>
    <row r="202">
      <c r="A202">
        <f>XLOOKUP(ROW()-1,ROW(Charges!A2:A233),Charges!A2:A233)</f>
        <v/>
      </c>
      <c r="B202">
        <f>XLOOKUP(A202,Charges!A2:A233,Charges!C2:C233)</f>
        <v/>
      </c>
      <c r="C202">
        <f>XLOOKUP(A202,Charges!A2:A233,Charges!D2:D233)</f>
        <v/>
      </c>
      <c r="D202">
        <f>XLOOKUP(A202,Charges!A2:A233,Charges!E2:E233)</f>
        <v/>
      </c>
      <c r="E202">
        <f>XLOOKUP(A202,Charges!A2:A233,Charges!F2:F233)</f>
        <v/>
      </c>
      <c r="F202">
        <f>XLOOKUP(A202,Charges!A2:A233,Charges!G2:G233)</f>
        <v/>
      </c>
      <c r="G202">
        <f>XLOOKUP(A202,Charges!A2:A233,Charges!H2:H233)</f>
        <v/>
      </c>
      <c r="H202">
        <f>XLOOKUP(A202,Charges!A2:A233,Charges!I2:I233)</f>
        <v/>
      </c>
      <c r="I202">
        <f>XLOOKUP(A202,Charges!A2:A233,Charges!J2:J233)</f>
        <v/>
      </c>
      <c r="J202">
        <f>XLOOKUP(E202,CDM!A2:A16,CDM!C2:C16,"N/A")</f>
        <v/>
      </c>
      <c r="K202">
        <f>XLOOKUP(E202,CDM!A2:A16,CDM!D2:D16,0)</f>
        <v/>
      </c>
      <c r="L202">
        <f>IF(F202&lt;&gt;J202,"Y","")</f>
        <v/>
      </c>
      <c r="M202">
        <f>IF(K202&gt;0,(H202/K202/G202)-1,0)</f>
        <v/>
      </c>
      <c r="N202">
        <f>IF(LEFT(E202&amp;"",1)="J",IF(G202&gt;10,"Y",""),IF(E202="74177",IF(G202&gt;1,"Y",""),IF(E202="97110",IF(G202&gt;8,"Y",""),"")))</f>
        <v/>
      </c>
      <c r="O202">
        <f>IF(COUNTIFS(Charges!A:A,A202,Charges!F:F,E202,Charges!C:C,B202)&gt;1,"Y","")</f>
        <v/>
      </c>
      <c r="P202">
        <f>IF(C202&gt;0, C202-B202, "")</f>
        <v/>
      </c>
      <c r="Q202">
        <f>IF(P202&gt;$U$1,"Y","")</f>
        <v/>
      </c>
      <c r="R202">
        <f>XLOOKUP(I202&amp;E202,Contracts!A2:A76&amp;Contracts!B2:B76,Contracts!C2:C76,0)*G202</f>
        <v/>
      </c>
      <c r="S202">
        <f>H202-R202</f>
        <v/>
      </c>
    </row>
    <row r="203">
      <c r="A203">
        <f>XLOOKUP(ROW()-1,ROW(Charges!A2:A233),Charges!A2:A233)</f>
        <v/>
      </c>
      <c r="B203">
        <f>XLOOKUP(A203,Charges!A2:A233,Charges!C2:C233)</f>
        <v/>
      </c>
      <c r="C203">
        <f>XLOOKUP(A203,Charges!A2:A233,Charges!D2:D233)</f>
        <v/>
      </c>
      <c r="D203">
        <f>XLOOKUP(A203,Charges!A2:A233,Charges!E2:E233)</f>
        <v/>
      </c>
      <c r="E203">
        <f>XLOOKUP(A203,Charges!A2:A233,Charges!F2:F233)</f>
        <v/>
      </c>
      <c r="F203">
        <f>XLOOKUP(A203,Charges!A2:A233,Charges!G2:G233)</f>
        <v/>
      </c>
      <c r="G203">
        <f>XLOOKUP(A203,Charges!A2:A233,Charges!H2:H233)</f>
        <v/>
      </c>
      <c r="H203">
        <f>XLOOKUP(A203,Charges!A2:A233,Charges!I2:I233)</f>
        <v/>
      </c>
      <c r="I203">
        <f>XLOOKUP(A203,Charges!A2:A233,Charges!J2:J233)</f>
        <v/>
      </c>
      <c r="J203">
        <f>XLOOKUP(E203,CDM!A2:A16,CDM!C2:C16,"N/A")</f>
        <v/>
      </c>
      <c r="K203">
        <f>XLOOKUP(E203,CDM!A2:A16,CDM!D2:D16,0)</f>
        <v/>
      </c>
      <c r="L203">
        <f>IF(F203&lt;&gt;J203,"Y","")</f>
        <v/>
      </c>
      <c r="M203">
        <f>IF(K203&gt;0,(H203/K203/G203)-1,0)</f>
        <v/>
      </c>
      <c r="N203">
        <f>IF(LEFT(E203&amp;"",1)="J",IF(G203&gt;10,"Y",""),IF(E203="74177",IF(G203&gt;1,"Y",""),IF(E203="97110",IF(G203&gt;8,"Y",""),"")))</f>
        <v/>
      </c>
      <c r="O203">
        <f>IF(COUNTIFS(Charges!A:A,A203,Charges!F:F,E203,Charges!C:C,B203)&gt;1,"Y","")</f>
        <v/>
      </c>
      <c r="P203">
        <f>IF(C203&gt;0, C203-B203, "")</f>
        <v/>
      </c>
      <c r="Q203">
        <f>IF(P203&gt;$U$1,"Y","")</f>
        <v/>
      </c>
      <c r="R203">
        <f>XLOOKUP(I203&amp;E203,Contracts!A2:A76&amp;Contracts!B2:B76,Contracts!C2:C76,0)*G203</f>
        <v/>
      </c>
      <c r="S203">
        <f>H203-R203</f>
        <v/>
      </c>
    </row>
    <row r="204">
      <c r="A204">
        <f>XLOOKUP(ROW()-1,ROW(Charges!A2:A233),Charges!A2:A233)</f>
        <v/>
      </c>
      <c r="B204">
        <f>XLOOKUP(A204,Charges!A2:A233,Charges!C2:C233)</f>
        <v/>
      </c>
      <c r="C204">
        <f>XLOOKUP(A204,Charges!A2:A233,Charges!D2:D233)</f>
        <v/>
      </c>
      <c r="D204">
        <f>XLOOKUP(A204,Charges!A2:A233,Charges!E2:E233)</f>
        <v/>
      </c>
      <c r="E204">
        <f>XLOOKUP(A204,Charges!A2:A233,Charges!F2:F233)</f>
        <v/>
      </c>
      <c r="F204">
        <f>XLOOKUP(A204,Charges!A2:A233,Charges!G2:G233)</f>
        <v/>
      </c>
      <c r="G204">
        <f>XLOOKUP(A204,Charges!A2:A233,Charges!H2:H233)</f>
        <v/>
      </c>
      <c r="H204">
        <f>XLOOKUP(A204,Charges!A2:A233,Charges!I2:I233)</f>
        <v/>
      </c>
      <c r="I204">
        <f>XLOOKUP(A204,Charges!A2:A233,Charges!J2:J233)</f>
        <v/>
      </c>
      <c r="J204">
        <f>XLOOKUP(E204,CDM!A2:A16,CDM!C2:C16,"N/A")</f>
        <v/>
      </c>
      <c r="K204">
        <f>XLOOKUP(E204,CDM!A2:A16,CDM!D2:D16,0)</f>
        <v/>
      </c>
      <c r="L204">
        <f>IF(F204&lt;&gt;J204,"Y","")</f>
        <v/>
      </c>
      <c r="M204">
        <f>IF(K204&gt;0,(H204/K204/G204)-1,0)</f>
        <v/>
      </c>
      <c r="N204">
        <f>IF(LEFT(E204&amp;"",1)="J",IF(G204&gt;10,"Y",""),IF(E204="74177",IF(G204&gt;1,"Y",""),IF(E204="97110",IF(G204&gt;8,"Y",""),"")))</f>
        <v/>
      </c>
      <c r="O204">
        <f>IF(COUNTIFS(Charges!A:A,A204,Charges!F:F,E204,Charges!C:C,B204)&gt;1,"Y","")</f>
        <v/>
      </c>
      <c r="P204">
        <f>IF(C204&gt;0, C204-B204, "")</f>
        <v/>
      </c>
      <c r="Q204">
        <f>IF(P204&gt;$U$1,"Y","")</f>
        <v/>
      </c>
      <c r="R204">
        <f>XLOOKUP(I204&amp;E204,Contracts!A2:A76&amp;Contracts!B2:B76,Contracts!C2:C76,0)*G204</f>
        <v/>
      </c>
      <c r="S204">
        <f>H204-R204</f>
        <v/>
      </c>
    </row>
    <row r="205">
      <c r="A205">
        <f>XLOOKUP(ROW()-1,ROW(Charges!A2:A233),Charges!A2:A233)</f>
        <v/>
      </c>
      <c r="B205">
        <f>XLOOKUP(A205,Charges!A2:A233,Charges!C2:C233)</f>
        <v/>
      </c>
      <c r="C205">
        <f>XLOOKUP(A205,Charges!A2:A233,Charges!D2:D233)</f>
        <v/>
      </c>
      <c r="D205">
        <f>XLOOKUP(A205,Charges!A2:A233,Charges!E2:E233)</f>
        <v/>
      </c>
      <c r="E205">
        <f>XLOOKUP(A205,Charges!A2:A233,Charges!F2:F233)</f>
        <v/>
      </c>
      <c r="F205">
        <f>XLOOKUP(A205,Charges!A2:A233,Charges!G2:G233)</f>
        <v/>
      </c>
      <c r="G205">
        <f>XLOOKUP(A205,Charges!A2:A233,Charges!H2:H233)</f>
        <v/>
      </c>
      <c r="H205">
        <f>XLOOKUP(A205,Charges!A2:A233,Charges!I2:I233)</f>
        <v/>
      </c>
      <c r="I205">
        <f>XLOOKUP(A205,Charges!A2:A233,Charges!J2:J233)</f>
        <v/>
      </c>
      <c r="J205">
        <f>XLOOKUP(E205,CDM!A2:A16,CDM!C2:C16,"N/A")</f>
        <v/>
      </c>
      <c r="K205">
        <f>XLOOKUP(E205,CDM!A2:A16,CDM!D2:D16,0)</f>
        <v/>
      </c>
      <c r="L205">
        <f>IF(F205&lt;&gt;J205,"Y","")</f>
        <v/>
      </c>
      <c r="M205">
        <f>IF(K205&gt;0,(H205/K205/G205)-1,0)</f>
        <v/>
      </c>
      <c r="N205">
        <f>IF(LEFT(E205&amp;"",1)="J",IF(G205&gt;10,"Y",""),IF(E205="74177",IF(G205&gt;1,"Y",""),IF(E205="97110",IF(G205&gt;8,"Y",""),"")))</f>
        <v/>
      </c>
      <c r="O205">
        <f>IF(COUNTIFS(Charges!A:A,A205,Charges!F:F,E205,Charges!C:C,B205)&gt;1,"Y","")</f>
        <v/>
      </c>
      <c r="P205">
        <f>IF(C205&gt;0, C205-B205, "")</f>
        <v/>
      </c>
      <c r="Q205">
        <f>IF(P205&gt;$U$1,"Y","")</f>
        <v/>
      </c>
      <c r="R205">
        <f>XLOOKUP(I205&amp;E205,Contracts!A2:A76&amp;Contracts!B2:B76,Contracts!C2:C76,0)*G205</f>
        <v/>
      </c>
      <c r="S205">
        <f>H205-R205</f>
        <v/>
      </c>
    </row>
    <row r="206">
      <c r="A206">
        <f>XLOOKUP(ROW()-1,ROW(Charges!A2:A233),Charges!A2:A233)</f>
        <v/>
      </c>
      <c r="B206">
        <f>XLOOKUP(A206,Charges!A2:A233,Charges!C2:C233)</f>
        <v/>
      </c>
      <c r="C206">
        <f>XLOOKUP(A206,Charges!A2:A233,Charges!D2:D233)</f>
        <v/>
      </c>
      <c r="D206">
        <f>XLOOKUP(A206,Charges!A2:A233,Charges!E2:E233)</f>
        <v/>
      </c>
      <c r="E206">
        <f>XLOOKUP(A206,Charges!A2:A233,Charges!F2:F233)</f>
        <v/>
      </c>
      <c r="F206">
        <f>XLOOKUP(A206,Charges!A2:A233,Charges!G2:G233)</f>
        <v/>
      </c>
      <c r="G206">
        <f>XLOOKUP(A206,Charges!A2:A233,Charges!H2:H233)</f>
        <v/>
      </c>
      <c r="H206">
        <f>XLOOKUP(A206,Charges!A2:A233,Charges!I2:I233)</f>
        <v/>
      </c>
      <c r="I206">
        <f>XLOOKUP(A206,Charges!A2:A233,Charges!J2:J233)</f>
        <v/>
      </c>
      <c r="J206">
        <f>XLOOKUP(E206,CDM!A2:A16,CDM!C2:C16,"N/A")</f>
        <v/>
      </c>
      <c r="K206">
        <f>XLOOKUP(E206,CDM!A2:A16,CDM!D2:D16,0)</f>
        <v/>
      </c>
      <c r="L206">
        <f>IF(F206&lt;&gt;J206,"Y","")</f>
        <v/>
      </c>
      <c r="M206">
        <f>IF(K206&gt;0,(H206/K206/G206)-1,0)</f>
        <v/>
      </c>
      <c r="N206">
        <f>IF(LEFT(E206&amp;"",1)="J",IF(G206&gt;10,"Y",""),IF(E206="74177",IF(G206&gt;1,"Y",""),IF(E206="97110",IF(G206&gt;8,"Y",""),"")))</f>
        <v/>
      </c>
      <c r="O206">
        <f>IF(COUNTIFS(Charges!A:A,A206,Charges!F:F,E206,Charges!C:C,B206)&gt;1,"Y","")</f>
        <v/>
      </c>
      <c r="P206">
        <f>IF(C206&gt;0, C206-B206, "")</f>
        <v/>
      </c>
      <c r="Q206">
        <f>IF(P206&gt;$U$1,"Y","")</f>
        <v/>
      </c>
      <c r="R206">
        <f>XLOOKUP(I206&amp;E206,Contracts!A2:A76&amp;Contracts!B2:B76,Contracts!C2:C76,0)*G206</f>
        <v/>
      </c>
      <c r="S206">
        <f>H206-R206</f>
        <v/>
      </c>
    </row>
    <row r="207">
      <c r="A207">
        <f>XLOOKUP(ROW()-1,ROW(Charges!A2:A233),Charges!A2:A233)</f>
        <v/>
      </c>
      <c r="B207">
        <f>XLOOKUP(A207,Charges!A2:A233,Charges!C2:C233)</f>
        <v/>
      </c>
      <c r="C207">
        <f>XLOOKUP(A207,Charges!A2:A233,Charges!D2:D233)</f>
        <v/>
      </c>
      <c r="D207">
        <f>XLOOKUP(A207,Charges!A2:A233,Charges!E2:E233)</f>
        <v/>
      </c>
      <c r="E207">
        <f>XLOOKUP(A207,Charges!A2:A233,Charges!F2:F233)</f>
        <v/>
      </c>
      <c r="F207">
        <f>XLOOKUP(A207,Charges!A2:A233,Charges!G2:G233)</f>
        <v/>
      </c>
      <c r="G207">
        <f>XLOOKUP(A207,Charges!A2:A233,Charges!H2:H233)</f>
        <v/>
      </c>
      <c r="H207">
        <f>XLOOKUP(A207,Charges!A2:A233,Charges!I2:I233)</f>
        <v/>
      </c>
      <c r="I207">
        <f>XLOOKUP(A207,Charges!A2:A233,Charges!J2:J233)</f>
        <v/>
      </c>
      <c r="J207">
        <f>XLOOKUP(E207,CDM!A2:A16,CDM!C2:C16,"N/A")</f>
        <v/>
      </c>
      <c r="K207">
        <f>XLOOKUP(E207,CDM!A2:A16,CDM!D2:D16,0)</f>
        <v/>
      </c>
      <c r="L207">
        <f>IF(F207&lt;&gt;J207,"Y","")</f>
        <v/>
      </c>
      <c r="M207">
        <f>IF(K207&gt;0,(H207/K207/G207)-1,0)</f>
        <v/>
      </c>
      <c r="N207">
        <f>IF(LEFT(E207&amp;"",1)="J",IF(G207&gt;10,"Y",""),IF(E207="74177",IF(G207&gt;1,"Y",""),IF(E207="97110",IF(G207&gt;8,"Y",""),"")))</f>
        <v/>
      </c>
      <c r="O207">
        <f>IF(COUNTIFS(Charges!A:A,A207,Charges!F:F,E207,Charges!C:C,B207)&gt;1,"Y","")</f>
        <v/>
      </c>
      <c r="P207">
        <f>IF(C207&gt;0, C207-B207, "")</f>
        <v/>
      </c>
      <c r="Q207">
        <f>IF(P207&gt;$U$1,"Y","")</f>
        <v/>
      </c>
      <c r="R207">
        <f>XLOOKUP(I207&amp;E207,Contracts!A2:A76&amp;Contracts!B2:B76,Contracts!C2:C76,0)*G207</f>
        <v/>
      </c>
      <c r="S207">
        <f>H207-R207</f>
        <v/>
      </c>
    </row>
    <row r="208">
      <c r="A208">
        <f>XLOOKUP(ROW()-1,ROW(Charges!A2:A233),Charges!A2:A233)</f>
        <v/>
      </c>
      <c r="B208">
        <f>XLOOKUP(A208,Charges!A2:A233,Charges!C2:C233)</f>
        <v/>
      </c>
      <c r="C208">
        <f>XLOOKUP(A208,Charges!A2:A233,Charges!D2:D233)</f>
        <v/>
      </c>
      <c r="D208">
        <f>XLOOKUP(A208,Charges!A2:A233,Charges!E2:E233)</f>
        <v/>
      </c>
      <c r="E208">
        <f>XLOOKUP(A208,Charges!A2:A233,Charges!F2:F233)</f>
        <v/>
      </c>
      <c r="F208">
        <f>XLOOKUP(A208,Charges!A2:A233,Charges!G2:G233)</f>
        <v/>
      </c>
      <c r="G208">
        <f>XLOOKUP(A208,Charges!A2:A233,Charges!H2:H233)</f>
        <v/>
      </c>
      <c r="H208">
        <f>XLOOKUP(A208,Charges!A2:A233,Charges!I2:I233)</f>
        <v/>
      </c>
      <c r="I208">
        <f>XLOOKUP(A208,Charges!A2:A233,Charges!J2:J233)</f>
        <v/>
      </c>
      <c r="J208">
        <f>XLOOKUP(E208,CDM!A2:A16,CDM!C2:C16,"N/A")</f>
        <v/>
      </c>
      <c r="K208">
        <f>XLOOKUP(E208,CDM!A2:A16,CDM!D2:D16,0)</f>
        <v/>
      </c>
      <c r="L208">
        <f>IF(F208&lt;&gt;J208,"Y","")</f>
        <v/>
      </c>
      <c r="M208">
        <f>IF(K208&gt;0,(H208/K208/G208)-1,0)</f>
        <v/>
      </c>
      <c r="N208">
        <f>IF(LEFT(E208&amp;"",1)="J",IF(G208&gt;10,"Y",""),IF(E208="74177",IF(G208&gt;1,"Y",""),IF(E208="97110",IF(G208&gt;8,"Y",""),"")))</f>
        <v/>
      </c>
      <c r="O208">
        <f>IF(COUNTIFS(Charges!A:A,A208,Charges!F:F,E208,Charges!C:C,B208)&gt;1,"Y","")</f>
        <v/>
      </c>
      <c r="P208">
        <f>IF(C208&gt;0, C208-B208, "")</f>
        <v/>
      </c>
      <c r="Q208">
        <f>IF(P208&gt;$U$1,"Y","")</f>
        <v/>
      </c>
      <c r="R208">
        <f>XLOOKUP(I208&amp;E208,Contracts!A2:A76&amp;Contracts!B2:B76,Contracts!C2:C76,0)*G208</f>
        <v/>
      </c>
      <c r="S208">
        <f>H208-R208</f>
        <v/>
      </c>
    </row>
    <row r="209">
      <c r="A209">
        <f>XLOOKUP(ROW()-1,ROW(Charges!A2:A233),Charges!A2:A233)</f>
        <v/>
      </c>
      <c r="B209">
        <f>XLOOKUP(A209,Charges!A2:A233,Charges!C2:C233)</f>
        <v/>
      </c>
      <c r="C209">
        <f>XLOOKUP(A209,Charges!A2:A233,Charges!D2:D233)</f>
        <v/>
      </c>
      <c r="D209">
        <f>XLOOKUP(A209,Charges!A2:A233,Charges!E2:E233)</f>
        <v/>
      </c>
      <c r="E209">
        <f>XLOOKUP(A209,Charges!A2:A233,Charges!F2:F233)</f>
        <v/>
      </c>
      <c r="F209">
        <f>XLOOKUP(A209,Charges!A2:A233,Charges!G2:G233)</f>
        <v/>
      </c>
      <c r="G209">
        <f>XLOOKUP(A209,Charges!A2:A233,Charges!H2:H233)</f>
        <v/>
      </c>
      <c r="H209">
        <f>XLOOKUP(A209,Charges!A2:A233,Charges!I2:I233)</f>
        <v/>
      </c>
      <c r="I209">
        <f>XLOOKUP(A209,Charges!A2:A233,Charges!J2:J233)</f>
        <v/>
      </c>
      <c r="J209">
        <f>XLOOKUP(E209,CDM!A2:A16,CDM!C2:C16,"N/A")</f>
        <v/>
      </c>
      <c r="K209">
        <f>XLOOKUP(E209,CDM!A2:A16,CDM!D2:D16,0)</f>
        <v/>
      </c>
      <c r="L209">
        <f>IF(F209&lt;&gt;J209,"Y","")</f>
        <v/>
      </c>
      <c r="M209">
        <f>IF(K209&gt;0,(H209/K209/G209)-1,0)</f>
        <v/>
      </c>
      <c r="N209">
        <f>IF(LEFT(E209&amp;"",1)="J",IF(G209&gt;10,"Y",""),IF(E209="74177",IF(G209&gt;1,"Y",""),IF(E209="97110",IF(G209&gt;8,"Y",""),"")))</f>
        <v/>
      </c>
      <c r="O209">
        <f>IF(COUNTIFS(Charges!A:A,A209,Charges!F:F,E209,Charges!C:C,B209)&gt;1,"Y","")</f>
        <v/>
      </c>
      <c r="P209">
        <f>IF(C209&gt;0, C209-B209, "")</f>
        <v/>
      </c>
      <c r="Q209">
        <f>IF(P209&gt;$U$1,"Y","")</f>
        <v/>
      </c>
      <c r="R209">
        <f>XLOOKUP(I209&amp;E209,Contracts!A2:A76&amp;Contracts!B2:B76,Contracts!C2:C76,0)*G209</f>
        <v/>
      </c>
      <c r="S209">
        <f>H209-R209</f>
        <v/>
      </c>
    </row>
    <row r="210">
      <c r="A210">
        <f>XLOOKUP(ROW()-1,ROW(Charges!A2:A233),Charges!A2:A233)</f>
        <v/>
      </c>
      <c r="B210">
        <f>XLOOKUP(A210,Charges!A2:A233,Charges!C2:C233)</f>
        <v/>
      </c>
      <c r="C210">
        <f>XLOOKUP(A210,Charges!A2:A233,Charges!D2:D233)</f>
        <v/>
      </c>
      <c r="D210">
        <f>XLOOKUP(A210,Charges!A2:A233,Charges!E2:E233)</f>
        <v/>
      </c>
      <c r="E210">
        <f>XLOOKUP(A210,Charges!A2:A233,Charges!F2:F233)</f>
        <v/>
      </c>
      <c r="F210">
        <f>XLOOKUP(A210,Charges!A2:A233,Charges!G2:G233)</f>
        <v/>
      </c>
      <c r="G210">
        <f>XLOOKUP(A210,Charges!A2:A233,Charges!H2:H233)</f>
        <v/>
      </c>
      <c r="H210">
        <f>XLOOKUP(A210,Charges!A2:A233,Charges!I2:I233)</f>
        <v/>
      </c>
      <c r="I210">
        <f>XLOOKUP(A210,Charges!A2:A233,Charges!J2:J233)</f>
        <v/>
      </c>
      <c r="J210">
        <f>XLOOKUP(E210,CDM!A2:A16,CDM!C2:C16,"N/A")</f>
        <v/>
      </c>
      <c r="K210">
        <f>XLOOKUP(E210,CDM!A2:A16,CDM!D2:D16,0)</f>
        <v/>
      </c>
      <c r="L210">
        <f>IF(F210&lt;&gt;J210,"Y","")</f>
        <v/>
      </c>
      <c r="M210">
        <f>IF(K210&gt;0,(H210/K210/G210)-1,0)</f>
        <v/>
      </c>
      <c r="N210">
        <f>IF(LEFT(E210&amp;"",1)="J",IF(G210&gt;10,"Y",""),IF(E210="74177",IF(G210&gt;1,"Y",""),IF(E210="97110",IF(G210&gt;8,"Y",""),"")))</f>
        <v/>
      </c>
      <c r="O210">
        <f>IF(COUNTIFS(Charges!A:A,A210,Charges!F:F,E210,Charges!C:C,B210)&gt;1,"Y","")</f>
        <v/>
      </c>
      <c r="P210">
        <f>IF(C210&gt;0, C210-B210, "")</f>
        <v/>
      </c>
      <c r="Q210">
        <f>IF(P210&gt;$U$1,"Y","")</f>
        <v/>
      </c>
      <c r="R210">
        <f>XLOOKUP(I210&amp;E210,Contracts!A2:A76&amp;Contracts!B2:B76,Contracts!C2:C76,0)*G210</f>
        <v/>
      </c>
      <c r="S210">
        <f>H210-R210</f>
        <v/>
      </c>
    </row>
    <row r="211">
      <c r="A211">
        <f>XLOOKUP(ROW()-1,ROW(Charges!A2:A233),Charges!A2:A233)</f>
        <v/>
      </c>
      <c r="B211">
        <f>XLOOKUP(A211,Charges!A2:A233,Charges!C2:C233)</f>
        <v/>
      </c>
      <c r="C211">
        <f>XLOOKUP(A211,Charges!A2:A233,Charges!D2:D233)</f>
        <v/>
      </c>
      <c r="D211">
        <f>XLOOKUP(A211,Charges!A2:A233,Charges!E2:E233)</f>
        <v/>
      </c>
      <c r="E211">
        <f>XLOOKUP(A211,Charges!A2:A233,Charges!F2:F233)</f>
        <v/>
      </c>
      <c r="F211">
        <f>XLOOKUP(A211,Charges!A2:A233,Charges!G2:G233)</f>
        <v/>
      </c>
      <c r="G211">
        <f>XLOOKUP(A211,Charges!A2:A233,Charges!H2:H233)</f>
        <v/>
      </c>
      <c r="H211">
        <f>XLOOKUP(A211,Charges!A2:A233,Charges!I2:I233)</f>
        <v/>
      </c>
      <c r="I211">
        <f>XLOOKUP(A211,Charges!A2:A233,Charges!J2:J233)</f>
        <v/>
      </c>
      <c r="J211">
        <f>XLOOKUP(E211,CDM!A2:A16,CDM!C2:C16,"N/A")</f>
        <v/>
      </c>
      <c r="K211">
        <f>XLOOKUP(E211,CDM!A2:A16,CDM!D2:D16,0)</f>
        <v/>
      </c>
      <c r="L211">
        <f>IF(F211&lt;&gt;J211,"Y","")</f>
        <v/>
      </c>
      <c r="M211">
        <f>IF(K211&gt;0,(H211/K211/G211)-1,0)</f>
        <v/>
      </c>
      <c r="N211">
        <f>IF(LEFT(E211&amp;"",1)="J",IF(G211&gt;10,"Y",""),IF(E211="74177",IF(G211&gt;1,"Y",""),IF(E211="97110",IF(G211&gt;8,"Y",""),"")))</f>
        <v/>
      </c>
      <c r="O211">
        <f>IF(COUNTIFS(Charges!A:A,A211,Charges!F:F,E211,Charges!C:C,B211)&gt;1,"Y","")</f>
        <v/>
      </c>
      <c r="P211">
        <f>IF(C211&gt;0, C211-B211, "")</f>
        <v/>
      </c>
      <c r="Q211">
        <f>IF(P211&gt;$U$1,"Y","")</f>
        <v/>
      </c>
      <c r="R211">
        <f>XLOOKUP(I211&amp;E211,Contracts!A2:A76&amp;Contracts!B2:B76,Contracts!C2:C76,0)*G211</f>
        <v/>
      </c>
      <c r="S211">
        <f>H211-R211</f>
        <v/>
      </c>
    </row>
    <row r="212">
      <c r="A212">
        <f>XLOOKUP(ROW()-1,ROW(Charges!A2:A233),Charges!A2:A233)</f>
        <v/>
      </c>
      <c r="B212">
        <f>XLOOKUP(A212,Charges!A2:A233,Charges!C2:C233)</f>
        <v/>
      </c>
      <c r="C212">
        <f>XLOOKUP(A212,Charges!A2:A233,Charges!D2:D233)</f>
        <v/>
      </c>
      <c r="D212">
        <f>XLOOKUP(A212,Charges!A2:A233,Charges!E2:E233)</f>
        <v/>
      </c>
      <c r="E212">
        <f>XLOOKUP(A212,Charges!A2:A233,Charges!F2:F233)</f>
        <v/>
      </c>
      <c r="F212">
        <f>XLOOKUP(A212,Charges!A2:A233,Charges!G2:G233)</f>
        <v/>
      </c>
      <c r="G212">
        <f>XLOOKUP(A212,Charges!A2:A233,Charges!H2:H233)</f>
        <v/>
      </c>
      <c r="H212">
        <f>XLOOKUP(A212,Charges!A2:A233,Charges!I2:I233)</f>
        <v/>
      </c>
      <c r="I212">
        <f>XLOOKUP(A212,Charges!A2:A233,Charges!J2:J233)</f>
        <v/>
      </c>
      <c r="J212">
        <f>XLOOKUP(E212,CDM!A2:A16,CDM!C2:C16,"N/A")</f>
        <v/>
      </c>
      <c r="K212">
        <f>XLOOKUP(E212,CDM!A2:A16,CDM!D2:D16,0)</f>
        <v/>
      </c>
      <c r="L212">
        <f>IF(F212&lt;&gt;J212,"Y","")</f>
        <v/>
      </c>
      <c r="M212">
        <f>IF(K212&gt;0,(H212/K212/G212)-1,0)</f>
        <v/>
      </c>
      <c r="N212">
        <f>IF(LEFT(E212&amp;"",1)="J",IF(G212&gt;10,"Y",""),IF(E212="74177",IF(G212&gt;1,"Y",""),IF(E212="97110",IF(G212&gt;8,"Y",""),"")))</f>
        <v/>
      </c>
      <c r="O212">
        <f>IF(COUNTIFS(Charges!A:A,A212,Charges!F:F,E212,Charges!C:C,B212)&gt;1,"Y","")</f>
        <v/>
      </c>
      <c r="P212">
        <f>IF(C212&gt;0, C212-B212, "")</f>
        <v/>
      </c>
      <c r="Q212">
        <f>IF(P212&gt;$U$1,"Y","")</f>
        <v/>
      </c>
      <c r="R212">
        <f>XLOOKUP(I212&amp;E212,Contracts!A2:A76&amp;Contracts!B2:B76,Contracts!C2:C76,0)*G212</f>
        <v/>
      </c>
      <c r="S212">
        <f>H212-R212</f>
        <v/>
      </c>
    </row>
    <row r="213">
      <c r="A213">
        <f>XLOOKUP(ROW()-1,ROW(Charges!A2:A233),Charges!A2:A233)</f>
        <v/>
      </c>
      <c r="B213">
        <f>XLOOKUP(A213,Charges!A2:A233,Charges!C2:C233)</f>
        <v/>
      </c>
      <c r="C213">
        <f>XLOOKUP(A213,Charges!A2:A233,Charges!D2:D233)</f>
        <v/>
      </c>
      <c r="D213">
        <f>XLOOKUP(A213,Charges!A2:A233,Charges!E2:E233)</f>
        <v/>
      </c>
      <c r="E213">
        <f>XLOOKUP(A213,Charges!A2:A233,Charges!F2:F233)</f>
        <v/>
      </c>
      <c r="F213">
        <f>XLOOKUP(A213,Charges!A2:A233,Charges!G2:G233)</f>
        <v/>
      </c>
      <c r="G213">
        <f>XLOOKUP(A213,Charges!A2:A233,Charges!H2:H233)</f>
        <v/>
      </c>
      <c r="H213">
        <f>XLOOKUP(A213,Charges!A2:A233,Charges!I2:I233)</f>
        <v/>
      </c>
      <c r="I213">
        <f>XLOOKUP(A213,Charges!A2:A233,Charges!J2:J233)</f>
        <v/>
      </c>
      <c r="J213">
        <f>XLOOKUP(E213,CDM!A2:A16,CDM!C2:C16,"N/A")</f>
        <v/>
      </c>
      <c r="K213">
        <f>XLOOKUP(E213,CDM!A2:A16,CDM!D2:D16,0)</f>
        <v/>
      </c>
      <c r="L213">
        <f>IF(F213&lt;&gt;J213,"Y","")</f>
        <v/>
      </c>
      <c r="M213">
        <f>IF(K213&gt;0,(H213/K213/G213)-1,0)</f>
        <v/>
      </c>
      <c r="N213">
        <f>IF(LEFT(E213&amp;"",1)="J",IF(G213&gt;10,"Y",""),IF(E213="74177",IF(G213&gt;1,"Y",""),IF(E213="97110",IF(G213&gt;8,"Y",""),"")))</f>
        <v/>
      </c>
      <c r="O213">
        <f>IF(COUNTIFS(Charges!A:A,A213,Charges!F:F,E213,Charges!C:C,B213)&gt;1,"Y","")</f>
        <v/>
      </c>
      <c r="P213">
        <f>IF(C213&gt;0, C213-B213, "")</f>
        <v/>
      </c>
      <c r="Q213">
        <f>IF(P213&gt;$U$1,"Y","")</f>
        <v/>
      </c>
      <c r="R213">
        <f>XLOOKUP(I213&amp;E213,Contracts!A2:A76&amp;Contracts!B2:B76,Contracts!C2:C76,0)*G213</f>
        <v/>
      </c>
      <c r="S213">
        <f>H213-R213</f>
        <v/>
      </c>
    </row>
    <row r="214">
      <c r="A214">
        <f>XLOOKUP(ROW()-1,ROW(Charges!A2:A233),Charges!A2:A233)</f>
        <v/>
      </c>
      <c r="B214">
        <f>XLOOKUP(A214,Charges!A2:A233,Charges!C2:C233)</f>
        <v/>
      </c>
      <c r="C214">
        <f>XLOOKUP(A214,Charges!A2:A233,Charges!D2:D233)</f>
        <v/>
      </c>
      <c r="D214">
        <f>XLOOKUP(A214,Charges!A2:A233,Charges!E2:E233)</f>
        <v/>
      </c>
      <c r="E214">
        <f>XLOOKUP(A214,Charges!A2:A233,Charges!F2:F233)</f>
        <v/>
      </c>
      <c r="F214">
        <f>XLOOKUP(A214,Charges!A2:A233,Charges!G2:G233)</f>
        <v/>
      </c>
      <c r="G214">
        <f>XLOOKUP(A214,Charges!A2:A233,Charges!H2:H233)</f>
        <v/>
      </c>
      <c r="H214">
        <f>XLOOKUP(A214,Charges!A2:A233,Charges!I2:I233)</f>
        <v/>
      </c>
      <c r="I214">
        <f>XLOOKUP(A214,Charges!A2:A233,Charges!J2:J233)</f>
        <v/>
      </c>
      <c r="J214">
        <f>XLOOKUP(E214,CDM!A2:A16,CDM!C2:C16,"N/A")</f>
        <v/>
      </c>
      <c r="K214">
        <f>XLOOKUP(E214,CDM!A2:A16,CDM!D2:D16,0)</f>
        <v/>
      </c>
      <c r="L214">
        <f>IF(F214&lt;&gt;J214,"Y","")</f>
        <v/>
      </c>
      <c r="M214">
        <f>IF(K214&gt;0,(H214/K214/G214)-1,0)</f>
        <v/>
      </c>
      <c r="N214">
        <f>IF(LEFT(E214&amp;"",1)="J",IF(G214&gt;10,"Y",""),IF(E214="74177",IF(G214&gt;1,"Y",""),IF(E214="97110",IF(G214&gt;8,"Y",""),"")))</f>
        <v/>
      </c>
      <c r="O214">
        <f>IF(COUNTIFS(Charges!A:A,A214,Charges!F:F,E214,Charges!C:C,B214)&gt;1,"Y","")</f>
        <v/>
      </c>
      <c r="P214">
        <f>IF(C214&gt;0, C214-B214, "")</f>
        <v/>
      </c>
      <c r="Q214">
        <f>IF(P214&gt;$U$1,"Y","")</f>
        <v/>
      </c>
      <c r="R214">
        <f>XLOOKUP(I214&amp;E214,Contracts!A2:A76&amp;Contracts!B2:B76,Contracts!C2:C76,0)*G214</f>
        <v/>
      </c>
      <c r="S214">
        <f>H214-R214</f>
        <v/>
      </c>
    </row>
    <row r="215">
      <c r="A215">
        <f>XLOOKUP(ROW()-1,ROW(Charges!A2:A233),Charges!A2:A233)</f>
        <v/>
      </c>
      <c r="B215">
        <f>XLOOKUP(A215,Charges!A2:A233,Charges!C2:C233)</f>
        <v/>
      </c>
      <c r="C215">
        <f>XLOOKUP(A215,Charges!A2:A233,Charges!D2:D233)</f>
        <v/>
      </c>
      <c r="D215">
        <f>XLOOKUP(A215,Charges!A2:A233,Charges!E2:E233)</f>
        <v/>
      </c>
      <c r="E215">
        <f>XLOOKUP(A215,Charges!A2:A233,Charges!F2:F233)</f>
        <v/>
      </c>
      <c r="F215">
        <f>XLOOKUP(A215,Charges!A2:A233,Charges!G2:G233)</f>
        <v/>
      </c>
      <c r="G215">
        <f>XLOOKUP(A215,Charges!A2:A233,Charges!H2:H233)</f>
        <v/>
      </c>
      <c r="H215">
        <f>XLOOKUP(A215,Charges!A2:A233,Charges!I2:I233)</f>
        <v/>
      </c>
      <c r="I215">
        <f>XLOOKUP(A215,Charges!A2:A233,Charges!J2:J233)</f>
        <v/>
      </c>
      <c r="J215">
        <f>XLOOKUP(E215,CDM!A2:A16,CDM!C2:C16,"N/A")</f>
        <v/>
      </c>
      <c r="K215">
        <f>XLOOKUP(E215,CDM!A2:A16,CDM!D2:D16,0)</f>
        <v/>
      </c>
      <c r="L215">
        <f>IF(F215&lt;&gt;J215,"Y","")</f>
        <v/>
      </c>
      <c r="M215">
        <f>IF(K215&gt;0,(H215/K215/G215)-1,0)</f>
        <v/>
      </c>
      <c r="N215">
        <f>IF(LEFT(E215&amp;"",1)="J",IF(G215&gt;10,"Y",""),IF(E215="74177",IF(G215&gt;1,"Y",""),IF(E215="97110",IF(G215&gt;8,"Y",""),"")))</f>
        <v/>
      </c>
      <c r="O215">
        <f>IF(COUNTIFS(Charges!A:A,A215,Charges!F:F,E215,Charges!C:C,B215)&gt;1,"Y","")</f>
        <v/>
      </c>
      <c r="P215">
        <f>IF(C215&gt;0, C215-B215, "")</f>
        <v/>
      </c>
      <c r="Q215">
        <f>IF(P215&gt;$U$1,"Y","")</f>
        <v/>
      </c>
      <c r="R215">
        <f>XLOOKUP(I215&amp;E215,Contracts!A2:A76&amp;Contracts!B2:B76,Contracts!C2:C76,0)*G215</f>
        <v/>
      </c>
      <c r="S215">
        <f>H215-R215</f>
        <v/>
      </c>
    </row>
    <row r="216">
      <c r="A216">
        <f>XLOOKUP(ROW()-1,ROW(Charges!A2:A233),Charges!A2:A233)</f>
        <v/>
      </c>
      <c r="B216">
        <f>XLOOKUP(A216,Charges!A2:A233,Charges!C2:C233)</f>
        <v/>
      </c>
      <c r="C216">
        <f>XLOOKUP(A216,Charges!A2:A233,Charges!D2:D233)</f>
        <v/>
      </c>
      <c r="D216">
        <f>XLOOKUP(A216,Charges!A2:A233,Charges!E2:E233)</f>
        <v/>
      </c>
      <c r="E216">
        <f>XLOOKUP(A216,Charges!A2:A233,Charges!F2:F233)</f>
        <v/>
      </c>
      <c r="F216">
        <f>XLOOKUP(A216,Charges!A2:A233,Charges!G2:G233)</f>
        <v/>
      </c>
      <c r="G216">
        <f>XLOOKUP(A216,Charges!A2:A233,Charges!H2:H233)</f>
        <v/>
      </c>
      <c r="H216">
        <f>XLOOKUP(A216,Charges!A2:A233,Charges!I2:I233)</f>
        <v/>
      </c>
      <c r="I216">
        <f>XLOOKUP(A216,Charges!A2:A233,Charges!J2:J233)</f>
        <v/>
      </c>
      <c r="J216">
        <f>XLOOKUP(E216,CDM!A2:A16,CDM!C2:C16,"N/A")</f>
        <v/>
      </c>
      <c r="K216">
        <f>XLOOKUP(E216,CDM!A2:A16,CDM!D2:D16,0)</f>
        <v/>
      </c>
      <c r="L216">
        <f>IF(F216&lt;&gt;J216,"Y","")</f>
        <v/>
      </c>
      <c r="M216">
        <f>IF(K216&gt;0,(H216/K216/G216)-1,0)</f>
        <v/>
      </c>
      <c r="N216">
        <f>IF(LEFT(E216&amp;"",1)="J",IF(G216&gt;10,"Y",""),IF(E216="74177",IF(G216&gt;1,"Y",""),IF(E216="97110",IF(G216&gt;8,"Y",""),"")))</f>
        <v/>
      </c>
      <c r="O216">
        <f>IF(COUNTIFS(Charges!A:A,A216,Charges!F:F,E216,Charges!C:C,B216)&gt;1,"Y","")</f>
        <v/>
      </c>
      <c r="P216">
        <f>IF(C216&gt;0, C216-B216, "")</f>
        <v/>
      </c>
      <c r="Q216">
        <f>IF(P216&gt;$U$1,"Y","")</f>
        <v/>
      </c>
      <c r="R216">
        <f>XLOOKUP(I216&amp;E216,Contracts!A2:A76&amp;Contracts!B2:B76,Contracts!C2:C76,0)*G216</f>
        <v/>
      </c>
      <c r="S216">
        <f>H216-R216</f>
        <v/>
      </c>
    </row>
    <row r="217">
      <c r="A217">
        <f>XLOOKUP(ROW()-1,ROW(Charges!A2:A233),Charges!A2:A233)</f>
        <v/>
      </c>
      <c r="B217">
        <f>XLOOKUP(A217,Charges!A2:A233,Charges!C2:C233)</f>
        <v/>
      </c>
      <c r="C217">
        <f>XLOOKUP(A217,Charges!A2:A233,Charges!D2:D233)</f>
        <v/>
      </c>
      <c r="D217">
        <f>XLOOKUP(A217,Charges!A2:A233,Charges!E2:E233)</f>
        <v/>
      </c>
      <c r="E217">
        <f>XLOOKUP(A217,Charges!A2:A233,Charges!F2:F233)</f>
        <v/>
      </c>
      <c r="F217">
        <f>XLOOKUP(A217,Charges!A2:A233,Charges!G2:G233)</f>
        <v/>
      </c>
      <c r="G217">
        <f>XLOOKUP(A217,Charges!A2:A233,Charges!H2:H233)</f>
        <v/>
      </c>
      <c r="H217">
        <f>XLOOKUP(A217,Charges!A2:A233,Charges!I2:I233)</f>
        <v/>
      </c>
      <c r="I217">
        <f>XLOOKUP(A217,Charges!A2:A233,Charges!J2:J233)</f>
        <v/>
      </c>
      <c r="J217">
        <f>XLOOKUP(E217,CDM!A2:A16,CDM!C2:C16,"N/A")</f>
        <v/>
      </c>
      <c r="K217">
        <f>XLOOKUP(E217,CDM!A2:A16,CDM!D2:D16,0)</f>
        <v/>
      </c>
      <c r="L217">
        <f>IF(F217&lt;&gt;J217,"Y","")</f>
        <v/>
      </c>
      <c r="M217">
        <f>IF(K217&gt;0,(H217/K217/G217)-1,0)</f>
        <v/>
      </c>
      <c r="N217">
        <f>IF(LEFT(E217&amp;"",1)="J",IF(G217&gt;10,"Y",""),IF(E217="74177",IF(G217&gt;1,"Y",""),IF(E217="97110",IF(G217&gt;8,"Y",""),"")))</f>
        <v/>
      </c>
      <c r="O217">
        <f>IF(COUNTIFS(Charges!A:A,A217,Charges!F:F,E217,Charges!C:C,B217)&gt;1,"Y","")</f>
        <v/>
      </c>
      <c r="P217">
        <f>IF(C217&gt;0, C217-B217, "")</f>
        <v/>
      </c>
      <c r="Q217">
        <f>IF(P217&gt;$U$1,"Y","")</f>
        <v/>
      </c>
      <c r="R217">
        <f>XLOOKUP(I217&amp;E217,Contracts!A2:A76&amp;Contracts!B2:B76,Contracts!C2:C76,0)*G217</f>
        <v/>
      </c>
      <c r="S217">
        <f>H217-R217</f>
        <v/>
      </c>
    </row>
    <row r="218">
      <c r="A218">
        <f>XLOOKUP(ROW()-1,ROW(Charges!A2:A233),Charges!A2:A233)</f>
        <v/>
      </c>
      <c r="B218">
        <f>XLOOKUP(A218,Charges!A2:A233,Charges!C2:C233)</f>
        <v/>
      </c>
      <c r="C218">
        <f>XLOOKUP(A218,Charges!A2:A233,Charges!D2:D233)</f>
        <v/>
      </c>
      <c r="D218">
        <f>XLOOKUP(A218,Charges!A2:A233,Charges!E2:E233)</f>
        <v/>
      </c>
      <c r="E218">
        <f>XLOOKUP(A218,Charges!A2:A233,Charges!F2:F233)</f>
        <v/>
      </c>
      <c r="F218">
        <f>XLOOKUP(A218,Charges!A2:A233,Charges!G2:G233)</f>
        <v/>
      </c>
      <c r="G218">
        <f>XLOOKUP(A218,Charges!A2:A233,Charges!H2:H233)</f>
        <v/>
      </c>
      <c r="H218">
        <f>XLOOKUP(A218,Charges!A2:A233,Charges!I2:I233)</f>
        <v/>
      </c>
      <c r="I218">
        <f>XLOOKUP(A218,Charges!A2:A233,Charges!J2:J233)</f>
        <v/>
      </c>
      <c r="J218">
        <f>XLOOKUP(E218,CDM!A2:A16,CDM!C2:C16,"N/A")</f>
        <v/>
      </c>
      <c r="K218">
        <f>XLOOKUP(E218,CDM!A2:A16,CDM!D2:D16,0)</f>
        <v/>
      </c>
      <c r="L218">
        <f>IF(F218&lt;&gt;J218,"Y","")</f>
        <v/>
      </c>
      <c r="M218">
        <f>IF(K218&gt;0,(H218/K218/G218)-1,0)</f>
        <v/>
      </c>
      <c r="N218">
        <f>IF(LEFT(E218&amp;"",1)="J",IF(G218&gt;10,"Y",""),IF(E218="74177",IF(G218&gt;1,"Y",""),IF(E218="97110",IF(G218&gt;8,"Y",""),"")))</f>
        <v/>
      </c>
      <c r="O218">
        <f>IF(COUNTIFS(Charges!A:A,A218,Charges!F:F,E218,Charges!C:C,B218)&gt;1,"Y","")</f>
        <v/>
      </c>
      <c r="P218">
        <f>IF(C218&gt;0, C218-B218, "")</f>
        <v/>
      </c>
      <c r="Q218">
        <f>IF(P218&gt;$U$1,"Y","")</f>
        <v/>
      </c>
      <c r="R218">
        <f>XLOOKUP(I218&amp;E218,Contracts!A2:A76&amp;Contracts!B2:B76,Contracts!C2:C76,0)*G218</f>
        <v/>
      </c>
      <c r="S218">
        <f>H218-R218</f>
        <v/>
      </c>
    </row>
    <row r="219">
      <c r="A219">
        <f>XLOOKUP(ROW()-1,ROW(Charges!A2:A233),Charges!A2:A233)</f>
        <v/>
      </c>
      <c r="B219">
        <f>XLOOKUP(A219,Charges!A2:A233,Charges!C2:C233)</f>
        <v/>
      </c>
      <c r="C219">
        <f>XLOOKUP(A219,Charges!A2:A233,Charges!D2:D233)</f>
        <v/>
      </c>
      <c r="D219">
        <f>XLOOKUP(A219,Charges!A2:A233,Charges!E2:E233)</f>
        <v/>
      </c>
      <c r="E219">
        <f>XLOOKUP(A219,Charges!A2:A233,Charges!F2:F233)</f>
        <v/>
      </c>
      <c r="F219">
        <f>XLOOKUP(A219,Charges!A2:A233,Charges!G2:G233)</f>
        <v/>
      </c>
      <c r="G219">
        <f>XLOOKUP(A219,Charges!A2:A233,Charges!H2:H233)</f>
        <v/>
      </c>
      <c r="H219">
        <f>XLOOKUP(A219,Charges!A2:A233,Charges!I2:I233)</f>
        <v/>
      </c>
      <c r="I219">
        <f>XLOOKUP(A219,Charges!A2:A233,Charges!J2:J233)</f>
        <v/>
      </c>
      <c r="J219">
        <f>XLOOKUP(E219,CDM!A2:A16,CDM!C2:C16,"N/A")</f>
        <v/>
      </c>
      <c r="K219">
        <f>XLOOKUP(E219,CDM!A2:A16,CDM!D2:D16,0)</f>
        <v/>
      </c>
      <c r="L219">
        <f>IF(F219&lt;&gt;J219,"Y","")</f>
        <v/>
      </c>
      <c r="M219">
        <f>IF(K219&gt;0,(H219/K219/G219)-1,0)</f>
        <v/>
      </c>
      <c r="N219">
        <f>IF(LEFT(E219&amp;"",1)="J",IF(G219&gt;10,"Y",""),IF(E219="74177",IF(G219&gt;1,"Y",""),IF(E219="97110",IF(G219&gt;8,"Y",""),"")))</f>
        <v/>
      </c>
      <c r="O219">
        <f>IF(COUNTIFS(Charges!A:A,A219,Charges!F:F,E219,Charges!C:C,B219)&gt;1,"Y","")</f>
        <v/>
      </c>
      <c r="P219">
        <f>IF(C219&gt;0, C219-B219, "")</f>
        <v/>
      </c>
      <c r="Q219">
        <f>IF(P219&gt;$U$1,"Y","")</f>
        <v/>
      </c>
      <c r="R219">
        <f>XLOOKUP(I219&amp;E219,Contracts!A2:A76&amp;Contracts!B2:B76,Contracts!C2:C76,0)*G219</f>
        <v/>
      </c>
      <c r="S219">
        <f>H219-R219</f>
        <v/>
      </c>
    </row>
    <row r="220">
      <c r="A220">
        <f>XLOOKUP(ROW()-1,ROW(Charges!A2:A233),Charges!A2:A233)</f>
        <v/>
      </c>
      <c r="B220">
        <f>XLOOKUP(A220,Charges!A2:A233,Charges!C2:C233)</f>
        <v/>
      </c>
      <c r="C220">
        <f>XLOOKUP(A220,Charges!A2:A233,Charges!D2:D233)</f>
        <v/>
      </c>
      <c r="D220">
        <f>XLOOKUP(A220,Charges!A2:A233,Charges!E2:E233)</f>
        <v/>
      </c>
      <c r="E220">
        <f>XLOOKUP(A220,Charges!A2:A233,Charges!F2:F233)</f>
        <v/>
      </c>
      <c r="F220">
        <f>XLOOKUP(A220,Charges!A2:A233,Charges!G2:G233)</f>
        <v/>
      </c>
      <c r="G220">
        <f>XLOOKUP(A220,Charges!A2:A233,Charges!H2:H233)</f>
        <v/>
      </c>
      <c r="H220">
        <f>XLOOKUP(A220,Charges!A2:A233,Charges!I2:I233)</f>
        <v/>
      </c>
      <c r="I220">
        <f>XLOOKUP(A220,Charges!A2:A233,Charges!J2:J233)</f>
        <v/>
      </c>
      <c r="J220">
        <f>XLOOKUP(E220,CDM!A2:A16,CDM!C2:C16,"N/A")</f>
        <v/>
      </c>
      <c r="K220">
        <f>XLOOKUP(E220,CDM!A2:A16,CDM!D2:D16,0)</f>
        <v/>
      </c>
      <c r="L220">
        <f>IF(F220&lt;&gt;J220,"Y","")</f>
        <v/>
      </c>
      <c r="M220">
        <f>IF(K220&gt;0,(H220/K220/G220)-1,0)</f>
        <v/>
      </c>
      <c r="N220">
        <f>IF(LEFT(E220&amp;"",1)="J",IF(G220&gt;10,"Y",""),IF(E220="74177",IF(G220&gt;1,"Y",""),IF(E220="97110",IF(G220&gt;8,"Y",""),"")))</f>
        <v/>
      </c>
      <c r="O220">
        <f>IF(COUNTIFS(Charges!A:A,A220,Charges!F:F,E220,Charges!C:C,B220)&gt;1,"Y","")</f>
        <v/>
      </c>
      <c r="P220">
        <f>IF(C220&gt;0, C220-B220, "")</f>
        <v/>
      </c>
      <c r="Q220">
        <f>IF(P220&gt;$U$1,"Y","")</f>
        <v/>
      </c>
      <c r="R220">
        <f>XLOOKUP(I220&amp;E220,Contracts!A2:A76&amp;Contracts!B2:B76,Contracts!C2:C76,0)*G220</f>
        <v/>
      </c>
      <c r="S220">
        <f>H220-R220</f>
        <v/>
      </c>
    </row>
    <row r="221">
      <c r="A221">
        <f>XLOOKUP(ROW()-1,ROW(Charges!A2:A233),Charges!A2:A233)</f>
        <v/>
      </c>
      <c r="B221">
        <f>XLOOKUP(A221,Charges!A2:A233,Charges!C2:C233)</f>
        <v/>
      </c>
      <c r="C221">
        <f>XLOOKUP(A221,Charges!A2:A233,Charges!D2:D233)</f>
        <v/>
      </c>
      <c r="D221">
        <f>XLOOKUP(A221,Charges!A2:A233,Charges!E2:E233)</f>
        <v/>
      </c>
      <c r="E221">
        <f>XLOOKUP(A221,Charges!A2:A233,Charges!F2:F233)</f>
        <v/>
      </c>
      <c r="F221">
        <f>XLOOKUP(A221,Charges!A2:A233,Charges!G2:G233)</f>
        <v/>
      </c>
      <c r="G221">
        <f>XLOOKUP(A221,Charges!A2:A233,Charges!H2:H233)</f>
        <v/>
      </c>
      <c r="H221">
        <f>XLOOKUP(A221,Charges!A2:A233,Charges!I2:I233)</f>
        <v/>
      </c>
      <c r="I221">
        <f>XLOOKUP(A221,Charges!A2:A233,Charges!J2:J233)</f>
        <v/>
      </c>
      <c r="J221">
        <f>XLOOKUP(E221,CDM!A2:A16,CDM!C2:C16,"N/A")</f>
        <v/>
      </c>
      <c r="K221">
        <f>XLOOKUP(E221,CDM!A2:A16,CDM!D2:D16,0)</f>
        <v/>
      </c>
      <c r="L221">
        <f>IF(F221&lt;&gt;J221,"Y","")</f>
        <v/>
      </c>
      <c r="M221">
        <f>IF(K221&gt;0,(H221/K221/G221)-1,0)</f>
        <v/>
      </c>
      <c r="N221">
        <f>IF(LEFT(E221&amp;"",1)="J",IF(G221&gt;10,"Y",""),IF(E221="74177",IF(G221&gt;1,"Y",""),IF(E221="97110",IF(G221&gt;8,"Y",""),"")))</f>
        <v/>
      </c>
      <c r="O221">
        <f>IF(COUNTIFS(Charges!A:A,A221,Charges!F:F,E221,Charges!C:C,B221)&gt;1,"Y","")</f>
        <v/>
      </c>
      <c r="P221">
        <f>IF(C221&gt;0, C221-B221, "")</f>
        <v/>
      </c>
      <c r="Q221">
        <f>IF(P221&gt;$U$1,"Y","")</f>
        <v/>
      </c>
      <c r="R221">
        <f>XLOOKUP(I221&amp;E221,Contracts!A2:A76&amp;Contracts!B2:B76,Contracts!C2:C76,0)*G221</f>
        <v/>
      </c>
      <c r="S221">
        <f>H221-R221</f>
        <v/>
      </c>
    </row>
    <row r="222">
      <c r="A222">
        <f>XLOOKUP(ROW()-1,ROW(Charges!A2:A233),Charges!A2:A233)</f>
        <v/>
      </c>
      <c r="B222">
        <f>XLOOKUP(A222,Charges!A2:A233,Charges!C2:C233)</f>
        <v/>
      </c>
      <c r="C222">
        <f>XLOOKUP(A222,Charges!A2:A233,Charges!D2:D233)</f>
        <v/>
      </c>
      <c r="D222">
        <f>XLOOKUP(A222,Charges!A2:A233,Charges!E2:E233)</f>
        <v/>
      </c>
      <c r="E222">
        <f>XLOOKUP(A222,Charges!A2:A233,Charges!F2:F233)</f>
        <v/>
      </c>
      <c r="F222">
        <f>XLOOKUP(A222,Charges!A2:A233,Charges!G2:G233)</f>
        <v/>
      </c>
      <c r="G222">
        <f>XLOOKUP(A222,Charges!A2:A233,Charges!H2:H233)</f>
        <v/>
      </c>
      <c r="H222">
        <f>XLOOKUP(A222,Charges!A2:A233,Charges!I2:I233)</f>
        <v/>
      </c>
      <c r="I222">
        <f>XLOOKUP(A222,Charges!A2:A233,Charges!J2:J233)</f>
        <v/>
      </c>
      <c r="J222">
        <f>XLOOKUP(E222,CDM!A2:A16,CDM!C2:C16,"N/A")</f>
        <v/>
      </c>
      <c r="K222">
        <f>XLOOKUP(E222,CDM!A2:A16,CDM!D2:D16,0)</f>
        <v/>
      </c>
      <c r="L222">
        <f>IF(F222&lt;&gt;J222,"Y","")</f>
        <v/>
      </c>
      <c r="M222">
        <f>IF(K222&gt;0,(H222/K222/G222)-1,0)</f>
        <v/>
      </c>
      <c r="N222">
        <f>IF(LEFT(E222&amp;"",1)="J",IF(G222&gt;10,"Y",""),IF(E222="74177",IF(G222&gt;1,"Y",""),IF(E222="97110",IF(G222&gt;8,"Y",""),"")))</f>
        <v/>
      </c>
      <c r="O222">
        <f>IF(COUNTIFS(Charges!A:A,A222,Charges!F:F,E222,Charges!C:C,B222)&gt;1,"Y","")</f>
        <v/>
      </c>
      <c r="P222">
        <f>IF(C222&gt;0, C222-B222, "")</f>
        <v/>
      </c>
      <c r="Q222">
        <f>IF(P222&gt;$U$1,"Y","")</f>
        <v/>
      </c>
      <c r="R222">
        <f>XLOOKUP(I222&amp;E222,Contracts!A2:A76&amp;Contracts!B2:B76,Contracts!C2:C76,0)*G222</f>
        <v/>
      </c>
      <c r="S222">
        <f>H222-R222</f>
        <v/>
      </c>
    </row>
    <row r="223">
      <c r="A223">
        <f>XLOOKUP(ROW()-1,ROW(Charges!A2:A233),Charges!A2:A233)</f>
        <v/>
      </c>
      <c r="B223">
        <f>XLOOKUP(A223,Charges!A2:A233,Charges!C2:C233)</f>
        <v/>
      </c>
      <c r="C223">
        <f>XLOOKUP(A223,Charges!A2:A233,Charges!D2:D233)</f>
        <v/>
      </c>
      <c r="D223">
        <f>XLOOKUP(A223,Charges!A2:A233,Charges!E2:E233)</f>
        <v/>
      </c>
      <c r="E223">
        <f>XLOOKUP(A223,Charges!A2:A233,Charges!F2:F233)</f>
        <v/>
      </c>
      <c r="F223">
        <f>XLOOKUP(A223,Charges!A2:A233,Charges!G2:G233)</f>
        <v/>
      </c>
      <c r="G223">
        <f>XLOOKUP(A223,Charges!A2:A233,Charges!H2:H233)</f>
        <v/>
      </c>
      <c r="H223">
        <f>XLOOKUP(A223,Charges!A2:A233,Charges!I2:I233)</f>
        <v/>
      </c>
      <c r="I223">
        <f>XLOOKUP(A223,Charges!A2:A233,Charges!J2:J233)</f>
        <v/>
      </c>
      <c r="J223">
        <f>XLOOKUP(E223,CDM!A2:A16,CDM!C2:C16,"N/A")</f>
        <v/>
      </c>
      <c r="K223">
        <f>XLOOKUP(E223,CDM!A2:A16,CDM!D2:D16,0)</f>
        <v/>
      </c>
      <c r="L223">
        <f>IF(F223&lt;&gt;J223,"Y","")</f>
        <v/>
      </c>
      <c r="M223">
        <f>IF(K223&gt;0,(H223/K223/G223)-1,0)</f>
        <v/>
      </c>
      <c r="N223">
        <f>IF(LEFT(E223&amp;"",1)="J",IF(G223&gt;10,"Y",""),IF(E223="74177",IF(G223&gt;1,"Y",""),IF(E223="97110",IF(G223&gt;8,"Y",""),"")))</f>
        <v/>
      </c>
      <c r="O223">
        <f>IF(COUNTIFS(Charges!A:A,A223,Charges!F:F,E223,Charges!C:C,B223)&gt;1,"Y","")</f>
        <v/>
      </c>
      <c r="P223">
        <f>IF(C223&gt;0, C223-B223, "")</f>
        <v/>
      </c>
      <c r="Q223">
        <f>IF(P223&gt;$U$1,"Y","")</f>
        <v/>
      </c>
      <c r="R223">
        <f>XLOOKUP(I223&amp;E223,Contracts!A2:A76&amp;Contracts!B2:B76,Contracts!C2:C76,0)*G223</f>
        <v/>
      </c>
      <c r="S223">
        <f>H223-R223</f>
        <v/>
      </c>
    </row>
    <row r="224">
      <c r="A224">
        <f>XLOOKUP(ROW()-1,ROW(Charges!A2:A233),Charges!A2:A233)</f>
        <v/>
      </c>
      <c r="B224">
        <f>XLOOKUP(A224,Charges!A2:A233,Charges!C2:C233)</f>
        <v/>
      </c>
      <c r="C224">
        <f>XLOOKUP(A224,Charges!A2:A233,Charges!D2:D233)</f>
        <v/>
      </c>
      <c r="D224">
        <f>XLOOKUP(A224,Charges!A2:A233,Charges!E2:E233)</f>
        <v/>
      </c>
      <c r="E224">
        <f>XLOOKUP(A224,Charges!A2:A233,Charges!F2:F233)</f>
        <v/>
      </c>
      <c r="F224">
        <f>XLOOKUP(A224,Charges!A2:A233,Charges!G2:G233)</f>
        <v/>
      </c>
      <c r="G224">
        <f>XLOOKUP(A224,Charges!A2:A233,Charges!H2:H233)</f>
        <v/>
      </c>
      <c r="H224">
        <f>XLOOKUP(A224,Charges!A2:A233,Charges!I2:I233)</f>
        <v/>
      </c>
      <c r="I224">
        <f>XLOOKUP(A224,Charges!A2:A233,Charges!J2:J233)</f>
        <v/>
      </c>
      <c r="J224">
        <f>XLOOKUP(E224,CDM!A2:A16,CDM!C2:C16,"N/A")</f>
        <v/>
      </c>
      <c r="K224">
        <f>XLOOKUP(E224,CDM!A2:A16,CDM!D2:D16,0)</f>
        <v/>
      </c>
      <c r="L224">
        <f>IF(F224&lt;&gt;J224,"Y","")</f>
        <v/>
      </c>
      <c r="M224">
        <f>IF(K224&gt;0,(H224/K224/G224)-1,0)</f>
        <v/>
      </c>
      <c r="N224">
        <f>IF(LEFT(E224&amp;"",1)="J",IF(G224&gt;10,"Y",""),IF(E224="74177",IF(G224&gt;1,"Y",""),IF(E224="97110",IF(G224&gt;8,"Y",""),"")))</f>
        <v/>
      </c>
      <c r="O224">
        <f>IF(COUNTIFS(Charges!A:A,A224,Charges!F:F,E224,Charges!C:C,B224)&gt;1,"Y","")</f>
        <v/>
      </c>
      <c r="P224">
        <f>IF(C224&gt;0, C224-B224, "")</f>
        <v/>
      </c>
      <c r="Q224">
        <f>IF(P224&gt;$U$1,"Y","")</f>
        <v/>
      </c>
      <c r="R224">
        <f>XLOOKUP(I224&amp;E224,Contracts!A2:A76&amp;Contracts!B2:B76,Contracts!C2:C76,0)*G224</f>
        <v/>
      </c>
      <c r="S224">
        <f>H224-R224</f>
        <v/>
      </c>
    </row>
    <row r="225">
      <c r="A225">
        <f>XLOOKUP(ROW()-1,ROW(Charges!A2:A233),Charges!A2:A233)</f>
        <v/>
      </c>
      <c r="B225">
        <f>XLOOKUP(A225,Charges!A2:A233,Charges!C2:C233)</f>
        <v/>
      </c>
      <c r="C225">
        <f>XLOOKUP(A225,Charges!A2:A233,Charges!D2:D233)</f>
        <v/>
      </c>
      <c r="D225">
        <f>XLOOKUP(A225,Charges!A2:A233,Charges!E2:E233)</f>
        <v/>
      </c>
      <c r="E225">
        <f>XLOOKUP(A225,Charges!A2:A233,Charges!F2:F233)</f>
        <v/>
      </c>
      <c r="F225">
        <f>XLOOKUP(A225,Charges!A2:A233,Charges!G2:G233)</f>
        <v/>
      </c>
      <c r="G225">
        <f>XLOOKUP(A225,Charges!A2:A233,Charges!H2:H233)</f>
        <v/>
      </c>
      <c r="H225">
        <f>XLOOKUP(A225,Charges!A2:A233,Charges!I2:I233)</f>
        <v/>
      </c>
      <c r="I225">
        <f>XLOOKUP(A225,Charges!A2:A233,Charges!J2:J233)</f>
        <v/>
      </c>
      <c r="J225">
        <f>XLOOKUP(E225,CDM!A2:A16,CDM!C2:C16,"N/A")</f>
        <v/>
      </c>
      <c r="K225">
        <f>XLOOKUP(E225,CDM!A2:A16,CDM!D2:D16,0)</f>
        <v/>
      </c>
      <c r="L225">
        <f>IF(F225&lt;&gt;J225,"Y","")</f>
        <v/>
      </c>
      <c r="M225">
        <f>IF(K225&gt;0,(H225/K225/G225)-1,0)</f>
        <v/>
      </c>
      <c r="N225">
        <f>IF(LEFT(E225&amp;"",1)="J",IF(G225&gt;10,"Y",""),IF(E225="74177",IF(G225&gt;1,"Y",""),IF(E225="97110",IF(G225&gt;8,"Y",""),"")))</f>
        <v/>
      </c>
      <c r="O225">
        <f>IF(COUNTIFS(Charges!A:A,A225,Charges!F:F,E225,Charges!C:C,B225)&gt;1,"Y","")</f>
        <v/>
      </c>
      <c r="P225">
        <f>IF(C225&gt;0, C225-B225, "")</f>
        <v/>
      </c>
      <c r="Q225">
        <f>IF(P225&gt;$U$1,"Y","")</f>
        <v/>
      </c>
      <c r="R225">
        <f>XLOOKUP(I225&amp;E225,Contracts!A2:A76&amp;Contracts!B2:B76,Contracts!C2:C76,0)*G225</f>
        <v/>
      </c>
      <c r="S225">
        <f>H225-R225</f>
        <v/>
      </c>
    </row>
    <row r="226">
      <c r="A226">
        <f>XLOOKUP(ROW()-1,ROW(Charges!A2:A233),Charges!A2:A233)</f>
        <v/>
      </c>
      <c r="B226">
        <f>XLOOKUP(A226,Charges!A2:A233,Charges!C2:C233)</f>
        <v/>
      </c>
      <c r="C226">
        <f>XLOOKUP(A226,Charges!A2:A233,Charges!D2:D233)</f>
        <v/>
      </c>
      <c r="D226">
        <f>XLOOKUP(A226,Charges!A2:A233,Charges!E2:E233)</f>
        <v/>
      </c>
      <c r="E226">
        <f>XLOOKUP(A226,Charges!A2:A233,Charges!F2:F233)</f>
        <v/>
      </c>
      <c r="F226">
        <f>XLOOKUP(A226,Charges!A2:A233,Charges!G2:G233)</f>
        <v/>
      </c>
      <c r="G226">
        <f>XLOOKUP(A226,Charges!A2:A233,Charges!H2:H233)</f>
        <v/>
      </c>
      <c r="H226">
        <f>XLOOKUP(A226,Charges!A2:A233,Charges!I2:I233)</f>
        <v/>
      </c>
      <c r="I226">
        <f>XLOOKUP(A226,Charges!A2:A233,Charges!J2:J233)</f>
        <v/>
      </c>
      <c r="J226">
        <f>XLOOKUP(E226,CDM!A2:A16,CDM!C2:C16,"N/A")</f>
        <v/>
      </c>
      <c r="K226">
        <f>XLOOKUP(E226,CDM!A2:A16,CDM!D2:D16,0)</f>
        <v/>
      </c>
      <c r="L226">
        <f>IF(F226&lt;&gt;J226,"Y","")</f>
        <v/>
      </c>
      <c r="M226">
        <f>IF(K226&gt;0,(H226/K226/G226)-1,0)</f>
        <v/>
      </c>
      <c r="N226">
        <f>IF(LEFT(E226&amp;"",1)="J",IF(G226&gt;10,"Y",""),IF(E226="74177",IF(G226&gt;1,"Y",""),IF(E226="97110",IF(G226&gt;8,"Y",""),"")))</f>
        <v/>
      </c>
      <c r="O226">
        <f>IF(COUNTIFS(Charges!A:A,A226,Charges!F:F,E226,Charges!C:C,B226)&gt;1,"Y","")</f>
        <v/>
      </c>
      <c r="P226">
        <f>IF(C226&gt;0, C226-B226, "")</f>
        <v/>
      </c>
      <c r="Q226">
        <f>IF(P226&gt;$U$1,"Y","")</f>
        <v/>
      </c>
      <c r="R226">
        <f>XLOOKUP(I226&amp;E226,Contracts!A2:A76&amp;Contracts!B2:B76,Contracts!C2:C76,0)*G226</f>
        <v/>
      </c>
      <c r="S226">
        <f>H226-R226</f>
        <v/>
      </c>
    </row>
    <row r="227">
      <c r="A227">
        <f>XLOOKUP(ROW()-1,ROW(Charges!A2:A233),Charges!A2:A233)</f>
        <v/>
      </c>
      <c r="B227">
        <f>XLOOKUP(A227,Charges!A2:A233,Charges!C2:C233)</f>
        <v/>
      </c>
      <c r="C227">
        <f>XLOOKUP(A227,Charges!A2:A233,Charges!D2:D233)</f>
        <v/>
      </c>
      <c r="D227">
        <f>XLOOKUP(A227,Charges!A2:A233,Charges!E2:E233)</f>
        <v/>
      </c>
      <c r="E227">
        <f>XLOOKUP(A227,Charges!A2:A233,Charges!F2:F233)</f>
        <v/>
      </c>
      <c r="F227">
        <f>XLOOKUP(A227,Charges!A2:A233,Charges!G2:G233)</f>
        <v/>
      </c>
      <c r="G227">
        <f>XLOOKUP(A227,Charges!A2:A233,Charges!H2:H233)</f>
        <v/>
      </c>
      <c r="H227">
        <f>XLOOKUP(A227,Charges!A2:A233,Charges!I2:I233)</f>
        <v/>
      </c>
      <c r="I227">
        <f>XLOOKUP(A227,Charges!A2:A233,Charges!J2:J233)</f>
        <v/>
      </c>
      <c r="J227">
        <f>XLOOKUP(E227,CDM!A2:A16,CDM!C2:C16,"N/A")</f>
        <v/>
      </c>
      <c r="K227">
        <f>XLOOKUP(E227,CDM!A2:A16,CDM!D2:D16,0)</f>
        <v/>
      </c>
      <c r="L227">
        <f>IF(F227&lt;&gt;J227,"Y","")</f>
        <v/>
      </c>
      <c r="M227">
        <f>IF(K227&gt;0,(H227/K227/G227)-1,0)</f>
        <v/>
      </c>
      <c r="N227">
        <f>IF(LEFT(E227&amp;"",1)="J",IF(G227&gt;10,"Y",""),IF(E227="74177",IF(G227&gt;1,"Y",""),IF(E227="97110",IF(G227&gt;8,"Y",""),"")))</f>
        <v/>
      </c>
      <c r="O227">
        <f>IF(COUNTIFS(Charges!A:A,A227,Charges!F:F,E227,Charges!C:C,B227)&gt;1,"Y","")</f>
        <v/>
      </c>
      <c r="P227">
        <f>IF(C227&gt;0, C227-B227, "")</f>
        <v/>
      </c>
      <c r="Q227">
        <f>IF(P227&gt;$U$1,"Y","")</f>
        <v/>
      </c>
      <c r="R227">
        <f>XLOOKUP(I227&amp;E227,Contracts!A2:A76&amp;Contracts!B2:B76,Contracts!C2:C76,0)*G227</f>
        <v/>
      </c>
      <c r="S227">
        <f>H227-R227</f>
        <v/>
      </c>
    </row>
    <row r="228">
      <c r="A228">
        <f>XLOOKUP(ROW()-1,ROW(Charges!A2:A233),Charges!A2:A233)</f>
        <v/>
      </c>
      <c r="B228">
        <f>XLOOKUP(A228,Charges!A2:A233,Charges!C2:C233)</f>
        <v/>
      </c>
      <c r="C228">
        <f>XLOOKUP(A228,Charges!A2:A233,Charges!D2:D233)</f>
        <v/>
      </c>
      <c r="D228">
        <f>XLOOKUP(A228,Charges!A2:A233,Charges!E2:E233)</f>
        <v/>
      </c>
      <c r="E228">
        <f>XLOOKUP(A228,Charges!A2:A233,Charges!F2:F233)</f>
        <v/>
      </c>
      <c r="F228">
        <f>XLOOKUP(A228,Charges!A2:A233,Charges!G2:G233)</f>
        <v/>
      </c>
      <c r="G228">
        <f>XLOOKUP(A228,Charges!A2:A233,Charges!H2:H233)</f>
        <v/>
      </c>
      <c r="H228">
        <f>XLOOKUP(A228,Charges!A2:A233,Charges!I2:I233)</f>
        <v/>
      </c>
      <c r="I228">
        <f>XLOOKUP(A228,Charges!A2:A233,Charges!J2:J233)</f>
        <v/>
      </c>
      <c r="J228">
        <f>XLOOKUP(E228,CDM!A2:A16,CDM!C2:C16,"N/A")</f>
        <v/>
      </c>
      <c r="K228">
        <f>XLOOKUP(E228,CDM!A2:A16,CDM!D2:D16,0)</f>
        <v/>
      </c>
      <c r="L228">
        <f>IF(F228&lt;&gt;J228,"Y","")</f>
        <v/>
      </c>
      <c r="M228">
        <f>IF(K228&gt;0,(H228/K228/G228)-1,0)</f>
        <v/>
      </c>
      <c r="N228">
        <f>IF(LEFT(E228&amp;"",1)="J",IF(G228&gt;10,"Y",""),IF(E228="74177",IF(G228&gt;1,"Y",""),IF(E228="97110",IF(G228&gt;8,"Y",""),"")))</f>
        <v/>
      </c>
      <c r="O228">
        <f>IF(COUNTIFS(Charges!A:A,A228,Charges!F:F,E228,Charges!C:C,B228)&gt;1,"Y","")</f>
        <v/>
      </c>
      <c r="P228">
        <f>IF(C228&gt;0, C228-B228, "")</f>
        <v/>
      </c>
      <c r="Q228">
        <f>IF(P228&gt;$U$1,"Y","")</f>
        <v/>
      </c>
      <c r="R228">
        <f>XLOOKUP(I228&amp;E228,Contracts!A2:A76&amp;Contracts!B2:B76,Contracts!C2:C76,0)*G228</f>
        <v/>
      </c>
      <c r="S228">
        <f>H228-R228</f>
        <v/>
      </c>
    </row>
    <row r="229">
      <c r="A229">
        <f>XLOOKUP(ROW()-1,ROW(Charges!A2:A233),Charges!A2:A233)</f>
        <v/>
      </c>
      <c r="B229">
        <f>XLOOKUP(A229,Charges!A2:A233,Charges!C2:C233)</f>
        <v/>
      </c>
      <c r="C229">
        <f>XLOOKUP(A229,Charges!A2:A233,Charges!D2:D233)</f>
        <v/>
      </c>
      <c r="D229">
        <f>XLOOKUP(A229,Charges!A2:A233,Charges!E2:E233)</f>
        <v/>
      </c>
      <c r="E229">
        <f>XLOOKUP(A229,Charges!A2:A233,Charges!F2:F233)</f>
        <v/>
      </c>
      <c r="F229">
        <f>XLOOKUP(A229,Charges!A2:A233,Charges!G2:G233)</f>
        <v/>
      </c>
      <c r="G229">
        <f>XLOOKUP(A229,Charges!A2:A233,Charges!H2:H233)</f>
        <v/>
      </c>
      <c r="H229">
        <f>XLOOKUP(A229,Charges!A2:A233,Charges!I2:I233)</f>
        <v/>
      </c>
      <c r="I229">
        <f>XLOOKUP(A229,Charges!A2:A233,Charges!J2:J233)</f>
        <v/>
      </c>
      <c r="J229">
        <f>XLOOKUP(E229,CDM!A2:A16,CDM!C2:C16,"N/A")</f>
        <v/>
      </c>
      <c r="K229">
        <f>XLOOKUP(E229,CDM!A2:A16,CDM!D2:D16,0)</f>
        <v/>
      </c>
      <c r="L229">
        <f>IF(F229&lt;&gt;J229,"Y","")</f>
        <v/>
      </c>
      <c r="M229">
        <f>IF(K229&gt;0,(H229/K229/G229)-1,0)</f>
        <v/>
      </c>
      <c r="N229">
        <f>IF(LEFT(E229&amp;"",1)="J",IF(G229&gt;10,"Y",""),IF(E229="74177",IF(G229&gt;1,"Y",""),IF(E229="97110",IF(G229&gt;8,"Y",""),"")))</f>
        <v/>
      </c>
      <c r="O229">
        <f>IF(COUNTIFS(Charges!A:A,A229,Charges!F:F,E229,Charges!C:C,B229)&gt;1,"Y","")</f>
        <v/>
      </c>
      <c r="P229">
        <f>IF(C229&gt;0, C229-B229, "")</f>
        <v/>
      </c>
      <c r="Q229">
        <f>IF(P229&gt;$U$1,"Y","")</f>
        <v/>
      </c>
      <c r="R229">
        <f>XLOOKUP(I229&amp;E229,Contracts!A2:A76&amp;Contracts!B2:B76,Contracts!C2:C76,0)*G229</f>
        <v/>
      </c>
      <c r="S229">
        <f>H229-R229</f>
        <v/>
      </c>
    </row>
    <row r="230">
      <c r="A230">
        <f>XLOOKUP(ROW()-1,ROW(Charges!A2:A233),Charges!A2:A233)</f>
        <v/>
      </c>
      <c r="B230">
        <f>XLOOKUP(A230,Charges!A2:A233,Charges!C2:C233)</f>
        <v/>
      </c>
      <c r="C230">
        <f>XLOOKUP(A230,Charges!A2:A233,Charges!D2:D233)</f>
        <v/>
      </c>
      <c r="D230">
        <f>XLOOKUP(A230,Charges!A2:A233,Charges!E2:E233)</f>
        <v/>
      </c>
      <c r="E230">
        <f>XLOOKUP(A230,Charges!A2:A233,Charges!F2:F233)</f>
        <v/>
      </c>
      <c r="F230">
        <f>XLOOKUP(A230,Charges!A2:A233,Charges!G2:G233)</f>
        <v/>
      </c>
      <c r="G230">
        <f>XLOOKUP(A230,Charges!A2:A233,Charges!H2:H233)</f>
        <v/>
      </c>
      <c r="H230">
        <f>XLOOKUP(A230,Charges!A2:A233,Charges!I2:I233)</f>
        <v/>
      </c>
      <c r="I230">
        <f>XLOOKUP(A230,Charges!A2:A233,Charges!J2:J233)</f>
        <v/>
      </c>
      <c r="J230">
        <f>XLOOKUP(E230,CDM!A2:A16,CDM!C2:C16,"N/A")</f>
        <v/>
      </c>
      <c r="K230">
        <f>XLOOKUP(E230,CDM!A2:A16,CDM!D2:D16,0)</f>
        <v/>
      </c>
      <c r="L230">
        <f>IF(F230&lt;&gt;J230,"Y","")</f>
        <v/>
      </c>
      <c r="M230">
        <f>IF(K230&gt;0,(H230/K230/G230)-1,0)</f>
        <v/>
      </c>
      <c r="N230">
        <f>IF(LEFT(E230&amp;"",1)="J",IF(G230&gt;10,"Y",""),IF(E230="74177",IF(G230&gt;1,"Y",""),IF(E230="97110",IF(G230&gt;8,"Y",""),"")))</f>
        <v/>
      </c>
      <c r="O230">
        <f>IF(COUNTIFS(Charges!A:A,A230,Charges!F:F,E230,Charges!C:C,B230)&gt;1,"Y","")</f>
        <v/>
      </c>
      <c r="P230">
        <f>IF(C230&gt;0, C230-B230, "")</f>
        <v/>
      </c>
      <c r="Q230">
        <f>IF(P230&gt;$U$1,"Y","")</f>
        <v/>
      </c>
      <c r="R230">
        <f>XLOOKUP(I230&amp;E230,Contracts!A2:A76&amp;Contracts!B2:B76,Contracts!C2:C76,0)*G230</f>
        <v/>
      </c>
      <c r="S230">
        <f>H230-R230</f>
        <v/>
      </c>
    </row>
    <row r="231">
      <c r="A231">
        <f>XLOOKUP(ROW()-1,ROW(Charges!A2:A233),Charges!A2:A233)</f>
        <v/>
      </c>
      <c r="B231">
        <f>XLOOKUP(A231,Charges!A2:A233,Charges!C2:C233)</f>
        <v/>
      </c>
      <c r="C231">
        <f>XLOOKUP(A231,Charges!A2:A233,Charges!D2:D233)</f>
        <v/>
      </c>
      <c r="D231">
        <f>XLOOKUP(A231,Charges!A2:A233,Charges!E2:E233)</f>
        <v/>
      </c>
      <c r="E231">
        <f>XLOOKUP(A231,Charges!A2:A233,Charges!F2:F233)</f>
        <v/>
      </c>
      <c r="F231">
        <f>XLOOKUP(A231,Charges!A2:A233,Charges!G2:G233)</f>
        <v/>
      </c>
      <c r="G231">
        <f>XLOOKUP(A231,Charges!A2:A233,Charges!H2:H233)</f>
        <v/>
      </c>
      <c r="H231">
        <f>XLOOKUP(A231,Charges!A2:A233,Charges!I2:I233)</f>
        <v/>
      </c>
      <c r="I231">
        <f>XLOOKUP(A231,Charges!A2:A233,Charges!J2:J233)</f>
        <v/>
      </c>
      <c r="J231">
        <f>XLOOKUP(E231,CDM!A2:A16,CDM!C2:C16,"N/A")</f>
        <v/>
      </c>
      <c r="K231">
        <f>XLOOKUP(E231,CDM!A2:A16,CDM!D2:D16,0)</f>
        <v/>
      </c>
      <c r="L231">
        <f>IF(F231&lt;&gt;J231,"Y","")</f>
        <v/>
      </c>
      <c r="M231">
        <f>IF(K231&gt;0,(H231/K231/G231)-1,0)</f>
        <v/>
      </c>
      <c r="N231">
        <f>IF(LEFT(E231&amp;"",1)="J",IF(G231&gt;10,"Y",""),IF(E231="74177",IF(G231&gt;1,"Y",""),IF(E231="97110",IF(G231&gt;8,"Y",""),"")))</f>
        <v/>
      </c>
      <c r="O231">
        <f>IF(COUNTIFS(Charges!A:A,A231,Charges!F:F,E231,Charges!C:C,B231)&gt;1,"Y","")</f>
        <v/>
      </c>
      <c r="P231">
        <f>IF(C231&gt;0, C231-B231, "")</f>
        <v/>
      </c>
      <c r="Q231">
        <f>IF(P231&gt;$U$1,"Y","")</f>
        <v/>
      </c>
      <c r="R231">
        <f>XLOOKUP(I231&amp;E231,Contracts!A2:A76&amp;Contracts!B2:B76,Contracts!C2:C76,0)*G231</f>
        <v/>
      </c>
      <c r="S231">
        <f>H231-R231</f>
        <v/>
      </c>
    </row>
    <row r="232">
      <c r="A232">
        <f>XLOOKUP(ROW()-1,ROW(Charges!A2:A233),Charges!A2:A233)</f>
        <v/>
      </c>
      <c r="B232">
        <f>XLOOKUP(A232,Charges!A2:A233,Charges!C2:C233)</f>
        <v/>
      </c>
      <c r="C232">
        <f>XLOOKUP(A232,Charges!A2:A233,Charges!D2:D233)</f>
        <v/>
      </c>
      <c r="D232">
        <f>XLOOKUP(A232,Charges!A2:A233,Charges!E2:E233)</f>
        <v/>
      </c>
      <c r="E232">
        <f>XLOOKUP(A232,Charges!A2:A233,Charges!F2:F233)</f>
        <v/>
      </c>
      <c r="F232">
        <f>XLOOKUP(A232,Charges!A2:A233,Charges!G2:G233)</f>
        <v/>
      </c>
      <c r="G232">
        <f>XLOOKUP(A232,Charges!A2:A233,Charges!H2:H233)</f>
        <v/>
      </c>
      <c r="H232">
        <f>XLOOKUP(A232,Charges!A2:A233,Charges!I2:I233)</f>
        <v/>
      </c>
      <c r="I232">
        <f>XLOOKUP(A232,Charges!A2:A233,Charges!J2:J233)</f>
        <v/>
      </c>
      <c r="J232">
        <f>XLOOKUP(E232,CDM!A2:A16,CDM!C2:C16,"N/A")</f>
        <v/>
      </c>
      <c r="K232">
        <f>XLOOKUP(E232,CDM!A2:A16,CDM!D2:D16,0)</f>
        <v/>
      </c>
      <c r="L232">
        <f>IF(F232&lt;&gt;J232,"Y","")</f>
        <v/>
      </c>
      <c r="M232">
        <f>IF(K232&gt;0,(H232/K232/G232)-1,0)</f>
        <v/>
      </c>
      <c r="N232">
        <f>IF(LEFT(E232&amp;"",1)="J",IF(G232&gt;10,"Y",""),IF(E232="74177",IF(G232&gt;1,"Y",""),IF(E232="97110",IF(G232&gt;8,"Y",""),"")))</f>
        <v/>
      </c>
      <c r="O232">
        <f>IF(COUNTIFS(Charges!A:A,A232,Charges!F:F,E232,Charges!C:C,B232)&gt;1,"Y","")</f>
        <v/>
      </c>
      <c r="P232">
        <f>IF(C232&gt;0, C232-B232, "")</f>
        <v/>
      </c>
      <c r="Q232">
        <f>IF(P232&gt;$U$1,"Y","")</f>
        <v/>
      </c>
      <c r="R232">
        <f>XLOOKUP(I232&amp;E232,Contracts!A2:A76&amp;Contracts!B2:B76,Contracts!C2:C76,0)*G232</f>
        <v/>
      </c>
      <c r="S232">
        <f>H232-R232</f>
        <v/>
      </c>
    </row>
    <row r="233">
      <c r="A233">
        <f>XLOOKUP(ROW()-1,ROW(Charges!A2:A233),Charges!A2:A233)</f>
        <v/>
      </c>
      <c r="B233">
        <f>XLOOKUP(A233,Charges!A2:A233,Charges!C2:C233)</f>
        <v/>
      </c>
      <c r="C233">
        <f>XLOOKUP(A233,Charges!A2:A233,Charges!D2:D233)</f>
        <v/>
      </c>
      <c r="D233">
        <f>XLOOKUP(A233,Charges!A2:A233,Charges!E2:E233)</f>
        <v/>
      </c>
      <c r="E233">
        <f>XLOOKUP(A233,Charges!A2:A233,Charges!F2:F233)</f>
        <v/>
      </c>
      <c r="F233">
        <f>XLOOKUP(A233,Charges!A2:A233,Charges!G2:G233)</f>
        <v/>
      </c>
      <c r="G233">
        <f>XLOOKUP(A233,Charges!A2:A233,Charges!H2:H233)</f>
        <v/>
      </c>
      <c r="H233">
        <f>XLOOKUP(A233,Charges!A2:A233,Charges!I2:I233)</f>
        <v/>
      </c>
      <c r="I233">
        <f>XLOOKUP(A233,Charges!A2:A233,Charges!J2:J233)</f>
        <v/>
      </c>
      <c r="J233">
        <f>XLOOKUP(E233,CDM!A2:A16,CDM!C2:C16,"N/A")</f>
        <v/>
      </c>
      <c r="K233">
        <f>XLOOKUP(E233,CDM!A2:A16,CDM!D2:D16,0)</f>
        <v/>
      </c>
      <c r="L233">
        <f>IF(F233&lt;&gt;J233,"Y","")</f>
        <v/>
      </c>
      <c r="M233">
        <f>IF(K233&gt;0,(H233/K233/G233)-1,0)</f>
        <v/>
      </c>
      <c r="N233">
        <f>IF(LEFT(E233&amp;"",1)="J",IF(G233&gt;10,"Y",""),IF(E233="74177",IF(G233&gt;1,"Y",""),IF(E233="97110",IF(G233&gt;8,"Y",""),"")))</f>
        <v/>
      </c>
      <c r="O233">
        <f>IF(COUNTIFS(Charges!A:A,A233,Charges!F:F,E233,Charges!C:C,B233)&gt;1,"Y","")</f>
        <v/>
      </c>
      <c r="P233">
        <f>IF(C233&gt;0, C233-B233, "")</f>
        <v/>
      </c>
      <c r="Q233">
        <f>IF(P233&gt;$U$1,"Y","")</f>
        <v/>
      </c>
      <c r="R233">
        <f>XLOOKUP(I233&amp;E233,Contracts!A2:A76&amp;Contracts!B2:B76,Contracts!C2:C76,0)*G233</f>
        <v/>
      </c>
      <c r="S233">
        <f>H233-R233</f>
        <v/>
      </c>
    </row>
    <row r="234"/>
  </sheetData>
  <conditionalFormatting sqref="M2:M233">
    <cfRule type="expression" priority="1" dxfId="0" stopIfTrue="0">
      <formula>=ABS(M2)&gt;$U$2</formula>
    </cfRule>
  </conditionalFormatting>
  <conditionalFormatting sqref="L2:L233">
    <cfRule type="expression" priority="2" dxfId="1" stopIfTrue="0">
      <formula>=L2="Y"</formula>
    </cfRule>
  </conditionalFormatting>
  <conditionalFormatting sqref="N2:N233">
    <cfRule type="expression" priority="3" dxfId="1" stopIfTrue="0">
      <formula>=N2="Y"</formula>
    </cfRule>
  </conditionalFormatting>
  <conditionalFormatting sqref="O2:O233">
    <cfRule type="expression" priority="4" dxfId="1" stopIfTrue="0">
      <formula>=O2="Y"</formula>
    </cfRule>
  </conditionalFormatting>
  <conditionalFormatting sqref="Q2:Q233">
    <cfRule type="expression" priority="5" dxfId="1" stopIfTrue="0">
      <formula>=Q2="Y"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Build your PivotTables and Charts here:</t>
        </is>
      </c>
    </row>
    <row r="3">
      <c r="A3" t="inlineStr">
        <is>
          <t>Suggested Pivots:</t>
        </is>
      </c>
    </row>
    <row r="4">
      <c r="A4" t="inlineStr">
        <is>
          <t>• Exceptions by Dept and Code (slicers: PayerID, Month)</t>
        </is>
      </c>
    </row>
    <row r="5">
      <c r="A5" t="inlineStr">
        <is>
          <t>• Price Variance Top 10 (by absolute %)</t>
        </is>
      </c>
    </row>
    <row r="6">
      <c r="A6" t="inlineStr">
        <is>
          <t>• Denials (ReasonCode × Dept/Code) with % of total denied $</t>
        </is>
      </c>
    </row>
    <row r="7">
      <c r="A7" t="inlineStr">
        <is>
          <t>• Late Posting Days distribution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2025-09-01T18:54:23Z</dcterms:created>
  <dcterms:modified xmlns:dcterms="http://purl.org/dc/terms/" xmlns:xsi="http://www.w3.org/2001/XMLSchema-instance" xsi:type="dcterms:W3CDTF">2025-09-01T18:54:23Z</dcterms:modified>
</cp:coreProperties>
</file>