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ee\OneDrive\Documents\LinkedIn Projects\PFSS Projects\ProjectsCleanClaimAnalysisWeek1\"/>
    </mc:Choice>
  </mc:AlternateContent>
  <xr:revisionPtr revIDLastSave="0" documentId="13_ncr:1_{5272CE33-3272-4BA6-9C75-37DE4D9AC538}" xr6:coauthVersionLast="47" xr6:coauthVersionMax="47" xr10:uidLastSave="{00000000-0000-0000-0000-000000000000}"/>
  <bookViews>
    <workbookView xWindow="57420" yWindow="-180" windowWidth="29160" windowHeight="11640" xr2:uid="{00000000-000D-0000-FFFF-FFFF00000000}"/>
  </bookViews>
  <sheets>
    <sheet name="Flagged_After" sheetId="6" r:id="rId1"/>
    <sheet name="Summary" sheetId="7" r:id="rId2"/>
    <sheet name="README" sheetId="1" r:id="rId3"/>
    <sheet name="Raw" sheetId="2" r:id="rId4"/>
    <sheet name="Flagged" sheetId="3" r:id="rId5"/>
    <sheet name="Error Analysis" sheetId="8" r:id="rId6"/>
    <sheet name="Corrected" sheetId="4" r:id="rId7"/>
    <sheet name="Lookup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6" l="1"/>
  <c r="V2" i="6"/>
  <c r="S2" i="6"/>
  <c r="B7" i="8"/>
  <c r="B6" i="8"/>
  <c r="B5" i="8"/>
  <c r="B4" i="8"/>
  <c r="B3" i="8"/>
  <c r="B2" i="8"/>
  <c r="C5" i="7"/>
  <c r="C4" i="7"/>
  <c r="B4" i="7"/>
  <c r="B2" i="7"/>
  <c r="B3" i="7"/>
  <c r="C3" i="7"/>
  <c r="C2" i="7"/>
  <c r="P31" i="6"/>
  <c r="O31" i="6"/>
  <c r="N31" i="6"/>
  <c r="M31" i="6"/>
  <c r="Q31" i="6" s="1"/>
  <c r="L31" i="6"/>
  <c r="K31" i="6"/>
  <c r="P30" i="6"/>
  <c r="O30" i="6"/>
  <c r="N30" i="6"/>
  <c r="M30" i="6"/>
  <c r="L30" i="6"/>
  <c r="K30" i="6"/>
  <c r="P29" i="6"/>
  <c r="O29" i="6"/>
  <c r="N29" i="6"/>
  <c r="M29" i="6"/>
  <c r="L29" i="6"/>
  <c r="K29" i="6"/>
  <c r="P28" i="6"/>
  <c r="O28" i="6"/>
  <c r="N28" i="6"/>
  <c r="M28" i="6"/>
  <c r="L28" i="6"/>
  <c r="K28" i="6"/>
  <c r="P27" i="6"/>
  <c r="O27" i="6"/>
  <c r="N27" i="6"/>
  <c r="M27" i="6"/>
  <c r="L27" i="6"/>
  <c r="K27" i="6"/>
  <c r="Q26" i="6"/>
  <c r="P26" i="6"/>
  <c r="O26" i="6"/>
  <c r="N26" i="6"/>
  <c r="M26" i="6"/>
  <c r="L26" i="6"/>
  <c r="K26" i="6"/>
  <c r="P25" i="6"/>
  <c r="O25" i="6"/>
  <c r="N25" i="6"/>
  <c r="M25" i="6"/>
  <c r="L25" i="6"/>
  <c r="K25" i="6"/>
  <c r="P24" i="6"/>
  <c r="O24" i="6"/>
  <c r="N24" i="6"/>
  <c r="M24" i="6"/>
  <c r="L24" i="6"/>
  <c r="K24" i="6"/>
  <c r="P23" i="6"/>
  <c r="O23" i="6"/>
  <c r="N23" i="6"/>
  <c r="M23" i="6"/>
  <c r="L23" i="6"/>
  <c r="K23" i="6"/>
  <c r="P22" i="6"/>
  <c r="O22" i="6"/>
  <c r="N22" i="6"/>
  <c r="M22" i="6"/>
  <c r="L22" i="6"/>
  <c r="K22" i="6"/>
  <c r="P21" i="6"/>
  <c r="O21" i="6"/>
  <c r="N21" i="6"/>
  <c r="M21" i="6"/>
  <c r="L21" i="6"/>
  <c r="K21" i="6"/>
  <c r="P20" i="6"/>
  <c r="O20" i="6"/>
  <c r="N20" i="6"/>
  <c r="M20" i="6"/>
  <c r="L20" i="6"/>
  <c r="K20" i="6"/>
  <c r="P19" i="6"/>
  <c r="O19" i="6"/>
  <c r="N19" i="6"/>
  <c r="M19" i="6"/>
  <c r="L19" i="6"/>
  <c r="K19" i="6"/>
  <c r="P18" i="6"/>
  <c r="O18" i="6"/>
  <c r="N18" i="6"/>
  <c r="M18" i="6"/>
  <c r="L18" i="6"/>
  <c r="K18" i="6"/>
  <c r="P17" i="6"/>
  <c r="O17" i="6"/>
  <c r="N17" i="6"/>
  <c r="M17" i="6"/>
  <c r="L17" i="6"/>
  <c r="K17" i="6"/>
  <c r="P16" i="6"/>
  <c r="O16" i="6"/>
  <c r="N16" i="6"/>
  <c r="M16" i="6"/>
  <c r="L16" i="6"/>
  <c r="K16" i="6"/>
  <c r="P15" i="6"/>
  <c r="O15" i="6"/>
  <c r="N15" i="6"/>
  <c r="M15" i="6"/>
  <c r="L15" i="6"/>
  <c r="K15" i="6"/>
  <c r="Q15" i="6" s="1"/>
  <c r="Q14" i="6"/>
  <c r="P14" i="6"/>
  <c r="O14" i="6"/>
  <c r="N14" i="6"/>
  <c r="M14" i="6"/>
  <c r="L14" i="6"/>
  <c r="K14" i="6"/>
  <c r="P13" i="6"/>
  <c r="O13" i="6"/>
  <c r="N13" i="6"/>
  <c r="M13" i="6"/>
  <c r="L13" i="6"/>
  <c r="K13" i="6"/>
  <c r="P12" i="6"/>
  <c r="O12" i="6"/>
  <c r="N12" i="6"/>
  <c r="M12" i="6"/>
  <c r="L12" i="6"/>
  <c r="K12" i="6"/>
  <c r="P11" i="6"/>
  <c r="O11" i="6"/>
  <c r="N11" i="6"/>
  <c r="M11" i="6"/>
  <c r="L11" i="6"/>
  <c r="K11" i="6"/>
  <c r="Q11" i="6" s="1"/>
  <c r="P10" i="6"/>
  <c r="O10" i="6"/>
  <c r="N10" i="6"/>
  <c r="M10" i="6"/>
  <c r="L10" i="6"/>
  <c r="K10" i="6"/>
  <c r="P9" i="6"/>
  <c r="O9" i="6"/>
  <c r="N9" i="6"/>
  <c r="M9" i="6"/>
  <c r="L9" i="6"/>
  <c r="K9" i="6"/>
  <c r="P8" i="6"/>
  <c r="O8" i="6"/>
  <c r="N8" i="6"/>
  <c r="M8" i="6"/>
  <c r="L8" i="6"/>
  <c r="K8" i="6"/>
  <c r="P7" i="6"/>
  <c r="O7" i="6"/>
  <c r="N7" i="6"/>
  <c r="M7" i="6"/>
  <c r="L7" i="6"/>
  <c r="K7" i="6"/>
  <c r="P6" i="6"/>
  <c r="O6" i="6"/>
  <c r="N6" i="6"/>
  <c r="M6" i="6"/>
  <c r="L6" i="6"/>
  <c r="K6" i="6"/>
  <c r="P5" i="6"/>
  <c r="O5" i="6"/>
  <c r="N5" i="6"/>
  <c r="M5" i="6"/>
  <c r="L5" i="6"/>
  <c r="K5" i="6"/>
  <c r="P4" i="6"/>
  <c r="O4" i="6"/>
  <c r="N4" i="6"/>
  <c r="M4" i="6"/>
  <c r="L4" i="6"/>
  <c r="K4" i="6"/>
  <c r="P3" i="6"/>
  <c r="O3" i="6"/>
  <c r="N3" i="6"/>
  <c r="M3" i="6"/>
  <c r="L3" i="6"/>
  <c r="K3" i="6"/>
  <c r="P2" i="6"/>
  <c r="O2" i="6"/>
  <c r="N2" i="6"/>
  <c r="M2" i="6"/>
  <c r="L2" i="6"/>
  <c r="K2" i="6"/>
  <c r="L3" i="3"/>
  <c r="L4" i="3"/>
  <c r="L5" i="3"/>
  <c r="Q5" i="3" s="1"/>
  <c r="L6" i="3"/>
  <c r="Q6" i="3" s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Q30" i="3" s="1"/>
  <c r="L31" i="3"/>
  <c r="Q31" i="3" s="1"/>
  <c r="L2" i="3"/>
  <c r="Q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Q3" i="3"/>
  <c r="Q4" i="3"/>
  <c r="Q7" i="3"/>
  <c r="Q8" i="3"/>
  <c r="Q9" i="3"/>
  <c r="Q15" i="3"/>
  <c r="Q16" i="3"/>
  <c r="Q17" i="3"/>
  <c r="Q18" i="3"/>
  <c r="Q19" i="3"/>
  <c r="Q20" i="3"/>
  <c r="Q21" i="3"/>
  <c r="Q27" i="3"/>
  <c r="Q28" i="3"/>
  <c r="Q2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Q30" i="6" l="1"/>
  <c r="Q29" i="6"/>
  <c r="Q28" i="6"/>
  <c r="Q27" i="6"/>
  <c r="Q25" i="6"/>
  <c r="Q24" i="6"/>
  <c r="Q23" i="6"/>
  <c r="Q22" i="6"/>
  <c r="Q21" i="6"/>
  <c r="Q20" i="6"/>
  <c r="Q19" i="6"/>
  <c r="Q18" i="6"/>
  <c r="Q17" i="6"/>
  <c r="Q16" i="6"/>
  <c r="Q13" i="6"/>
  <c r="Q12" i="6"/>
  <c r="Q10" i="6"/>
  <c r="Q9" i="6"/>
  <c r="Q8" i="6"/>
  <c r="Q7" i="6"/>
  <c r="Q6" i="6"/>
  <c r="Q5" i="6"/>
  <c r="Q4" i="6"/>
  <c r="Q3" i="6"/>
  <c r="Q2" i="6"/>
  <c r="Q26" i="3"/>
  <c r="Q14" i="3"/>
  <c r="Q25" i="3"/>
  <c r="Q13" i="3"/>
  <c r="Q24" i="3"/>
  <c r="Q12" i="3"/>
  <c r="Q23" i="3"/>
  <c r="Q11" i="3"/>
  <c r="Q22" i="3"/>
  <c r="Q10" i="3"/>
</calcChain>
</file>

<file path=xl/sharedStrings.xml><?xml version="1.0" encoding="utf-8"?>
<sst xmlns="http://schemas.openxmlformats.org/spreadsheetml/2006/main" count="769" uniqueCount="118">
  <si>
    <t>Instructions</t>
  </si>
  <si>
    <t>Clean Claim Submission Analysis — Updated Workbook</t>
  </si>
  <si>
    <t>Sheets:</t>
  </si>
  <si>
    <t>- README: Instructions.</t>
  </si>
  <si>
    <t>- Raw: Original mock data (with errors).</t>
  </si>
  <si>
    <t>- Flagged: Data + auto-flags with robust formulas (leading zeros handled).</t>
  </si>
  <si>
    <t>- Corrected: Space for corrected values.</t>
  </si>
  <si>
    <t>- Lookups: Valid CPT/ICD/Revenue lists, CPT-Rev pairs, Modifier rules.</t>
  </si>
  <si>
    <t>Notes:</t>
  </si>
  <si>
    <t>- Revenue codes preserved with leading zeros (e.g., 0450).</t>
  </si>
  <si>
    <t>- Formulas use TRIM/RIGHT to normalize entries automatically.</t>
  </si>
  <si>
    <t>- You can expand the Lookups sheet for more rules.</t>
  </si>
  <si>
    <t>PatientName</t>
  </si>
  <si>
    <t>Age</t>
  </si>
  <si>
    <t>Gender</t>
  </si>
  <si>
    <t>CPT_Code</t>
  </si>
  <si>
    <t>ICD10_Code</t>
  </si>
  <si>
    <t>Revenue_Code</t>
  </si>
  <si>
    <t>Modifier</t>
  </si>
  <si>
    <t>Payer</t>
  </si>
  <si>
    <t>Billed_Amount</t>
  </si>
  <si>
    <t>Admission_Type</t>
  </si>
  <si>
    <t>Patient_1</t>
  </si>
  <si>
    <t>Patient_2</t>
  </si>
  <si>
    <t>Patient_3</t>
  </si>
  <si>
    <t>Patient_4</t>
  </si>
  <si>
    <t>Patient_5</t>
  </si>
  <si>
    <t>Patient_6</t>
  </si>
  <si>
    <t>Patient_7</t>
  </si>
  <si>
    <t>Patient_8</t>
  </si>
  <si>
    <t>Patient_9</t>
  </si>
  <si>
    <t>Patient_10</t>
  </si>
  <si>
    <t>Patient_11</t>
  </si>
  <si>
    <t>Patient_12</t>
  </si>
  <si>
    <t>Patient_13</t>
  </si>
  <si>
    <t>Patient_14</t>
  </si>
  <si>
    <t>Patient_15</t>
  </si>
  <si>
    <t>Patient_16</t>
  </si>
  <si>
    <t>Patient_17</t>
  </si>
  <si>
    <t>Patient_18</t>
  </si>
  <si>
    <t>Patient_19</t>
  </si>
  <si>
    <t>Patient_20</t>
  </si>
  <si>
    <t>Patient_21</t>
  </si>
  <si>
    <t>Patient_22</t>
  </si>
  <si>
    <t>Patient_23</t>
  </si>
  <si>
    <t>Patient_24</t>
  </si>
  <si>
    <t>Patient_25</t>
  </si>
  <si>
    <t>Patient_26</t>
  </si>
  <si>
    <t>Patient_27</t>
  </si>
  <si>
    <t>Patient_28</t>
  </si>
  <si>
    <t>Patient_29</t>
  </si>
  <si>
    <t>Patient_30</t>
  </si>
  <si>
    <t>M</t>
  </si>
  <si>
    <t>F</t>
  </si>
  <si>
    <t>E11.9</t>
  </si>
  <si>
    <t>M54.5</t>
  </si>
  <si>
    <t>Z00.00</t>
  </si>
  <si>
    <t>J18.9</t>
  </si>
  <si>
    <t>I10</t>
  </si>
  <si>
    <t>59</t>
  </si>
  <si>
    <t>26</t>
  </si>
  <si>
    <t>TC</t>
  </si>
  <si>
    <t>Medicare</t>
  </si>
  <si>
    <t>Aetna</t>
  </si>
  <si>
    <t>Medicaid</t>
  </si>
  <si>
    <t>UnitedHealth</t>
  </si>
  <si>
    <t>BCBS</t>
  </si>
  <si>
    <t>Emergency</t>
  </si>
  <si>
    <t>Urgent</t>
  </si>
  <si>
    <t>Elective</t>
  </si>
  <si>
    <t>Flag_Missing_ICD10</t>
  </si>
  <si>
    <t>Flag_Invalid_ICD10</t>
  </si>
  <si>
    <t>Flag_Invalid_CPT</t>
  </si>
  <si>
    <t>Flag_Invalid_Revenue</t>
  </si>
  <si>
    <t>Flag_Modifier_Required_Missing</t>
  </si>
  <si>
    <t>Flag_CPT_Revenue_Mismatch</t>
  </si>
  <si>
    <t>Clean_Claim</t>
  </si>
  <si>
    <t>Notes</t>
  </si>
  <si>
    <t>Corrected_CPT_Code</t>
  </si>
  <si>
    <t>Corrected_ICD10_Code</t>
  </si>
  <si>
    <t>Corrected_Revenue_Code</t>
  </si>
  <si>
    <t>Corrected_Modifier</t>
  </si>
  <si>
    <t>Correction_Notes</t>
  </si>
  <si>
    <t>99213</t>
  </si>
  <si>
    <t>93000</t>
  </si>
  <si>
    <t>nan</t>
  </si>
  <si>
    <t>0450</t>
  </si>
  <si>
    <t>Added ICD10 I10; Set Rev 0→0450</t>
  </si>
  <si>
    <t>Set Rev 320→0450</t>
  </si>
  <si>
    <t>Valid_CPT</t>
  </si>
  <si>
    <t>Valid_ICD10</t>
  </si>
  <si>
    <t>Valid_Rev</t>
  </si>
  <si>
    <t>CPT_Rev_Pair</t>
  </si>
  <si>
    <t>CPT_Requires_Modifier</t>
  </si>
  <si>
    <t>71045|0320</t>
  </si>
  <si>
    <t>93000|0450</t>
  </si>
  <si>
    <t>80053|0300</t>
  </si>
  <si>
    <t>36415|0300</t>
  </si>
  <si>
    <t>99213|0450</t>
  </si>
  <si>
    <t>Total Claims</t>
  </si>
  <si>
    <t>Clean Claim Rate</t>
  </si>
  <si>
    <t>Improvement in Clean Rate</t>
  </si>
  <si>
    <t>Before</t>
  </si>
  <si>
    <t>After</t>
  </si>
  <si>
    <t>Clean Claims</t>
  </si>
  <si>
    <t>Missing ICD10</t>
  </si>
  <si>
    <t>Invalid ICD10</t>
  </si>
  <si>
    <t>Invaild CPT</t>
  </si>
  <si>
    <t>Invalid Revenue</t>
  </si>
  <si>
    <t>Missing Modifier</t>
  </si>
  <si>
    <t>CPT-Revenue Mismatch</t>
  </si>
  <si>
    <t>Error Types</t>
  </si>
  <si>
    <t>Number of Errors</t>
  </si>
  <si>
    <t>Suggested_Revenue_Code</t>
  </si>
  <si>
    <t>Suggested_Modifier</t>
  </si>
  <si>
    <t>Accept_Suggestion</t>
  </si>
  <si>
    <t>Final_Revenue_Code</t>
  </si>
  <si>
    <t>Final_Modifier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</si>
</sst>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66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bgColor rgb="FF00B050"/>
        </patternFill>
      </fill>
    </dxf>
    <dxf>
      <fill>
        <patternFill patternType="solid">
          <bgColor theme="6" tint="0.39994506668294322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 Claims</a:t>
            </a:r>
            <a:r>
              <a:rPr lang="en-US" baseline="0"/>
              <a:t> Before vs. After Correction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Clean Claims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Summary!$B$3:$C$3</c:f>
              <c:numCache>
                <c:formatCode>General</c:formatCode>
                <c:ptCount val="2"/>
                <c:pt idx="0">
                  <c:v>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E-4273-95C2-37265761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906079"/>
        <c:axId val="171908479"/>
        <c:axId val="0"/>
      </c:bar3DChart>
      <c:catAx>
        <c:axId val="1719060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479"/>
        <c:crosses val="autoZero"/>
        <c:auto val="1"/>
        <c:lblAlgn val="ctr"/>
        <c:lblOffset val="100"/>
        <c:noMultiLvlLbl val="0"/>
      </c:catAx>
      <c:valAx>
        <c:axId val="1719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Claim Error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Analysis'!$B$1</c:f>
              <c:strCache>
                <c:ptCount val="1"/>
                <c:pt idx="0">
                  <c:v>Number of Errors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'Error Analysis'!$A$2:$A$7</c:f>
              <c:strCache>
                <c:ptCount val="6"/>
                <c:pt idx="0">
                  <c:v>Missing ICD10</c:v>
                </c:pt>
                <c:pt idx="1">
                  <c:v>Invalid ICD10</c:v>
                </c:pt>
                <c:pt idx="2">
                  <c:v>Invaild CPT</c:v>
                </c:pt>
                <c:pt idx="3">
                  <c:v>Invalid Revenue</c:v>
                </c:pt>
                <c:pt idx="4">
                  <c:v>Missing Modifier</c:v>
                </c:pt>
                <c:pt idx="5">
                  <c:v>CPT-Revenue Mismatch</c:v>
                </c:pt>
              </c:strCache>
            </c:strRef>
          </c:cat>
          <c:val>
            <c:numRef>
              <c:f>'Error Analysis'!$B$2:$B$7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0-4090-B6BE-EA5967FF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4783"/>
        <c:axId val="413875743"/>
      </c:barChart>
      <c:catAx>
        <c:axId val="4138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5743"/>
        <c:crosses val="autoZero"/>
        <c:auto val="1"/>
        <c:lblAlgn val="ctr"/>
        <c:lblOffset val="100"/>
        <c:noMultiLvlLbl val="0"/>
      </c:catAx>
      <c:valAx>
        <c:axId val="4138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634092</xdr:colOff>
      <xdr:row>7</xdr:row>
      <xdr:rowOff>19049</xdr:rowOff>
    </xdr:from>
    <xdr:to>
      <xdr:col>11</xdr:col>
      <xdr:colOff>634092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42A1C-E61E-4BC7-6CCE-25E44032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16329</xdr:colOff>
      <xdr:row>8</xdr:row>
      <xdr:rowOff>152400</xdr:rowOff>
    </xdr:from>
    <xdr:to>
      <xdr:col>20</xdr:col>
      <xdr:colOff>65315</xdr:colOff>
      <xdr:row>21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F3CE51-4121-F0B2-F7A1-642EFB7D1ED8}"/>
            </a:ext>
          </a:extLst>
        </xdr:cNvPr>
        <xdr:cNvSpPr txBox="1"/>
      </xdr:nvSpPr>
      <xdr:spPr>
        <a:xfrm>
          <a:off x="12502243" y="1643743"/>
          <a:ext cx="4620986" cy="2307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“I completed a clean claim submission analysis project. Out of 30 hospital visits, only 16.7% were initially clean. After correcting CPT, ICD-10, revenue code, and modifier errors, the clean claim rate improved to 100% — an 83.3% improvement. This exercise reflects the same processes billing and revenue integrity teams use to minimize denials and speed up reimbursement. #RevenueIntegrity #HealthcareFinance #ExcelProjects”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1</xdr:row>
      <xdr:rowOff>166007</xdr:rowOff>
    </xdr:from>
    <xdr:to>
      <xdr:col>11</xdr:col>
      <xdr:colOff>89807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0A21A-F64A-9E1F-C9A9-1B459F544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81643</xdr:rowOff>
    </xdr:from>
    <xdr:to>
      <xdr:col>19</xdr:col>
      <xdr:colOff>234043</xdr:colOff>
      <xdr:row>14</xdr:row>
      <xdr:rowOff>119743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0B544C-B708-1358-30A6-01CF24E14360}"/>
            </a:ext>
          </a:extLst>
        </xdr:cNvPr>
        <xdr:cNvSpPr txBox="1"/>
      </xdr:nvSpPr>
      <xdr:spPr>
        <a:xfrm>
          <a:off x="9906000" y="1017814"/>
          <a:ext cx="4806043" cy="1703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Error Analysis Findings:</a:t>
          </a:r>
          <a:br>
            <a:rPr lang="en-US" sz="1100"/>
          </a:br>
          <a:r>
            <a:rPr lang="en-US" sz="1100"/>
            <a:t>The majority of claim rejections were caused by invalid revenue codes and CPT–revenue mismatches, followed by missing or invalid CPT/ICD-10 codes. These errors represent gaps in coding accuracy and charge entry consistency. After corrections, all claims passed validation, showing that systematic review of revenue code assignments and CPT/ICD compliance can significantly improve clean claim rates.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4B0A-4F39-458B-90C9-1AF1BED7FC18}">
  <dimension ref="A1:W31"/>
  <sheetViews>
    <sheetView tabSelected="1" zoomScaleNormal="100" workbookViewId="0">
      <selection activeCell="W3" sqref="W3"/>
    </sheetView>
  </sheetViews>
  <sheetFormatPr defaultRowHeight="14.6" x14ac:dyDescent="0.4"/>
  <cols>
    <col min="1" max="1" width="13.53515625" style="2" customWidth="1"/>
    <col min="2" max="4" width="9.23046875" style="2"/>
    <col min="5" max="5" width="13.61328125" style="2" customWidth="1"/>
    <col min="6" max="8" width="9.23046875" style="2"/>
    <col min="9" max="9" width="15.53515625" style="2" customWidth="1"/>
    <col min="10" max="10" width="14.84375" style="2" customWidth="1"/>
    <col min="11" max="11" width="23.4609375" style="2" customWidth="1"/>
    <col min="12" max="12" width="19.61328125" style="2" customWidth="1"/>
    <col min="13" max="13" width="19" style="2" customWidth="1"/>
    <col min="14" max="14" width="21" style="2" customWidth="1"/>
    <col min="15" max="15" width="30.15234375" style="2" customWidth="1"/>
    <col min="16" max="16" width="17.3828125" style="2" customWidth="1"/>
    <col min="17" max="17" width="17.69140625" style="2" customWidth="1"/>
    <col min="18" max="18" width="9.23046875" style="2"/>
    <col min="19" max="19" width="24.3828125" style="2" customWidth="1"/>
    <col min="20" max="21" width="18.3828125" style="2" customWidth="1"/>
    <col min="22" max="22" width="19.3046875" style="2" customWidth="1"/>
    <col min="23" max="23" width="18.765625" style="2" customWidth="1"/>
    <col min="24" max="16384" width="9.23046875" style="2"/>
  </cols>
  <sheetData>
    <row r="1" spans="1:23" s="21" customFormat="1" ht="29.15" x14ac:dyDescent="0.4">
      <c r="A1" s="20" t="s">
        <v>12</v>
      </c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20" t="s">
        <v>18</v>
      </c>
      <c r="H1" s="20" t="s">
        <v>19</v>
      </c>
      <c r="I1" s="20" t="s">
        <v>20</v>
      </c>
      <c r="J1" s="20" t="s">
        <v>21</v>
      </c>
      <c r="K1" s="20" t="s">
        <v>70</v>
      </c>
      <c r="L1" s="20" t="s">
        <v>71</v>
      </c>
      <c r="M1" s="20" t="s">
        <v>72</v>
      </c>
      <c r="N1" s="20" t="s">
        <v>73</v>
      </c>
      <c r="O1" s="20" t="s">
        <v>74</v>
      </c>
      <c r="P1" s="20" t="s">
        <v>75</v>
      </c>
      <c r="Q1" s="20" t="s">
        <v>76</v>
      </c>
      <c r="R1" s="20" t="s">
        <v>77</v>
      </c>
      <c r="S1" s="20" t="s">
        <v>113</v>
      </c>
      <c r="T1" s="20" t="s">
        <v>114</v>
      </c>
      <c r="U1" s="20" t="s">
        <v>115</v>
      </c>
      <c r="V1" s="20" t="s">
        <v>116</v>
      </c>
      <c r="W1" s="20" t="s">
        <v>117</v>
      </c>
    </row>
    <row r="2" spans="1:23" x14ac:dyDescent="0.4">
      <c r="A2" s="2" t="s">
        <v>22</v>
      </c>
      <c r="B2" s="2">
        <v>78</v>
      </c>
      <c r="C2" s="2" t="s">
        <v>52</v>
      </c>
      <c r="D2" s="2">
        <v>99213</v>
      </c>
      <c r="E2" s="2" t="s">
        <v>58</v>
      </c>
      <c r="F2" s="2">
        <v>450</v>
      </c>
      <c r="G2" s="2" t="s">
        <v>59</v>
      </c>
      <c r="H2" s="2" t="s">
        <v>62</v>
      </c>
      <c r="I2" s="2">
        <v>4372</v>
      </c>
      <c r="J2" s="2" t="s">
        <v>67</v>
      </c>
      <c r="K2" s="2" t="str">
        <f>IF(TRIM($E2)="","Missing","")</f>
        <v/>
      </c>
      <c r="L2" s="2" t="str">
        <f>IF(AND(TRIM($E2)&lt;&gt;"", COUNTIF(Lookups!$B:$B, TRIM($E2))=0), "Invalid", "")</f>
        <v/>
      </c>
      <c r="M2" s="2" t="str">
        <f>IF(COUNTIF(Lookups!$A:$A,TRIM($D2))=0,"Invalid","")</f>
        <v/>
      </c>
      <c r="N2" s="2" t="str">
        <f>IF(COUNTIF(Lookups!$C:$C,RIGHT("0000"&amp;TRIM($F2),4))=0,"Invalid","")</f>
        <v/>
      </c>
      <c r="O2" s="2" t="str">
        <f>IF(AND(COUNTIF(Lookups!$E:$E,TRIM($D2))&gt;0,TRIM($G2)=""),"Missing","")</f>
        <v/>
      </c>
      <c r="P2" s="2" t="str">
        <f>IF(
   AND(
     COUNTIF(Lookups!$A:$A,TRIM($D2))&gt;0,
     COUNTIF(Lookups!$C:$C,RIGHT("0000"&amp;TRIM($F2),4))&gt;0,
     COUNTIF(Lookups!$D:$D,TRIM($D2)&amp;"|"&amp;RIGHT("0000"&amp;TRIM($F2),4))=0
   ),
   "Mismatch",""
)</f>
        <v/>
      </c>
      <c r="Q2" s="2" t="str">
        <f>IF(_xlfn.CONCAT(K2:P2)="","Yes","No")</f>
        <v>Yes</v>
      </c>
      <c r="S2" s="5" t="str">
        <f>IFERROR(_xlfn.XLOOKUP(D2, Lookups!F:F, Lookups!G:G, ""), "")</f>
        <v/>
      </c>
      <c r="V2" s="2" t="str">
        <f>RIGHT("0000"&amp;IF(T2="Yes", IF(R2&lt;&gt;"", R2, F2), F2), 4)</f>
        <v>0450</v>
      </c>
      <c r="W2" s="2" t="str">
        <f>RIGHT("0000"&amp;IF(T2="Yes", IF(R2&lt;&gt;"", R2, F2), F2), 4)</f>
        <v>0450</v>
      </c>
    </row>
    <row r="3" spans="1:23" x14ac:dyDescent="0.4">
      <c r="A3" s="2" t="s">
        <v>23</v>
      </c>
      <c r="B3" s="2">
        <v>53</v>
      </c>
      <c r="C3" s="2" t="s">
        <v>52</v>
      </c>
      <c r="D3" s="2">
        <v>93000</v>
      </c>
      <c r="E3" s="2" t="s">
        <v>54</v>
      </c>
      <c r="F3" s="2">
        <v>450</v>
      </c>
      <c r="H3" s="2" t="s">
        <v>63</v>
      </c>
      <c r="I3" s="2">
        <v>3992</v>
      </c>
      <c r="J3" s="2" t="s">
        <v>68</v>
      </c>
      <c r="K3" s="2" t="str">
        <f t="shared" ref="K3:K31" si="0">IF(TRIM($E3)="","Missing","")</f>
        <v/>
      </c>
      <c r="L3" s="2" t="str">
        <f>IF(AND(TRIM($E3)&lt;&gt;"", COUNTIF(Lookups!$B:$B, TRIM($E3))=0), "Invalid", "")</f>
        <v/>
      </c>
      <c r="M3" s="2" t="str">
        <f>IF(COUNTIF(Lookups!$A:$A,TRIM($D3))=0,"Invalid","")</f>
        <v/>
      </c>
      <c r="N3" s="2" t="str">
        <f>IF(COUNTIF(Lookups!$C:$C,RIGHT("0000"&amp;TRIM($F3),4))=0,"Invalid","")</f>
        <v/>
      </c>
      <c r="O3" s="2" t="str">
        <f>IF(AND(COUNTIF(Lookups!$E:$E,TRIM($D3))&gt;0,TRIM($G3)=""),"Missing","")</f>
        <v/>
      </c>
      <c r="P3" s="2" t="str">
        <f>IF(
   AND(
     COUNTIF(Lookups!$A:$A,TRIM($D3))&gt;0,
     COUNTIF(Lookups!$C:$C,RIGHT("0000"&amp;TRIM($F3),4))&gt;0,
     COUNTIF(Lookups!$D:$D,TRIM($D3)&amp;"|"&amp;RIGHT("0000"&amp;TRIM($F3),4))=0
   ),
   "Mismatch",""
)</f>
        <v/>
      </c>
      <c r="Q3" s="2" t="str">
        <f t="shared" ref="Q3:Q31" si="1">IF(_xlfn.CONCAT(K3:P3)="","Yes","No")</f>
        <v>Yes</v>
      </c>
    </row>
    <row r="4" spans="1:23" x14ac:dyDescent="0.4">
      <c r="A4" s="2" t="s">
        <v>24</v>
      </c>
      <c r="B4" s="2">
        <v>44</v>
      </c>
      <c r="C4" s="2" t="s">
        <v>52</v>
      </c>
      <c r="D4" s="2">
        <v>36415</v>
      </c>
      <c r="E4" s="2" t="s">
        <v>57</v>
      </c>
      <c r="F4" s="2">
        <v>300</v>
      </c>
      <c r="H4" s="2" t="s">
        <v>64</v>
      </c>
      <c r="I4" s="2">
        <v>1535</v>
      </c>
      <c r="J4" s="2" t="s">
        <v>69</v>
      </c>
      <c r="K4" s="2" t="str">
        <f t="shared" si="0"/>
        <v/>
      </c>
      <c r="L4" s="2" t="str">
        <f>IF(AND(TRIM($E4)&lt;&gt;"", COUNTIF(Lookups!$B:$B, TRIM($E4))=0), "Invalid", "")</f>
        <v/>
      </c>
      <c r="M4" s="2" t="str">
        <f>IF(COUNTIF(Lookups!$A:$A,TRIM($D4))=0,"Invalid","")</f>
        <v/>
      </c>
      <c r="N4" s="2" t="str">
        <f>IF(COUNTIF(Lookups!$C:$C,RIGHT("0000"&amp;TRIM($F4),4))=0,"Invalid","")</f>
        <v/>
      </c>
      <c r="O4" s="2" t="str">
        <f>IF(AND(COUNTIF(Lookups!$E:$E,TRIM($D4))&gt;0,TRIM($G4)=""),"Missing","")</f>
        <v/>
      </c>
      <c r="P4" s="2" t="str">
        <f>IF(
   AND(
     COUNTIF(Lookups!$A:$A,TRIM($D4))&gt;0,
     COUNTIF(Lookups!$C:$C,RIGHT("0000"&amp;TRIM($F4),4))&gt;0,
     COUNTIF(Lookups!$D:$D,TRIM($D4)&amp;"|"&amp;RIGHT("0000"&amp;TRIM($F4),4))=0
   ),
   "Mismatch",""
)</f>
        <v/>
      </c>
      <c r="Q4" s="2" t="str">
        <f t="shared" si="1"/>
        <v>Yes</v>
      </c>
    </row>
    <row r="5" spans="1:23" x14ac:dyDescent="0.4">
      <c r="A5" s="2" t="s">
        <v>25</v>
      </c>
      <c r="B5" s="2">
        <v>82</v>
      </c>
      <c r="C5" s="2" t="s">
        <v>53</v>
      </c>
      <c r="D5" s="2">
        <v>80053</v>
      </c>
      <c r="E5" s="2" t="s">
        <v>58</v>
      </c>
      <c r="F5" s="2">
        <v>300</v>
      </c>
      <c r="H5" s="2" t="s">
        <v>65</v>
      </c>
      <c r="I5" s="2">
        <v>3455</v>
      </c>
      <c r="J5" s="2" t="s">
        <v>68</v>
      </c>
      <c r="K5" s="2" t="str">
        <f t="shared" si="0"/>
        <v/>
      </c>
      <c r="L5" s="2" t="str">
        <f>IF(AND(TRIM($E5)&lt;&gt;"", COUNTIF(Lookups!$B:$B, TRIM($E5))=0), "Invalid", "")</f>
        <v/>
      </c>
      <c r="M5" s="2" t="str">
        <f>IF(COUNTIF(Lookups!$A:$A,TRIM($D5))=0,"Invalid","")</f>
        <v/>
      </c>
      <c r="N5" s="2" t="str">
        <f>IF(COUNTIF(Lookups!$C:$C,RIGHT("0000"&amp;TRIM($F5),4))=0,"Invalid","")</f>
        <v/>
      </c>
      <c r="O5" s="2" t="str">
        <f>IF(AND(COUNTIF(Lookups!$E:$E,TRIM($D5))&gt;0,TRIM($G5)=""),"Missing","")</f>
        <v/>
      </c>
      <c r="P5" s="2" t="str">
        <f>IF(
   AND(
     COUNTIF(Lookups!$A:$A,TRIM($D5))&gt;0,
     COUNTIF(Lookups!$C:$C,RIGHT("0000"&amp;TRIM($F5),4))&gt;0,
     COUNTIF(Lookups!$D:$D,TRIM($D5)&amp;"|"&amp;RIGHT("0000"&amp;TRIM($F5),4))=0
   ),
   "Mismatch",""
)</f>
        <v/>
      </c>
      <c r="Q5" s="2" t="str">
        <f t="shared" si="1"/>
        <v>Yes</v>
      </c>
    </row>
    <row r="6" spans="1:23" x14ac:dyDescent="0.4">
      <c r="A6" s="2" t="s">
        <v>26</v>
      </c>
      <c r="B6" s="2">
        <v>79</v>
      </c>
      <c r="C6" s="2" t="s">
        <v>53</v>
      </c>
      <c r="D6" s="2">
        <v>93000</v>
      </c>
      <c r="E6" s="2" t="s">
        <v>55</v>
      </c>
      <c r="F6" s="2">
        <v>450</v>
      </c>
      <c r="H6" s="2" t="s">
        <v>65</v>
      </c>
      <c r="I6" s="2">
        <v>987</v>
      </c>
      <c r="J6" s="2" t="s">
        <v>69</v>
      </c>
      <c r="K6" s="2" t="str">
        <f t="shared" si="0"/>
        <v/>
      </c>
      <c r="L6" s="2" t="str">
        <f>IF(AND(TRIM($E6)&lt;&gt;"", COUNTIF(Lookups!$B:$B, TRIM($E6))=0), "Invalid", "")</f>
        <v/>
      </c>
      <c r="M6" s="2" t="str">
        <f>IF(COUNTIF(Lookups!$A:$A,TRIM($D6))=0,"Invalid","")</f>
        <v/>
      </c>
      <c r="N6" s="2" t="str">
        <f>IF(COUNTIF(Lookups!$C:$C,RIGHT("0000"&amp;TRIM($F6),4))=0,"Invalid","")</f>
        <v/>
      </c>
      <c r="O6" s="2" t="str">
        <f>IF(AND(COUNTIF(Lookups!$E:$E,TRIM($D6))&gt;0,TRIM($G6)=""),"Missing","")</f>
        <v/>
      </c>
      <c r="P6" s="2" t="str">
        <f>IF(
   AND(
     COUNTIF(Lookups!$A:$A,TRIM($D6))&gt;0,
     COUNTIF(Lookups!$C:$C,RIGHT("0000"&amp;TRIM($F6),4))&gt;0,
     COUNTIF(Lookups!$D:$D,TRIM($D6)&amp;"|"&amp;RIGHT("0000"&amp;TRIM($F6),4))=0
   ),
   "Mismatch",""
)</f>
        <v/>
      </c>
      <c r="Q6" s="2" t="str">
        <f t="shared" si="1"/>
        <v>Yes</v>
      </c>
    </row>
    <row r="7" spans="1:23" x14ac:dyDescent="0.4">
      <c r="A7" s="2" t="s">
        <v>27</v>
      </c>
      <c r="B7" s="2">
        <v>49</v>
      </c>
      <c r="C7" s="2" t="s">
        <v>53</v>
      </c>
      <c r="D7" s="2">
        <v>99213</v>
      </c>
      <c r="E7" s="2" t="s">
        <v>58</v>
      </c>
      <c r="F7" s="2">
        <v>450</v>
      </c>
      <c r="G7" s="2" t="s">
        <v>59</v>
      </c>
      <c r="H7" s="2" t="s">
        <v>64</v>
      </c>
      <c r="I7" s="2">
        <v>846</v>
      </c>
      <c r="J7" s="2" t="s">
        <v>67</v>
      </c>
      <c r="K7" s="2" t="str">
        <f t="shared" si="0"/>
        <v/>
      </c>
      <c r="L7" s="2" t="str">
        <f>IF(AND(TRIM($E7)&lt;&gt;"", COUNTIF(Lookups!$B:$B, TRIM($E7))=0), "Invalid", "")</f>
        <v/>
      </c>
      <c r="M7" s="2" t="str">
        <f>IF(COUNTIF(Lookups!$A:$A,TRIM($D7))=0,"Invalid","")</f>
        <v/>
      </c>
      <c r="N7" s="2" t="str">
        <f>IF(COUNTIF(Lookups!$C:$C,RIGHT("0000"&amp;TRIM($F7),4))=0,"Invalid","")</f>
        <v/>
      </c>
      <c r="O7" s="2" t="str">
        <f>IF(AND(COUNTIF(Lookups!$E:$E,TRIM($D7))&gt;0,TRIM($G7)=""),"Missing","")</f>
        <v/>
      </c>
      <c r="P7" s="2" t="str">
        <f>IF(
   AND(
     COUNTIF(Lookups!$A:$A,TRIM($D7))&gt;0,
     COUNTIF(Lookups!$C:$C,RIGHT("0000"&amp;TRIM($F7),4))&gt;0,
     COUNTIF(Lookups!$D:$D,TRIM($D7)&amp;"|"&amp;RIGHT("0000"&amp;TRIM($F7),4))=0
   ),
   "Mismatch",""
)</f>
        <v/>
      </c>
      <c r="Q7" s="2" t="str">
        <f t="shared" si="1"/>
        <v>Yes</v>
      </c>
    </row>
    <row r="8" spans="1:23" x14ac:dyDescent="0.4">
      <c r="A8" s="2" t="s">
        <v>28</v>
      </c>
      <c r="B8" s="2">
        <v>43</v>
      </c>
      <c r="C8" s="2" t="s">
        <v>52</v>
      </c>
      <c r="D8" s="2">
        <v>99213</v>
      </c>
      <c r="E8" s="2" t="s">
        <v>58</v>
      </c>
      <c r="F8" s="2">
        <v>450</v>
      </c>
      <c r="G8" s="2" t="s">
        <v>61</v>
      </c>
      <c r="H8" s="2" t="s">
        <v>66</v>
      </c>
      <c r="I8" s="2">
        <v>955</v>
      </c>
      <c r="J8" s="2" t="s">
        <v>67</v>
      </c>
      <c r="K8" s="2" t="str">
        <f t="shared" si="0"/>
        <v/>
      </c>
      <c r="L8" s="2" t="str">
        <f>IF(AND(TRIM($E8)&lt;&gt;"", COUNTIF(Lookups!$B:$B, TRIM($E8))=0), "Invalid", "")</f>
        <v/>
      </c>
      <c r="M8" s="2" t="str">
        <f>IF(COUNTIF(Lookups!$A:$A,TRIM($D8))=0,"Invalid","")</f>
        <v/>
      </c>
      <c r="N8" s="2" t="str">
        <f>IF(COUNTIF(Lookups!$C:$C,RIGHT("0000"&amp;TRIM($F8),4))=0,"Invalid","")</f>
        <v/>
      </c>
      <c r="O8" s="2" t="str">
        <f>IF(AND(COUNTIF(Lookups!$E:$E,TRIM($D8))&gt;0,TRIM($G8)=""),"Missing","")</f>
        <v/>
      </c>
      <c r="P8" s="2" t="str">
        <f>IF(
   AND(
     COUNTIF(Lookups!$A:$A,TRIM($D8))&gt;0,
     COUNTIF(Lookups!$C:$C,RIGHT("0000"&amp;TRIM($F8),4))&gt;0,
     COUNTIF(Lookups!$D:$D,TRIM($D8)&amp;"|"&amp;RIGHT("0000"&amp;TRIM($F8),4))=0
   ),
   "Mismatch",""
)</f>
        <v/>
      </c>
      <c r="Q8" s="2" t="str">
        <f t="shared" si="1"/>
        <v>Yes</v>
      </c>
    </row>
    <row r="9" spans="1:23" x14ac:dyDescent="0.4">
      <c r="A9" s="2" t="s">
        <v>29</v>
      </c>
      <c r="B9" s="2">
        <v>61</v>
      </c>
      <c r="C9" s="2" t="s">
        <v>52</v>
      </c>
      <c r="D9" s="2">
        <v>36415</v>
      </c>
      <c r="E9" s="2" t="s">
        <v>57</v>
      </c>
      <c r="F9" s="2">
        <v>300</v>
      </c>
      <c r="G9" s="2" t="s">
        <v>61</v>
      </c>
      <c r="H9" s="2" t="s">
        <v>66</v>
      </c>
      <c r="I9" s="2">
        <v>4277</v>
      </c>
      <c r="J9" s="2" t="s">
        <v>68</v>
      </c>
      <c r="K9" s="2" t="str">
        <f t="shared" si="0"/>
        <v/>
      </c>
      <c r="L9" s="2" t="str">
        <f>IF(AND(TRIM($E9)&lt;&gt;"", COUNTIF(Lookups!$B:$B, TRIM($E9))=0), "Invalid", "")</f>
        <v/>
      </c>
      <c r="M9" s="2" t="str">
        <f>IF(COUNTIF(Lookups!$A:$A,TRIM($D9))=0,"Invalid","")</f>
        <v/>
      </c>
      <c r="N9" s="2" t="str">
        <f>IF(COUNTIF(Lookups!$C:$C,RIGHT("0000"&amp;TRIM($F9),4))=0,"Invalid","")</f>
        <v/>
      </c>
      <c r="O9" s="2" t="str">
        <f>IF(AND(COUNTIF(Lookups!$E:$E,TRIM($D9))&gt;0,TRIM($G9)=""),"Missing","")</f>
        <v/>
      </c>
      <c r="P9" s="2" t="str">
        <f>IF(
   AND(
     COUNTIF(Lookups!$A:$A,TRIM($D9))&gt;0,
     COUNTIF(Lookups!$C:$C,RIGHT("0000"&amp;TRIM($F9),4))&gt;0,
     COUNTIF(Lookups!$D:$D,TRIM($D9)&amp;"|"&amp;RIGHT("0000"&amp;TRIM($F9),4))=0
   ),
   "Mismatch",""
)</f>
        <v/>
      </c>
      <c r="Q9" s="2" t="str">
        <f t="shared" si="1"/>
        <v>Yes</v>
      </c>
    </row>
    <row r="10" spans="1:23" x14ac:dyDescent="0.4">
      <c r="A10" s="2" t="s">
        <v>30</v>
      </c>
      <c r="B10" s="2">
        <v>41</v>
      </c>
      <c r="C10" s="2" t="s">
        <v>52</v>
      </c>
      <c r="D10" s="2">
        <v>80053</v>
      </c>
      <c r="E10" s="2" t="s">
        <v>58</v>
      </c>
      <c r="F10" s="2">
        <v>300</v>
      </c>
      <c r="H10" s="2" t="s">
        <v>64</v>
      </c>
      <c r="I10" s="2">
        <v>1811</v>
      </c>
      <c r="J10" s="2" t="s">
        <v>68</v>
      </c>
      <c r="K10" s="2" t="str">
        <f t="shared" si="0"/>
        <v/>
      </c>
      <c r="L10" s="2" t="str">
        <f>IF(AND(TRIM($E10)&lt;&gt;"", COUNTIF(Lookups!$B:$B, TRIM($E10))=0), "Invalid", "")</f>
        <v/>
      </c>
      <c r="M10" s="2" t="str">
        <f>IF(COUNTIF(Lookups!$A:$A,TRIM($D10))=0,"Invalid","")</f>
        <v/>
      </c>
      <c r="N10" s="2" t="str">
        <f>IF(COUNTIF(Lookups!$C:$C,RIGHT("0000"&amp;TRIM($F10),4))=0,"Invalid","")</f>
        <v/>
      </c>
      <c r="O10" s="2" t="str">
        <f>IF(AND(COUNTIF(Lookups!$E:$E,TRIM($D10))&gt;0,TRIM($G10)=""),"Missing","")</f>
        <v/>
      </c>
      <c r="P10" s="2" t="str">
        <f>IF(
   AND(
     COUNTIF(Lookups!$A:$A,TRIM($D10))&gt;0,
     COUNTIF(Lookups!$C:$C,RIGHT("0000"&amp;TRIM($F10),4))&gt;0,
     COUNTIF(Lookups!$D:$D,TRIM($D10)&amp;"|"&amp;RIGHT("0000"&amp;TRIM($F10),4))=0
   ),
   "Mismatch",""
)</f>
        <v/>
      </c>
      <c r="Q10" s="2" t="str">
        <f t="shared" si="1"/>
        <v>Yes</v>
      </c>
    </row>
    <row r="11" spans="1:23" x14ac:dyDescent="0.4">
      <c r="A11" s="2" t="s">
        <v>31</v>
      </c>
      <c r="B11" s="2">
        <v>29</v>
      </c>
      <c r="C11" s="2" t="s">
        <v>53</v>
      </c>
      <c r="D11" s="2">
        <v>80053</v>
      </c>
      <c r="E11" s="2" t="s">
        <v>58</v>
      </c>
      <c r="F11" s="2">
        <v>300</v>
      </c>
      <c r="G11" s="2" t="s">
        <v>61</v>
      </c>
      <c r="H11" s="2" t="s">
        <v>66</v>
      </c>
      <c r="I11" s="2">
        <v>1965</v>
      </c>
      <c r="J11" s="2" t="s">
        <v>69</v>
      </c>
      <c r="K11" s="2" t="str">
        <f t="shared" si="0"/>
        <v/>
      </c>
      <c r="L11" s="2" t="str">
        <f>IF(AND(TRIM($E11)&lt;&gt;"", COUNTIF(Lookups!$B:$B, TRIM($E11))=0), "Invalid", "")</f>
        <v/>
      </c>
      <c r="M11" s="2" t="str">
        <f>IF(COUNTIF(Lookups!$A:$A,TRIM($D11))=0,"Invalid","")</f>
        <v/>
      </c>
      <c r="N11" s="2" t="str">
        <f>IF(COUNTIF(Lookups!$C:$C,RIGHT("0000"&amp;TRIM($F11),4))=0,"Invalid","")</f>
        <v/>
      </c>
      <c r="O11" s="2" t="str">
        <f>IF(AND(COUNTIF(Lookups!$E:$E,TRIM($D11))&gt;0,TRIM($G11)=""),"Missing","")</f>
        <v/>
      </c>
      <c r="P11" s="2" t="str">
        <f>IF(
   AND(
     COUNTIF(Lookups!$A:$A,TRIM($D11))&gt;0,
     COUNTIF(Lookups!$C:$C,RIGHT("0000"&amp;TRIM($F11),4))&gt;0,
     COUNTIF(Lookups!$D:$D,TRIM($D11)&amp;"|"&amp;RIGHT("0000"&amp;TRIM($F11),4))=0
   ),
   "Mismatch",""
)</f>
        <v/>
      </c>
      <c r="Q11" s="2" t="str">
        <f t="shared" si="1"/>
        <v>Yes</v>
      </c>
    </row>
    <row r="12" spans="1:23" x14ac:dyDescent="0.4">
      <c r="A12" s="2" t="s">
        <v>32</v>
      </c>
      <c r="B12" s="2">
        <v>43</v>
      </c>
      <c r="C12" s="2" t="s">
        <v>53</v>
      </c>
      <c r="D12" s="2">
        <v>93000</v>
      </c>
      <c r="E12" s="2" t="s">
        <v>55</v>
      </c>
      <c r="F12" s="2">
        <v>450</v>
      </c>
      <c r="H12" s="2" t="s">
        <v>65</v>
      </c>
      <c r="I12" s="2">
        <v>527</v>
      </c>
      <c r="J12" s="2" t="s">
        <v>68</v>
      </c>
      <c r="K12" s="2" t="str">
        <f t="shared" si="0"/>
        <v/>
      </c>
      <c r="L12" s="2" t="str">
        <f>IF(AND(TRIM($E12)&lt;&gt;"", COUNTIF(Lookups!$B:$B, TRIM($E12))=0), "Invalid", "")</f>
        <v/>
      </c>
      <c r="M12" s="2" t="str">
        <f>IF(COUNTIF(Lookups!$A:$A,TRIM($D12))=0,"Invalid","")</f>
        <v/>
      </c>
      <c r="N12" s="2" t="str">
        <f>IF(COUNTIF(Lookups!$C:$C,RIGHT("0000"&amp;TRIM($F12),4))=0,"Invalid","")</f>
        <v/>
      </c>
      <c r="O12" s="2" t="str">
        <f>IF(AND(COUNTIF(Lookups!$E:$E,TRIM($D12))&gt;0,TRIM($G12)=""),"Missing","")</f>
        <v/>
      </c>
      <c r="P12" s="2" t="str">
        <f>IF(
   AND(
     COUNTIF(Lookups!$A:$A,TRIM($D12))&gt;0,
     COUNTIF(Lookups!$C:$C,RIGHT("0000"&amp;TRIM($F12),4))&gt;0,
     COUNTIF(Lookups!$D:$D,TRIM($D12)&amp;"|"&amp;RIGHT("0000"&amp;TRIM($F12),4))=0
   ),
   "Mismatch",""
)</f>
        <v/>
      </c>
      <c r="Q12" s="2" t="str">
        <f t="shared" si="1"/>
        <v>Yes</v>
      </c>
    </row>
    <row r="13" spans="1:23" x14ac:dyDescent="0.4">
      <c r="A13" s="2" t="s">
        <v>33</v>
      </c>
      <c r="B13" s="2">
        <v>47</v>
      </c>
      <c r="C13" s="2" t="s">
        <v>53</v>
      </c>
      <c r="D13" s="2">
        <v>36415</v>
      </c>
      <c r="E13" s="2" t="s">
        <v>57</v>
      </c>
      <c r="F13" s="2">
        <v>300</v>
      </c>
      <c r="G13" s="2" t="s">
        <v>61</v>
      </c>
      <c r="H13" s="2" t="s">
        <v>64</v>
      </c>
      <c r="I13" s="2">
        <v>3765</v>
      </c>
      <c r="J13" s="2" t="s">
        <v>68</v>
      </c>
      <c r="K13" s="2" t="str">
        <f t="shared" si="0"/>
        <v/>
      </c>
      <c r="L13" s="2" t="str">
        <f>IF(AND(TRIM($E13)&lt;&gt;"", COUNTIF(Lookups!$B:$B, TRIM($E13))=0), "Invalid", "")</f>
        <v/>
      </c>
      <c r="M13" s="2" t="str">
        <f>IF(COUNTIF(Lookups!$A:$A,TRIM($D13))=0,"Invalid","")</f>
        <v/>
      </c>
      <c r="N13" s="2" t="str">
        <f>IF(COUNTIF(Lookups!$C:$C,RIGHT("0000"&amp;TRIM($F13),4))=0,"Invalid","")</f>
        <v/>
      </c>
      <c r="O13" s="2" t="str">
        <f>IF(AND(COUNTIF(Lookups!$E:$E,TRIM($D13))&gt;0,TRIM($G13)=""),"Missing","")</f>
        <v/>
      </c>
      <c r="P13" s="2" t="str">
        <f>IF(
   AND(
     COUNTIF(Lookups!$A:$A,TRIM($D13))&gt;0,
     COUNTIF(Lookups!$C:$C,RIGHT("0000"&amp;TRIM($F13),4))&gt;0,
     COUNTIF(Lookups!$D:$D,TRIM($D13)&amp;"|"&amp;RIGHT("0000"&amp;TRIM($F13),4))=0
   ),
   "Mismatch",""
)</f>
        <v/>
      </c>
      <c r="Q13" s="2" t="str">
        <f t="shared" si="1"/>
        <v>Yes</v>
      </c>
    </row>
    <row r="14" spans="1:23" x14ac:dyDescent="0.4">
      <c r="A14" s="2" t="s">
        <v>34</v>
      </c>
      <c r="B14" s="2">
        <v>76</v>
      </c>
      <c r="C14" s="2" t="s">
        <v>52</v>
      </c>
      <c r="D14" s="2">
        <v>93000</v>
      </c>
      <c r="E14" s="2" t="s">
        <v>56</v>
      </c>
      <c r="F14" s="2">
        <v>450</v>
      </c>
      <c r="H14" s="2" t="s">
        <v>65</v>
      </c>
      <c r="I14" s="2">
        <v>2395</v>
      </c>
      <c r="J14" s="2" t="s">
        <v>67</v>
      </c>
      <c r="K14" s="2" t="str">
        <f t="shared" si="0"/>
        <v/>
      </c>
      <c r="L14" s="2" t="str">
        <f>IF(AND(TRIM($E14)&lt;&gt;"", COUNTIF(Lookups!$B:$B, TRIM($E14))=0), "Invalid", "")</f>
        <v/>
      </c>
      <c r="M14" s="2" t="str">
        <f>IF(COUNTIF(Lookups!$A:$A,TRIM($D14))=0,"Invalid","")</f>
        <v/>
      </c>
      <c r="N14" s="2" t="str">
        <f>IF(COUNTIF(Lookups!$C:$C,RIGHT("0000"&amp;TRIM($F14),4))=0,"Invalid","")</f>
        <v/>
      </c>
      <c r="O14" s="2" t="str">
        <f>IF(AND(COUNTIF(Lookups!$E:$E,TRIM($D14))&gt;0,TRIM($G14)=""),"Missing","")</f>
        <v/>
      </c>
      <c r="P14" s="2" t="str">
        <f>IF(
   AND(
     COUNTIF(Lookups!$A:$A,TRIM($D14))&gt;0,
     COUNTIF(Lookups!$C:$C,RIGHT("0000"&amp;TRIM($F14),4))&gt;0,
     COUNTIF(Lookups!$D:$D,TRIM($D14)&amp;"|"&amp;RIGHT("0000"&amp;TRIM($F14),4))=0
   ),
   "Mismatch",""
)</f>
        <v/>
      </c>
      <c r="Q14" s="2" t="str">
        <f t="shared" si="1"/>
        <v>Yes</v>
      </c>
    </row>
    <row r="15" spans="1:23" x14ac:dyDescent="0.4">
      <c r="A15" s="2" t="s">
        <v>35</v>
      </c>
      <c r="B15" s="2">
        <v>50</v>
      </c>
      <c r="C15" s="2" t="s">
        <v>52</v>
      </c>
      <c r="D15" s="2">
        <v>99213</v>
      </c>
      <c r="E15" s="2" t="s">
        <v>57</v>
      </c>
      <c r="F15" s="2">
        <v>450</v>
      </c>
      <c r="G15" s="2" t="s">
        <v>61</v>
      </c>
      <c r="H15" s="2" t="s">
        <v>66</v>
      </c>
      <c r="I15" s="2">
        <v>1992</v>
      </c>
      <c r="J15" s="2" t="s">
        <v>68</v>
      </c>
      <c r="K15" s="2" t="str">
        <f t="shared" si="0"/>
        <v/>
      </c>
      <c r="L15" s="2" t="str">
        <f>IF(AND(TRIM($E15)&lt;&gt;"", COUNTIF(Lookups!$B:$B, TRIM($E15))=0), "Invalid", "")</f>
        <v/>
      </c>
      <c r="M15" s="2" t="str">
        <f>IF(COUNTIF(Lookups!$A:$A,TRIM($D15))=0,"Invalid","")</f>
        <v/>
      </c>
      <c r="N15" s="2" t="str">
        <f>IF(COUNTIF(Lookups!$C:$C,RIGHT("0000"&amp;TRIM($F15),4))=0,"Invalid","")</f>
        <v/>
      </c>
      <c r="O15" s="2" t="str">
        <f>IF(AND(COUNTIF(Lookups!$E:$E,TRIM($D15))&gt;0,TRIM($G15)=""),"Missing","")</f>
        <v/>
      </c>
      <c r="P15" s="2" t="str">
        <f>IF(
   AND(
     COUNTIF(Lookups!$A:$A,TRIM($D15))&gt;0,
     COUNTIF(Lookups!$C:$C,RIGHT("0000"&amp;TRIM($F15),4))&gt;0,
     COUNTIF(Lookups!$D:$D,TRIM($D15)&amp;"|"&amp;RIGHT("0000"&amp;TRIM($F15),4))=0
   ),
   "Mismatch",""
)</f>
        <v/>
      </c>
      <c r="Q15" s="2" t="str">
        <f t="shared" si="1"/>
        <v>Yes</v>
      </c>
    </row>
    <row r="16" spans="1:23" x14ac:dyDescent="0.4">
      <c r="A16" s="2" t="s">
        <v>36</v>
      </c>
      <c r="B16" s="2">
        <v>22</v>
      </c>
      <c r="C16" s="2" t="s">
        <v>53</v>
      </c>
      <c r="D16" s="2">
        <v>36415</v>
      </c>
      <c r="E16" s="2" t="s">
        <v>57</v>
      </c>
      <c r="F16" s="2">
        <v>300</v>
      </c>
      <c r="H16" s="2" t="s">
        <v>64</v>
      </c>
      <c r="I16" s="2">
        <v>4495</v>
      </c>
      <c r="J16" s="2" t="s">
        <v>67</v>
      </c>
      <c r="K16" s="2" t="str">
        <f t="shared" si="0"/>
        <v/>
      </c>
      <c r="L16" s="2" t="str">
        <f>IF(AND(TRIM($E16)&lt;&gt;"", COUNTIF(Lookups!$B:$B, TRIM($E16))=0), "Invalid", "")</f>
        <v/>
      </c>
      <c r="M16" s="2" t="str">
        <f>IF(COUNTIF(Lookups!$A:$A,TRIM($D16))=0,"Invalid","")</f>
        <v/>
      </c>
      <c r="N16" s="2" t="str">
        <f>IF(COUNTIF(Lookups!$C:$C,RIGHT("0000"&amp;TRIM($F16),4))=0,"Invalid","")</f>
        <v/>
      </c>
      <c r="O16" s="2" t="str">
        <f>IF(AND(COUNTIF(Lookups!$E:$E,TRIM($D16))&gt;0,TRIM($G16)=""),"Missing","")</f>
        <v/>
      </c>
      <c r="P16" s="2" t="str">
        <f>IF(
   AND(
     COUNTIF(Lookups!$A:$A,TRIM($D16))&gt;0,
     COUNTIF(Lookups!$C:$C,RIGHT("0000"&amp;TRIM($F16),4))&gt;0,
     COUNTIF(Lookups!$D:$D,TRIM($D16)&amp;"|"&amp;RIGHT("0000"&amp;TRIM($F16),4))=0
   ),
   "Mismatch",""
)</f>
        <v/>
      </c>
      <c r="Q16" s="2" t="str">
        <f t="shared" si="1"/>
        <v>Yes</v>
      </c>
    </row>
    <row r="17" spans="1:17" x14ac:dyDescent="0.4">
      <c r="A17" s="2" t="s">
        <v>37</v>
      </c>
      <c r="B17" s="2">
        <v>69</v>
      </c>
      <c r="C17" s="2" t="s">
        <v>52</v>
      </c>
      <c r="D17" s="2">
        <v>93000</v>
      </c>
      <c r="E17" s="2" t="s">
        <v>54</v>
      </c>
      <c r="F17" s="2">
        <v>450</v>
      </c>
      <c r="G17" s="2" t="s">
        <v>59</v>
      </c>
      <c r="H17" s="2" t="s">
        <v>64</v>
      </c>
      <c r="I17" s="2">
        <v>3700</v>
      </c>
      <c r="J17" s="2" t="s">
        <v>68</v>
      </c>
      <c r="K17" s="2" t="str">
        <f t="shared" si="0"/>
        <v/>
      </c>
      <c r="L17" s="2" t="str">
        <f>IF(AND(TRIM($E17)&lt;&gt;"", COUNTIF(Lookups!$B:$B, TRIM($E17))=0), "Invalid", "")</f>
        <v/>
      </c>
      <c r="M17" s="2" t="str">
        <f>IF(COUNTIF(Lookups!$A:$A,TRIM($D17))=0,"Invalid","")</f>
        <v/>
      </c>
      <c r="N17" s="2" t="str">
        <f>IF(COUNTIF(Lookups!$C:$C,RIGHT("0000"&amp;TRIM($F17),4))=0,"Invalid","")</f>
        <v/>
      </c>
      <c r="O17" s="2" t="str">
        <f>IF(AND(COUNTIF(Lookups!$E:$E,TRIM($D17))&gt;0,TRIM($G17)=""),"Missing","")</f>
        <v/>
      </c>
      <c r="P17" s="2" t="str">
        <f>IF(
   AND(
     COUNTIF(Lookups!$A:$A,TRIM($D17))&gt;0,
     COUNTIF(Lookups!$C:$C,RIGHT("0000"&amp;TRIM($F17),4))&gt;0,
     COUNTIF(Lookups!$D:$D,TRIM($D17)&amp;"|"&amp;RIGHT("0000"&amp;TRIM($F17),4))=0
   ),
   "Mismatch",""
)</f>
        <v/>
      </c>
      <c r="Q17" s="2" t="str">
        <f t="shared" si="1"/>
        <v>Yes</v>
      </c>
    </row>
    <row r="18" spans="1:17" x14ac:dyDescent="0.4">
      <c r="A18" s="2" t="s">
        <v>38</v>
      </c>
      <c r="B18" s="2">
        <v>44</v>
      </c>
      <c r="C18" s="2" t="s">
        <v>52</v>
      </c>
      <c r="D18" s="2">
        <v>36415</v>
      </c>
      <c r="E18" s="2" t="s">
        <v>57</v>
      </c>
      <c r="F18" s="2">
        <v>300</v>
      </c>
      <c r="H18" s="2" t="s">
        <v>64</v>
      </c>
      <c r="I18" s="2">
        <v>3444</v>
      </c>
      <c r="J18" s="2" t="s">
        <v>67</v>
      </c>
      <c r="K18" s="2" t="str">
        <f t="shared" si="0"/>
        <v/>
      </c>
      <c r="L18" s="2" t="str">
        <f>IF(AND(TRIM($E18)&lt;&gt;"", COUNTIF(Lookups!$B:$B, TRIM($E18))=0), "Invalid", "")</f>
        <v/>
      </c>
      <c r="M18" s="2" t="str">
        <f>IF(COUNTIF(Lookups!$A:$A,TRIM($D18))=0,"Invalid","")</f>
        <v/>
      </c>
      <c r="N18" s="2" t="str">
        <f>IF(COUNTIF(Lookups!$C:$C,RIGHT("0000"&amp;TRIM($F18),4))=0,"Invalid","")</f>
        <v/>
      </c>
      <c r="O18" s="2" t="str">
        <f>IF(AND(COUNTIF(Lookups!$E:$E,TRIM($D18))&gt;0,TRIM($G18)=""),"Missing","")</f>
        <v/>
      </c>
      <c r="P18" s="2" t="str">
        <f>IF(
   AND(
     COUNTIF(Lookups!$A:$A,TRIM($D18))&gt;0,
     COUNTIF(Lookups!$C:$C,RIGHT("0000"&amp;TRIM($F18),4))&gt;0,
     COUNTIF(Lookups!$D:$D,TRIM($D18)&amp;"|"&amp;RIGHT("0000"&amp;TRIM($F18),4))=0
   ),
   "Mismatch",""
)</f>
        <v/>
      </c>
      <c r="Q18" s="2" t="str">
        <f t="shared" si="1"/>
        <v>Yes</v>
      </c>
    </row>
    <row r="19" spans="1:17" x14ac:dyDescent="0.4">
      <c r="A19" s="2" t="s">
        <v>39</v>
      </c>
      <c r="B19" s="2">
        <v>27</v>
      </c>
      <c r="C19" s="2" t="s">
        <v>53</v>
      </c>
      <c r="D19" s="2">
        <v>80053</v>
      </c>
      <c r="E19" s="2" t="s">
        <v>58</v>
      </c>
      <c r="F19" s="2">
        <v>300</v>
      </c>
      <c r="H19" s="2" t="s">
        <v>63</v>
      </c>
      <c r="I19" s="2">
        <v>1733</v>
      </c>
      <c r="J19" s="2" t="s">
        <v>69</v>
      </c>
      <c r="K19" s="2" t="str">
        <f t="shared" si="0"/>
        <v/>
      </c>
      <c r="L19" s="2" t="str">
        <f>IF(AND(TRIM($E19)&lt;&gt;"", COUNTIF(Lookups!$B:$B, TRIM($E19))=0), "Invalid", "")</f>
        <v/>
      </c>
      <c r="M19" s="2" t="str">
        <f>IF(COUNTIF(Lookups!$A:$A,TRIM($D19))=0,"Invalid","")</f>
        <v/>
      </c>
      <c r="N19" s="2" t="str">
        <f>IF(COUNTIF(Lookups!$C:$C,RIGHT("0000"&amp;TRIM($F19),4))=0,"Invalid","")</f>
        <v/>
      </c>
      <c r="O19" s="2" t="str">
        <f>IF(AND(COUNTIF(Lookups!$E:$E,TRIM($D19))&gt;0,TRIM($G19)=""),"Missing","")</f>
        <v/>
      </c>
      <c r="P19" s="2" t="str">
        <f>IF(
   AND(
     COUNTIF(Lookups!$A:$A,TRIM($D19))&gt;0,
     COUNTIF(Lookups!$C:$C,RIGHT("0000"&amp;TRIM($F19),4))&gt;0,
     COUNTIF(Lookups!$D:$D,TRIM($D19)&amp;"|"&amp;RIGHT("0000"&amp;TRIM($F19),4))=0
   ),
   "Mismatch",""
)</f>
        <v/>
      </c>
      <c r="Q19" s="2" t="str">
        <f t="shared" si="1"/>
        <v>Yes</v>
      </c>
    </row>
    <row r="20" spans="1:17" x14ac:dyDescent="0.4">
      <c r="A20" s="2" t="s">
        <v>40</v>
      </c>
      <c r="B20" s="2">
        <v>25</v>
      </c>
      <c r="C20" s="2" t="s">
        <v>52</v>
      </c>
      <c r="D20" s="2">
        <v>80053</v>
      </c>
      <c r="E20" s="2" t="s">
        <v>58</v>
      </c>
      <c r="F20" s="2">
        <v>300</v>
      </c>
      <c r="H20" s="2" t="s">
        <v>64</v>
      </c>
      <c r="I20" s="2">
        <v>4734</v>
      </c>
      <c r="J20" s="2" t="s">
        <v>67</v>
      </c>
      <c r="K20" s="2" t="str">
        <f t="shared" si="0"/>
        <v/>
      </c>
      <c r="L20" s="2" t="str">
        <f>IF(AND(TRIM($E20)&lt;&gt;"", COUNTIF(Lookups!$B:$B, TRIM($E20))=0), "Invalid", "")</f>
        <v/>
      </c>
      <c r="M20" s="2" t="str">
        <f>IF(COUNTIF(Lookups!$A:$A,TRIM($D20))=0,"Invalid","")</f>
        <v/>
      </c>
      <c r="N20" s="2" t="str">
        <f>IF(COUNTIF(Lookups!$C:$C,RIGHT("0000"&amp;TRIM($F20),4))=0,"Invalid","")</f>
        <v/>
      </c>
      <c r="O20" s="2" t="str">
        <f>IF(AND(COUNTIF(Lookups!$E:$E,TRIM($D20))&gt;0,TRIM($G20)=""),"Missing","")</f>
        <v/>
      </c>
      <c r="P20" s="2" t="str">
        <f>IF(
   AND(
     COUNTIF(Lookups!$A:$A,TRIM($D20))&gt;0,
     COUNTIF(Lookups!$C:$C,RIGHT("0000"&amp;TRIM($F20),4))&gt;0,
     COUNTIF(Lookups!$D:$D,TRIM($D20)&amp;"|"&amp;RIGHT("0000"&amp;TRIM($F20),4))=0
   ),
   "Mismatch",""
)</f>
        <v/>
      </c>
      <c r="Q20" s="2" t="str">
        <f t="shared" si="1"/>
        <v>Yes</v>
      </c>
    </row>
    <row r="21" spans="1:17" x14ac:dyDescent="0.4">
      <c r="A21" s="2" t="s">
        <v>41</v>
      </c>
      <c r="B21" s="2">
        <v>76</v>
      </c>
      <c r="C21" s="2" t="s">
        <v>52</v>
      </c>
      <c r="D21" s="2">
        <v>80053</v>
      </c>
      <c r="E21" s="2" t="s">
        <v>58</v>
      </c>
      <c r="F21" s="2">
        <v>300</v>
      </c>
      <c r="H21" s="2" t="s">
        <v>65</v>
      </c>
      <c r="I21" s="2">
        <v>1327</v>
      </c>
      <c r="J21" s="2" t="s">
        <v>67</v>
      </c>
      <c r="K21" s="2" t="str">
        <f t="shared" si="0"/>
        <v/>
      </c>
      <c r="L21" s="2" t="str">
        <f>IF(AND(TRIM($E21)&lt;&gt;"", COUNTIF(Lookups!$B:$B, TRIM($E21))=0), "Invalid", "")</f>
        <v/>
      </c>
      <c r="M21" s="2" t="str">
        <f>IF(COUNTIF(Lookups!$A:$A,TRIM($D21))=0,"Invalid","")</f>
        <v/>
      </c>
      <c r="N21" s="2" t="str">
        <f>IF(COUNTIF(Lookups!$C:$C,RIGHT("0000"&amp;TRIM($F21),4))=0,"Invalid","")</f>
        <v/>
      </c>
      <c r="O21" s="2" t="str">
        <f>IF(AND(COUNTIF(Lookups!$E:$E,TRIM($D21))&gt;0,TRIM($G21)=""),"Missing","")</f>
        <v/>
      </c>
      <c r="P21" s="2" t="str">
        <f>IF(
   AND(
     COUNTIF(Lookups!$A:$A,TRIM($D21))&gt;0,
     COUNTIF(Lookups!$C:$C,RIGHT("0000"&amp;TRIM($F21),4))&gt;0,
     COUNTIF(Lookups!$D:$D,TRIM($D21)&amp;"|"&amp;RIGHT("0000"&amp;TRIM($F21),4))=0
   ),
   "Mismatch",""
)</f>
        <v/>
      </c>
      <c r="Q21" s="2" t="str">
        <f t="shared" si="1"/>
        <v>Yes</v>
      </c>
    </row>
    <row r="22" spans="1:17" x14ac:dyDescent="0.4">
      <c r="A22" s="2" t="s">
        <v>42</v>
      </c>
      <c r="B22" s="2">
        <v>85</v>
      </c>
      <c r="C22" s="2" t="s">
        <v>52</v>
      </c>
      <c r="D22" s="2">
        <v>93000</v>
      </c>
      <c r="E22" s="2" t="s">
        <v>55</v>
      </c>
      <c r="F22" s="2">
        <v>450</v>
      </c>
      <c r="G22" s="2" t="s">
        <v>59</v>
      </c>
      <c r="H22" s="2" t="s">
        <v>66</v>
      </c>
      <c r="I22" s="2">
        <v>3547</v>
      </c>
      <c r="J22" s="2" t="s">
        <v>68</v>
      </c>
      <c r="K22" s="2" t="str">
        <f t="shared" si="0"/>
        <v/>
      </c>
      <c r="L22" s="2" t="str">
        <f>IF(AND(TRIM($E22)&lt;&gt;"", COUNTIF(Lookups!$B:$B, TRIM($E22))=0), "Invalid", "")</f>
        <v/>
      </c>
      <c r="M22" s="2" t="str">
        <f>IF(COUNTIF(Lookups!$A:$A,TRIM($D22))=0,"Invalid","")</f>
        <v/>
      </c>
      <c r="N22" s="2" t="str">
        <f>IF(COUNTIF(Lookups!$C:$C,RIGHT("0000"&amp;TRIM($F22),4))=0,"Invalid","")</f>
        <v/>
      </c>
      <c r="O22" s="2" t="str">
        <f>IF(AND(COUNTIF(Lookups!$E:$E,TRIM($D22))&gt;0,TRIM($G22)=""),"Missing","")</f>
        <v/>
      </c>
      <c r="P22" s="2" t="str">
        <f>IF(
   AND(
     COUNTIF(Lookups!$A:$A,TRIM($D22))&gt;0,
     COUNTIF(Lookups!$C:$C,RIGHT("0000"&amp;TRIM($F22),4))&gt;0,
     COUNTIF(Lookups!$D:$D,TRIM($D22)&amp;"|"&amp;RIGHT("0000"&amp;TRIM($F22),4))=0
   ),
   "Mismatch",""
)</f>
        <v/>
      </c>
      <c r="Q22" s="2" t="str">
        <f t="shared" si="1"/>
        <v>Yes</v>
      </c>
    </row>
    <row r="23" spans="1:17" x14ac:dyDescent="0.4">
      <c r="A23" s="2" t="s">
        <v>43</v>
      </c>
      <c r="B23" s="2">
        <v>72</v>
      </c>
      <c r="C23" s="2" t="s">
        <v>52</v>
      </c>
      <c r="D23" s="2">
        <v>80053</v>
      </c>
      <c r="E23" s="2" t="s">
        <v>58</v>
      </c>
      <c r="F23" s="2">
        <v>300</v>
      </c>
      <c r="H23" s="2" t="s">
        <v>64</v>
      </c>
      <c r="I23" s="2">
        <v>1605</v>
      </c>
      <c r="J23" s="2" t="s">
        <v>67</v>
      </c>
      <c r="K23" s="2" t="str">
        <f t="shared" si="0"/>
        <v/>
      </c>
      <c r="L23" s="2" t="str">
        <f>IF(AND(TRIM($E23)&lt;&gt;"", COUNTIF(Lookups!$B:$B, TRIM($E23))=0), "Invalid", "")</f>
        <v/>
      </c>
      <c r="M23" s="2" t="str">
        <f>IF(COUNTIF(Lookups!$A:$A,TRIM($D23))=0,"Invalid","")</f>
        <v/>
      </c>
      <c r="N23" s="2" t="str">
        <f>IF(COUNTIF(Lookups!$C:$C,RIGHT("0000"&amp;TRIM($F23),4))=0,"Invalid","")</f>
        <v/>
      </c>
      <c r="O23" s="2" t="str">
        <f>IF(AND(COUNTIF(Lookups!$E:$E,TRIM($D23))&gt;0,TRIM($G23)=""),"Missing","")</f>
        <v/>
      </c>
      <c r="P23" s="2" t="str">
        <f>IF(
   AND(
     COUNTIF(Lookups!$A:$A,TRIM($D23))&gt;0,
     COUNTIF(Lookups!$C:$C,RIGHT("0000"&amp;TRIM($F23),4))&gt;0,
     COUNTIF(Lookups!$D:$D,TRIM($D23)&amp;"|"&amp;RIGHT("0000"&amp;TRIM($F23),4))=0
   ),
   "Mismatch",""
)</f>
        <v/>
      </c>
      <c r="Q23" s="2" t="str">
        <f t="shared" si="1"/>
        <v>Yes</v>
      </c>
    </row>
    <row r="24" spans="1:17" x14ac:dyDescent="0.4">
      <c r="A24" s="2" t="s">
        <v>44</v>
      </c>
      <c r="B24" s="2">
        <v>37</v>
      </c>
      <c r="C24" s="2" t="s">
        <v>53</v>
      </c>
      <c r="D24" s="2">
        <v>93000</v>
      </c>
      <c r="E24" s="2" t="s">
        <v>54</v>
      </c>
      <c r="F24" s="2">
        <v>450</v>
      </c>
      <c r="G24" s="2" t="s">
        <v>61</v>
      </c>
      <c r="H24" s="2" t="s">
        <v>62</v>
      </c>
      <c r="I24" s="2">
        <v>3147</v>
      </c>
      <c r="J24" s="2" t="s">
        <v>67</v>
      </c>
      <c r="K24" s="2" t="str">
        <f t="shared" si="0"/>
        <v/>
      </c>
      <c r="L24" s="2" t="str">
        <f>IF(AND(TRIM($E24)&lt;&gt;"", COUNTIF(Lookups!$B:$B, TRIM($E24))=0), "Invalid", "")</f>
        <v/>
      </c>
      <c r="M24" s="2" t="str">
        <f>IF(COUNTIF(Lookups!$A:$A,TRIM($D24))=0,"Invalid","")</f>
        <v/>
      </c>
      <c r="N24" s="2" t="str">
        <f>IF(COUNTIF(Lookups!$C:$C,RIGHT("0000"&amp;TRIM($F24),4))=0,"Invalid","")</f>
        <v/>
      </c>
      <c r="O24" s="2" t="str">
        <f>IF(AND(COUNTIF(Lookups!$E:$E,TRIM($D24))&gt;0,TRIM($G24)=""),"Missing","")</f>
        <v/>
      </c>
      <c r="P24" s="2" t="str">
        <f>IF(
   AND(
     COUNTIF(Lookups!$A:$A,TRIM($D24))&gt;0,
     COUNTIF(Lookups!$C:$C,RIGHT("0000"&amp;TRIM($F24),4))&gt;0,
     COUNTIF(Lookups!$D:$D,TRIM($D24)&amp;"|"&amp;RIGHT("0000"&amp;TRIM($F24),4))=0
   ),
   "Mismatch",""
)</f>
        <v/>
      </c>
      <c r="Q24" s="2" t="str">
        <f t="shared" si="1"/>
        <v>Yes</v>
      </c>
    </row>
    <row r="25" spans="1:17" x14ac:dyDescent="0.4">
      <c r="A25" s="2" t="s">
        <v>45</v>
      </c>
      <c r="B25" s="2">
        <v>82</v>
      </c>
      <c r="C25" s="2" t="s">
        <v>53</v>
      </c>
      <c r="D25" s="2">
        <v>80053</v>
      </c>
      <c r="E25" s="2" t="s">
        <v>58</v>
      </c>
      <c r="F25" s="2">
        <v>300</v>
      </c>
      <c r="G25" s="2" t="s">
        <v>61</v>
      </c>
      <c r="H25" s="2" t="s">
        <v>62</v>
      </c>
      <c r="I25" s="2">
        <v>1467</v>
      </c>
      <c r="J25" s="2" t="s">
        <v>69</v>
      </c>
      <c r="K25" s="2" t="str">
        <f t="shared" si="0"/>
        <v/>
      </c>
      <c r="L25" s="2" t="str">
        <f>IF(AND(TRIM($E25)&lt;&gt;"", COUNTIF(Lookups!$B:$B, TRIM($E25))=0), "Invalid", "")</f>
        <v/>
      </c>
      <c r="M25" s="2" t="str">
        <f>IF(COUNTIF(Lookups!$A:$A,TRIM($D25))=0,"Invalid","")</f>
        <v/>
      </c>
      <c r="N25" s="2" t="str">
        <f>IF(COUNTIF(Lookups!$C:$C,RIGHT("0000"&amp;TRIM($F25),4))=0,"Invalid","")</f>
        <v/>
      </c>
      <c r="O25" s="2" t="str">
        <f>IF(AND(COUNTIF(Lookups!$E:$E,TRIM($D25))&gt;0,TRIM($G25)=""),"Missing","")</f>
        <v/>
      </c>
      <c r="P25" s="2" t="str">
        <f>IF(
   AND(
     COUNTIF(Lookups!$A:$A,TRIM($D25))&gt;0,
     COUNTIF(Lookups!$C:$C,RIGHT("0000"&amp;TRIM($F25),4))&gt;0,
     COUNTIF(Lookups!$D:$D,TRIM($D25)&amp;"|"&amp;RIGHT("0000"&amp;TRIM($F25),4))=0
   ),
   "Mismatch",""
)</f>
        <v/>
      </c>
      <c r="Q25" s="2" t="str">
        <f t="shared" si="1"/>
        <v>Yes</v>
      </c>
    </row>
    <row r="26" spans="1:17" x14ac:dyDescent="0.4">
      <c r="A26" s="2" t="s">
        <v>46</v>
      </c>
      <c r="B26" s="2">
        <v>67</v>
      </c>
      <c r="C26" s="2" t="s">
        <v>52</v>
      </c>
      <c r="D26" s="2">
        <v>80053</v>
      </c>
      <c r="E26" s="2" t="s">
        <v>54</v>
      </c>
      <c r="F26" s="2">
        <v>300</v>
      </c>
      <c r="G26" s="2" t="s">
        <v>61</v>
      </c>
      <c r="H26" s="2" t="s">
        <v>64</v>
      </c>
      <c r="I26" s="2">
        <v>1261</v>
      </c>
      <c r="J26" s="2" t="s">
        <v>67</v>
      </c>
      <c r="K26" s="2" t="str">
        <f t="shared" si="0"/>
        <v/>
      </c>
      <c r="L26" s="2" t="str">
        <f>IF(AND(TRIM($E26)&lt;&gt;"", COUNTIF(Lookups!$B:$B, TRIM($E26))=0), "Invalid", "")</f>
        <v/>
      </c>
      <c r="M26" s="2" t="str">
        <f>IF(COUNTIF(Lookups!$A:$A,TRIM($D26))=0,"Invalid","")</f>
        <v/>
      </c>
      <c r="N26" s="2" t="str">
        <f>IF(COUNTIF(Lookups!$C:$C,RIGHT("0000"&amp;TRIM($F26),4))=0,"Invalid","")</f>
        <v/>
      </c>
      <c r="O26" s="2" t="str">
        <f>IF(AND(COUNTIF(Lookups!$E:$E,TRIM($D26))&gt;0,TRIM($G26)=""),"Missing","")</f>
        <v/>
      </c>
      <c r="P26" s="2" t="str">
        <f>IF(
   AND(
     COUNTIF(Lookups!$A:$A,TRIM($D26))&gt;0,
     COUNTIF(Lookups!$C:$C,RIGHT("0000"&amp;TRIM($F26),4))&gt;0,
     COUNTIF(Lookups!$D:$D,TRIM($D26)&amp;"|"&amp;RIGHT("0000"&amp;TRIM($F26),4))=0
   ),
   "Mismatch",""
)</f>
        <v/>
      </c>
      <c r="Q26" s="2" t="str">
        <f t="shared" si="1"/>
        <v>Yes</v>
      </c>
    </row>
    <row r="27" spans="1:17" x14ac:dyDescent="0.4">
      <c r="A27" s="2" t="s">
        <v>47</v>
      </c>
      <c r="B27" s="2">
        <v>72</v>
      </c>
      <c r="C27" s="2" t="s">
        <v>53</v>
      </c>
      <c r="D27" s="2">
        <v>80053</v>
      </c>
      <c r="E27" s="2" t="s">
        <v>54</v>
      </c>
      <c r="F27" s="2">
        <v>300</v>
      </c>
      <c r="H27" s="2" t="s">
        <v>62</v>
      </c>
      <c r="I27" s="2">
        <v>106</v>
      </c>
      <c r="J27" s="2" t="s">
        <v>69</v>
      </c>
      <c r="K27" s="2" t="str">
        <f t="shared" si="0"/>
        <v/>
      </c>
      <c r="L27" s="2" t="str">
        <f>IF(AND(TRIM($E27)&lt;&gt;"", COUNTIF(Lookups!$B:$B, TRIM($E27))=0), "Invalid", "")</f>
        <v/>
      </c>
      <c r="M27" s="2" t="str">
        <f>IF(COUNTIF(Lookups!$A:$A,TRIM($D27))=0,"Invalid","")</f>
        <v/>
      </c>
      <c r="N27" s="2" t="str">
        <f>IF(COUNTIF(Lookups!$C:$C,RIGHT("0000"&amp;TRIM($F27),4))=0,"Invalid","")</f>
        <v/>
      </c>
      <c r="O27" s="2" t="str">
        <f>IF(AND(COUNTIF(Lookups!$E:$E,TRIM($D27))&gt;0,TRIM($G27)=""),"Missing","")</f>
        <v/>
      </c>
      <c r="P27" s="2" t="str">
        <f>IF(
   AND(
     COUNTIF(Lookups!$A:$A,TRIM($D27))&gt;0,
     COUNTIF(Lookups!$C:$C,RIGHT("0000"&amp;TRIM($F27),4))&gt;0,
     COUNTIF(Lookups!$D:$D,TRIM($D27)&amp;"|"&amp;RIGHT("0000"&amp;TRIM($F27),4))=0
   ),
   "Mismatch",""
)</f>
        <v/>
      </c>
      <c r="Q27" s="2" t="str">
        <f t="shared" si="1"/>
        <v>Yes</v>
      </c>
    </row>
    <row r="28" spans="1:17" x14ac:dyDescent="0.4">
      <c r="A28" s="2" t="s">
        <v>48</v>
      </c>
      <c r="B28" s="2">
        <v>59</v>
      </c>
      <c r="C28" s="2" t="s">
        <v>52</v>
      </c>
      <c r="D28" s="2">
        <v>36415</v>
      </c>
      <c r="E28" s="2" t="s">
        <v>57</v>
      </c>
      <c r="F28" s="2">
        <v>300</v>
      </c>
      <c r="H28" s="2" t="s">
        <v>63</v>
      </c>
      <c r="I28" s="2">
        <v>3762</v>
      </c>
      <c r="J28" s="2" t="s">
        <v>69</v>
      </c>
      <c r="K28" s="2" t="str">
        <f t="shared" si="0"/>
        <v/>
      </c>
      <c r="L28" s="2" t="str">
        <f>IF(AND(TRIM($E28)&lt;&gt;"", COUNTIF(Lookups!$B:$B, TRIM($E28))=0), "Invalid", "")</f>
        <v/>
      </c>
      <c r="M28" s="2" t="str">
        <f>IF(COUNTIF(Lookups!$A:$A,TRIM($D28))=0,"Invalid","")</f>
        <v/>
      </c>
      <c r="N28" s="2" t="str">
        <f>IF(COUNTIF(Lookups!$C:$C,RIGHT("0000"&amp;TRIM($F28),4))=0,"Invalid","")</f>
        <v/>
      </c>
      <c r="O28" s="2" t="str">
        <f>IF(AND(COUNTIF(Lookups!$E:$E,TRIM($D28))&gt;0,TRIM($G28)=""),"Missing","")</f>
        <v/>
      </c>
      <c r="P28" s="2" t="str">
        <f>IF(
   AND(
     COUNTIF(Lookups!$A:$A,TRIM($D28))&gt;0,
     COUNTIF(Lookups!$C:$C,RIGHT("0000"&amp;TRIM($F28),4))&gt;0,
     COUNTIF(Lookups!$D:$D,TRIM($D28)&amp;"|"&amp;RIGHT("0000"&amp;TRIM($F28),4))=0
   ),
   "Mismatch",""
)</f>
        <v/>
      </c>
      <c r="Q28" s="2" t="str">
        <f t="shared" si="1"/>
        <v>Yes</v>
      </c>
    </row>
    <row r="29" spans="1:17" x14ac:dyDescent="0.4">
      <c r="A29" s="2" t="s">
        <v>49</v>
      </c>
      <c r="B29" s="2">
        <v>69</v>
      </c>
      <c r="C29" s="2" t="s">
        <v>52</v>
      </c>
      <c r="D29" s="2">
        <v>93000</v>
      </c>
      <c r="E29" s="2" t="s">
        <v>55</v>
      </c>
      <c r="F29" s="2">
        <v>450</v>
      </c>
      <c r="G29" s="2" t="s">
        <v>60</v>
      </c>
      <c r="H29" s="2" t="s">
        <v>65</v>
      </c>
      <c r="I29" s="2">
        <v>2662</v>
      </c>
      <c r="J29" s="2" t="s">
        <v>68</v>
      </c>
      <c r="K29" s="2" t="str">
        <f t="shared" si="0"/>
        <v/>
      </c>
      <c r="L29" s="2" t="str">
        <f>IF(AND(TRIM($E29)&lt;&gt;"", COUNTIF(Lookups!$B:$B, TRIM($E29))=0), "Invalid", "")</f>
        <v/>
      </c>
      <c r="M29" s="2" t="str">
        <f>IF(COUNTIF(Lookups!$A:$A,TRIM($D29))=0,"Invalid","")</f>
        <v/>
      </c>
      <c r="N29" s="2" t="str">
        <f>IF(COUNTIF(Lookups!$C:$C,RIGHT("0000"&amp;TRIM($F29),4))=0,"Invalid","")</f>
        <v/>
      </c>
      <c r="O29" s="2" t="str">
        <f>IF(AND(COUNTIF(Lookups!$E:$E,TRIM($D29))&gt;0,TRIM($G29)=""),"Missing","")</f>
        <v/>
      </c>
      <c r="P29" s="2" t="str">
        <f>IF(
   AND(
     COUNTIF(Lookups!$A:$A,TRIM($D29))&gt;0,
     COUNTIF(Lookups!$C:$C,RIGHT("0000"&amp;TRIM($F29),4))&gt;0,
     COUNTIF(Lookups!$D:$D,TRIM($D29)&amp;"|"&amp;RIGHT("0000"&amp;TRIM($F29),4))=0
   ),
   "Mismatch",""
)</f>
        <v/>
      </c>
      <c r="Q29" s="2" t="str">
        <f t="shared" si="1"/>
        <v>Yes</v>
      </c>
    </row>
    <row r="30" spans="1:17" x14ac:dyDescent="0.4">
      <c r="A30" s="2" t="s">
        <v>50</v>
      </c>
      <c r="B30" s="2">
        <v>71</v>
      </c>
      <c r="C30" s="2" t="s">
        <v>53</v>
      </c>
      <c r="D30" s="2">
        <v>36415</v>
      </c>
      <c r="E30" s="2" t="s">
        <v>57</v>
      </c>
      <c r="F30" s="2">
        <v>300</v>
      </c>
      <c r="H30" s="2" t="s">
        <v>64</v>
      </c>
      <c r="I30" s="2">
        <v>3925</v>
      </c>
      <c r="J30" s="2" t="s">
        <v>67</v>
      </c>
      <c r="K30" s="2" t="str">
        <f t="shared" si="0"/>
        <v/>
      </c>
      <c r="L30" s="2" t="str">
        <f>IF(AND(TRIM($E30)&lt;&gt;"", COUNTIF(Lookups!$B:$B, TRIM($E30))=0), "Invalid", "")</f>
        <v/>
      </c>
      <c r="M30" s="2" t="str">
        <f>IF(COUNTIF(Lookups!$A:$A,TRIM($D30))=0,"Invalid","")</f>
        <v/>
      </c>
      <c r="N30" s="2" t="str">
        <f>IF(COUNTIF(Lookups!$C:$C,RIGHT("0000"&amp;TRIM($F30),4))=0,"Invalid","")</f>
        <v/>
      </c>
      <c r="O30" s="2" t="str">
        <f>IF(AND(COUNTIF(Lookups!$E:$E,TRIM($D30))&gt;0,TRIM($G30)=""),"Missing","")</f>
        <v/>
      </c>
      <c r="P30" s="2" t="str">
        <f>IF(
   AND(
     COUNTIF(Lookups!$A:$A,TRIM($D30))&gt;0,
     COUNTIF(Lookups!$C:$C,RIGHT("0000"&amp;TRIM($F30),4))&gt;0,
     COUNTIF(Lookups!$D:$D,TRIM($D30)&amp;"|"&amp;RIGHT("0000"&amp;TRIM($F30),4))=0
   ),
   "Mismatch",""
)</f>
        <v/>
      </c>
      <c r="Q30" s="2" t="str">
        <f t="shared" si="1"/>
        <v>Yes</v>
      </c>
    </row>
    <row r="31" spans="1:17" x14ac:dyDescent="0.4">
      <c r="A31" s="2" t="s">
        <v>51</v>
      </c>
      <c r="B31" s="2">
        <v>32</v>
      </c>
      <c r="C31" s="2" t="s">
        <v>53</v>
      </c>
      <c r="D31" s="2">
        <v>93000</v>
      </c>
      <c r="E31" s="2" t="s">
        <v>57</v>
      </c>
      <c r="F31" s="2">
        <v>450</v>
      </c>
      <c r="H31" s="2" t="s">
        <v>62</v>
      </c>
      <c r="I31" s="2">
        <v>2414</v>
      </c>
      <c r="J31" s="2" t="s">
        <v>69</v>
      </c>
      <c r="K31" s="2" t="str">
        <f t="shared" si="0"/>
        <v/>
      </c>
      <c r="L31" s="2" t="str">
        <f>IF(AND(TRIM($E31)&lt;&gt;"", COUNTIF(Lookups!$B:$B, TRIM($E31))=0), "Invalid", "")</f>
        <v/>
      </c>
      <c r="M31" s="2" t="str">
        <f>IF(COUNTIF(Lookups!$A:$A,TRIM($D31))=0,"Invalid","")</f>
        <v/>
      </c>
      <c r="N31" s="2" t="str">
        <f>IF(COUNTIF(Lookups!$C:$C,RIGHT("0000"&amp;TRIM($F31),4))=0,"Invalid","")</f>
        <v/>
      </c>
      <c r="O31" s="2" t="str">
        <f>IF(AND(COUNTIF(Lookups!$E:$E,TRIM($D31))&gt;0,TRIM($G31)=""),"Missing","")</f>
        <v/>
      </c>
      <c r="P31" s="2" t="str">
        <f>IF(
   AND(
     COUNTIF(Lookups!$A:$A,TRIM($D31))&gt;0,
     COUNTIF(Lookups!$C:$C,RIGHT("0000"&amp;TRIM($F31),4))&gt;0,
     COUNTIF(Lookups!$D:$D,TRIM($D31)&amp;"|"&amp;RIGHT("0000"&amp;TRIM($F31),4))=0
   ),
   "Mismatch",""
)</f>
        <v/>
      </c>
      <c r="Q31" s="2" t="str">
        <f t="shared" si="1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E978-2D46-4998-8068-C9A081D01759}">
  <dimension ref="A1:C8"/>
  <sheetViews>
    <sheetView workbookViewId="0">
      <selection activeCell="C35" sqref="C35"/>
    </sheetView>
  </sheetViews>
  <sheetFormatPr defaultRowHeight="14.6" x14ac:dyDescent="0.4"/>
  <cols>
    <col min="1" max="1" width="28.07421875" customWidth="1"/>
    <col min="2" max="2" width="25.3046875" bestFit="1" customWidth="1"/>
    <col min="3" max="3" width="29.23046875" bestFit="1" customWidth="1"/>
    <col min="4" max="4" width="10.765625" bestFit="1" customWidth="1"/>
  </cols>
  <sheetData>
    <row r="1" spans="1:3" ht="15" thickBot="1" x14ac:dyDescent="0.45">
      <c r="A1" s="13"/>
      <c r="B1" s="14" t="s">
        <v>102</v>
      </c>
      <c r="C1" s="14" t="s">
        <v>103</v>
      </c>
    </row>
    <row r="2" spans="1:3" ht="15" thickTop="1" x14ac:dyDescent="0.4">
      <c r="A2" s="11" t="s">
        <v>99</v>
      </c>
      <c r="B2" s="12">
        <f>COUNTIF(Flagged_After!Q2:Q100,"Yes")</f>
        <v>30</v>
      </c>
      <c r="C2" s="12">
        <f>COUNTA(Flagged!A2:A100)</f>
        <v>30</v>
      </c>
    </row>
    <row r="3" spans="1:3" x14ac:dyDescent="0.4">
      <c r="A3" s="9" t="s">
        <v>104</v>
      </c>
      <c r="B3" s="8">
        <f>COUNTIF(Flagged!Q3:Q101,"Yes")</f>
        <v>5</v>
      </c>
      <c r="C3" s="8">
        <f>COUNTA(Flagged_After!A2:A1000)</f>
        <v>30</v>
      </c>
    </row>
    <row r="4" spans="1:3" x14ac:dyDescent="0.4">
      <c r="A4" s="9" t="s">
        <v>100</v>
      </c>
      <c r="B4" s="10">
        <f xml:space="preserve"> B3 / B2</f>
        <v>0.16666666666666666</v>
      </c>
      <c r="C4" s="10">
        <f xml:space="preserve"> C3 / C2</f>
        <v>1</v>
      </c>
    </row>
    <row r="5" spans="1:3" x14ac:dyDescent="0.4">
      <c r="A5" s="9" t="s">
        <v>101</v>
      </c>
      <c r="B5" s="10"/>
      <c r="C5" s="10">
        <f xml:space="preserve"> C4 - B4</f>
        <v>0.83333333333333337</v>
      </c>
    </row>
    <row r="6" spans="1:3" x14ac:dyDescent="0.4">
      <c r="C6" s="7"/>
    </row>
    <row r="8" spans="1:3" x14ac:dyDescent="0.4">
      <c r="C8" s="6"/>
    </row>
  </sheetData>
  <conditionalFormatting sqref="C5">
    <cfRule type="cellIs" dxfId="0" priority="2" operator="greater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A17" sqref="A17"/>
    </sheetView>
  </sheetViews>
  <sheetFormatPr defaultRowHeight="14.6" x14ac:dyDescent="0.4"/>
  <cols>
    <col min="1" max="1" width="115.69140625" customWidth="1"/>
  </cols>
  <sheetData>
    <row r="1" spans="1:1" x14ac:dyDescent="0.4">
      <c r="A1" s="1" t="s">
        <v>0</v>
      </c>
    </row>
    <row r="2" spans="1:1" ht="18.45" x14ac:dyDescent="0.5">
      <c r="A2" s="3" t="s">
        <v>1</v>
      </c>
    </row>
    <row r="3" spans="1:1" ht="18.45" x14ac:dyDescent="0.5">
      <c r="A3" s="3"/>
    </row>
    <row r="4" spans="1:1" ht="18.45" x14ac:dyDescent="0.5">
      <c r="A4" s="3" t="s">
        <v>2</v>
      </c>
    </row>
    <row r="5" spans="1:1" ht="18.45" x14ac:dyDescent="0.5">
      <c r="A5" s="3" t="s">
        <v>3</v>
      </c>
    </row>
    <row r="6" spans="1:1" ht="18.45" x14ac:dyDescent="0.5">
      <c r="A6" s="3" t="s">
        <v>4</v>
      </c>
    </row>
    <row r="7" spans="1:1" ht="18.45" x14ac:dyDescent="0.5">
      <c r="A7" s="3" t="s">
        <v>5</v>
      </c>
    </row>
    <row r="8" spans="1:1" ht="18.45" x14ac:dyDescent="0.5">
      <c r="A8" s="3" t="s">
        <v>6</v>
      </c>
    </row>
    <row r="9" spans="1:1" ht="18.45" x14ac:dyDescent="0.5">
      <c r="A9" s="3" t="s">
        <v>7</v>
      </c>
    </row>
    <row r="10" spans="1:1" ht="18.45" x14ac:dyDescent="0.5">
      <c r="A10" s="3"/>
    </row>
    <row r="11" spans="1:1" ht="18.45" x14ac:dyDescent="0.5">
      <c r="A11" s="3" t="s">
        <v>8</v>
      </c>
    </row>
    <row r="12" spans="1:1" ht="18.45" x14ac:dyDescent="0.5">
      <c r="A12" s="3" t="s">
        <v>9</v>
      </c>
    </row>
    <row r="13" spans="1:1" ht="18.45" x14ac:dyDescent="0.5">
      <c r="A13" s="3" t="s">
        <v>10</v>
      </c>
    </row>
    <row r="14" spans="1:1" ht="18.45" x14ac:dyDescent="0.5">
      <c r="A14" s="3" t="s">
        <v>11</v>
      </c>
    </row>
    <row r="15" spans="1:1" ht="18.45" x14ac:dyDescent="0.5">
      <c r="A15" s="3"/>
    </row>
    <row r="16" spans="1:1" ht="18.45" x14ac:dyDescent="0.5">
      <c r="A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E45" sqref="E45"/>
    </sheetView>
  </sheetViews>
  <sheetFormatPr defaultRowHeight="14.6" x14ac:dyDescent="0.4"/>
  <sheetData>
    <row r="1" spans="1:10" x14ac:dyDescent="0.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4">
      <c r="A2" t="s">
        <v>22</v>
      </c>
      <c r="B2">
        <v>78</v>
      </c>
      <c r="C2" t="s">
        <v>52</v>
      </c>
      <c r="D2">
        <v>99213</v>
      </c>
      <c r="F2">
        <v>0</v>
      </c>
      <c r="G2" t="s">
        <v>59</v>
      </c>
      <c r="H2" t="s">
        <v>62</v>
      </c>
      <c r="I2">
        <v>4372</v>
      </c>
      <c r="J2" t="s">
        <v>67</v>
      </c>
    </row>
    <row r="3" spans="1:10" x14ac:dyDescent="0.4">
      <c r="A3" t="s">
        <v>23</v>
      </c>
      <c r="B3">
        <v>53</v>
      </c>
      <c r="C3" t="s">
        <v>52</v>
      </c>
      <c r="D3">
        <v>93000</v>
      </c>
      <c r="E3" t="s">
        <v>54</v>
      </c>
      <c r="F3">
        <v>320</v>
      </c>
      <c r="H3" t="s">
        <v>63</v>
      </c>
      <c r="I3">
        <v>3992</v>
      </c>
      <c r="J3" t="s">
        <v>68</v>
      </c>
    </row>
    <row r="4" spans="1:10" x14ac:dyDescent="0.4">
      <c r="A4" t="s">
        <v>24</v>
      </c>
      <c r="B4">
        <v>44</v>
      </c>
      <c r="C4" t="s">
        <v>52</v>
      </c>
      <c r="D4">
        <v>93000</v>
      </c>
      <c r="E4" t="s">
        <v>55</v>
      </c>
      <c r="F4">
        <v>320</v>
      </c>
      <c r="H4" t="s">
        <v>64</v>
      </c>
      <c r="I4">
        <v>1535</v>
      </c>
      <c r="J4" t="s">
        <v>69</v>
      </c>
    </row>
    <row r="5" spans="1:10" x14ac:dyDescent="0.4">
      <c r="A5" t="s">
        <v>25</v>
      </c>
      <c r="B5">
        <v>82</v>
      </c>
      <c r="C5" t="s">
        <v>53</v>
      </c>
      <c r="D5">
        <v>93000</v>
      </c>
      <c r="E5" t="s">
        <v>56</v>
      </c>
      <c r="F5">
        <v>250</v>
      </c>
      <c r="G5" t="s">
        <v>60</v>
      </c>
      <c r="H5" t="s">
        <v>65</v>
      </c>
      <c r="I5">
        <v>3455</v>
      </c>
      <c r="J5" t="s">
        <v>68</v>
      </c>
    </row>
    <row r="6" spans="1:10" x14ac:dyDescent="0.4">
      <c r="A6" t="s">
        <v>26</v>
      </c>
      <c r="B6">
        <v>79</v>
      </c>
      <c r="C6" t="s">
        <v>53</v>
      </c>
      <c r="D6">
        <v>36415</v>
      </c>
      <c r="E6" t="s">
        <v>57</v>
      </c>
      <c r="F6">
        <v>250</v>
      </c>
      <c r="H6" t="s">
        <v>65</v>
      </c>
      <c r="I6">
        <v>987</v>
      </c>
      <c r="J6" t="s">
        <v>69</v>
      </c>
    </row>
    <row r="7" spans="1:10" x14ac:dyDescent="0.4">
      <c r="A7" t="s">
        <v>27</v>
      </c>
      <c r="B7">
        <v>49</v>
      </c>
      <c r="C7" t="s">
        <v>53</v>
      </c>
      <c r="D7">
        <v>99999</v>
      </c>
      <c r="E7" t="s">
        <v>55</v>
      </c>
      <c r="F7">
        <v>360</v>
      </c>
      <c r="G7" t="s">
        <v>59</v>
      </c>
      <c r="H7" t="s">
        <v>64</v>
      </c>
      <c r="I7">
        <v>846</v>
      </c>
      <c r="J7" t="s">
        <v>67</v>
      </c>
    </row>
    <row r="8" spans="1:10" x14ac:dyDescent="0.4">
      <c r="A8" t="s">
        <v>28</v>
      </c>
      <c r="B8">
        <v>43</v>
      </c>
      <c r="C8" t="s">
        <v>52</v>
      </c>
      <c r="D8">
        <v>36415</v>
      </c>
      <c r="E8" t="s">
        <v>58</v>
      </c>
      <c r="F8">
        <v>300</v>
      </c>
      <c r="G8" t="s">
        <v>61</v>
      </c>
      <c r="H8" t="s">
        <v>66</v>
      </c>
      <c r="I8">
        <v>955</v>
      </c>
      <c r="J8" t="s">
        <v>67</v>
      </c>
    </row>
    <row r="9" spans="1:10" x14ac:dyDescent="0.4">
      <c r="A9" t="s">
        <v>29</v>
      </c>
      <c r="B9">
        <v>61</v>
      </c>
      <c r="C9" t="s">
        <v>52</v>
      </c>
      <c r="D9">
        <v>71045</v>
      </c>
      <c r="F9">
        <v>0</v>
      </c>
      <c r="G9" t="s">
        <v>61</v>
      </c>
      <c r="H9" t="s">
        <v>66</v>
      </c>
      <c r="I9">
        <v>4277</v>
      </c>
      <c r="J9" t="s">
        <v>68</v>
      </c>
    </row>
    <row r="10" spans="1:10" x14ac:dyDescent="0.4">
      <c r="A10" t="s">
        <v>30</v>
      </c>
      <c r="B10">
        <v>41</v>
      </c>
      <c r="C10" t="s">
        <v>52</v>
      </c>
      <c r="D10">
        <v>93000</v>
      </c>
      <c r="E10" t="s">
        <v>58</v>
      </c>
      <c r="F10">
        <v>360</v>
      </c>
      <c r="G10" t="s">
        <v>59</v>
      </c>
      <c r="H10" t="s">
        <v>64</v>
      </c>
      <c r="I10">
        <v>1811</v>
      </c>
      <c r="J10" t="s">
        <v>68</v>
      </c>
    </row>
    <row r="11" spans="1:10" x14ac:dyDescent="0.4">
      <c r="A11" t="s">
        <v>31</v>
      </c>
      <c r="B11">
        <v>29</v>
      </c>
      <c r="C11" t="s">
        <v>53</v>
      </c>
      <c r="D11">
        <v>80053</v>
      </c>
      <c r="E11" t="s">
        <v>57</v>
      </c>
      <c r="F11">
        <v>250</v>
      </c>
      <c r="H11" t="s">
        <v>66</v>
      </c>
      <c r="I11">
        <v>1965</v>
      </c>
      <c r="J11" t="s">
        <v>69</v>
      </c>
    </row>
    <row r="12" spans="1:10" x14ac:dyDescent="0.4">
      <c r="A12" t="s">
        <v>32</v>
      </c>
      <c r="B12">
        <v>43</v>
      </c>
      <c r="C12" t="s">
        <v>53</v>
      </c>
      <c r="D12">
        <v>71045</v>
      </c>
      <c r="E12" t="s">
        <v>55</v>
      </c>
      <c r="F12">
        <v>300</v>
      </c>
      <c r="H12" t="s">
        <v>65</v>
      </c>
      <c r="I12">
        <v>527</v>
      </c>
      <c r="J12" t="s">
        <v>68</v>
      </c>
    </row>
    <row r="13" spans="1:10" x14ac:dyDescent="0.4">
      <c r="A13" t="s">
        <v>33</v>
      </c>
      <c r="B13">
        <v>47</v>
      </c>
      <c r="C13" t="s">
        <v>53</v>
      </c>
      <c r="D13">
        <v>71045</v>
      </c>
      <c r="E13" t="s">
        <v>57</v>
      </c>
      <c r="F13">
        <v>300</v>
      </c>
      <c r="G13" t="s">
        <v>61</v>
      </c>
      <c r="H13" t="s">
        <v>64</v>
      </c>
      <c r="I13">
        <v>3765</v>
      </c>
      <c r="J13" t="s">
        <v>68</v>
      </c>
    </row>
    <row r="14" spans="1:10" x14ac:dyDescent="0.4">
      <c r="A14" t="s">
        <v>34</v>
      </c>
      <c r="B14">
        <v>76</v>
      </c>
      <c r="C14" t="s">
        <v>52</v>
      </c>
      <c r="D14">
        <v>93000</v>
      </c>
      <c r="E14" t="s">
        <v>56</v>
      </c>
      <c r="F14">
        <v>450</v>
      </c>
      <c r="H14" t="s">
        <v>65</v>
      </c>
      <c r="I14">
        <v>2395</v>
      </c>
      <c r="J14" t="s">
        <v>67</v>
      </c>
    </row>
    <row r="15" spans="1:10" x14ac:dyDescent="0.4">
      <c r="A15" t="s">
        <v>35</v>
      </c>
      <c r="B15">
        <v>50</v>
      </c>
      <c r="C15" t="s">
        <v>52</v>
      </c>
      <c r="D15">
        <v>99213</v>
      </c>
      <c r="E15" t="s">
        <v>57</v>
      </c>
      <c r="F15">
        <v>450</v>
      </c>
      <c r="G15" t="s">
        <v>61</v>
      </c>
      <c r="H15" t="s">
        <v>66</v>
      </c>
      <c r="I15">
        <v>1992</v>
      </c>
      <c r="J15" t="s">
        <v>68</v>
      </c>
    </row>
    <row r="16" spans="1:10" x14ac:dyDescent="0.4">
      <c r="A16" t="s">
        <v>36</v>
      </c>
      <c r="B16">
        <v>22</v>
      </c>
      <c r="C16" t="s">
        <v>53</v>
      </c>
      <c r="D16">
        <v>36415</v>
      </c>
      <c r="F16">
        <v>0</v>
      </c>
      <c r="G16" t="s">
        <v>59</v>
      </c>
      <c r="H16" t="s">
        <v>64</v>
      </c>
      <c r="I16">
        <v>4495</v>
      </c>
      <c r="J16" t="s">
        <v>67</v>
      </c>
    </row>
    <row r="17" spans="1:10" x14ac:dyDescent="0.4">
      <c r="A17" t="s">
        <v>37</v>
      </c>
      <c r="B17">
        <v>69</v>
      </c>
      <c r="C17" t="s">
        <v>52</v>
      </c>
      <c r="D17">
        <v>99999</v>
      </c>
      <c r="E17" t="s">
        <v>54</v>
      </c>
      <c r="F17">
        <v>320</v>
      </c>
      <c r="G17" t="s">
        <v>59</v>
      </c>
      <c r="H17" t="s">
        <v>64</v>
      </c>
      <c r="I17">
        <v>3700</v>
      </c>
      <c r="J17" t="s">
        <v>68</v>
      </c>
    </row>
    <row r="18" spans="1:10" x14ac:dyDescent="0.4">
      <c r="A18" t="s">
        <v>38</v>
      </c>
      <c r="B18">
        <v>44</v>
      </c>
      <c r="C18" t="s">
        <v>52</v>
      </c>
      <c r="D18">
        <v>36415</v>
      </c>
      <c r="E18" t="s">
        <v>57</v>
      </c>
      <c r="F18">
        <v>360</v>
      </c>
      <c r="H18" t="s">
        <v>64</v>
      </c>
      <c r="I18">
        <v>3444</v>
      </c>
      <c r="J18" t="s">
        <v>67</v>
      </c>
    </row>
    <row r="19" spans="1:10" x14ac:dyDescent="0.4">
      <c r="A19" t="s">
        <v>39</v>
      </c>
      <c r="B19">
        <v>27</v>
      </c>
      <c r="C19" t="s">
        <v>53</v>
      </c>
      <c r="D19">
        <v>80053</v>
      </c>
      <c r="E19" t="s">
        <v>55</v>
      </c>
      <c r="F19">
        <v>450</v>
      </c>
      <c r="G19" t="s">
        <v>60</v>
      </c>
      <c r="H19" t="s">
        <v>63</v>
      </c>
      <c r="I19">
        <v>1733</v>
      </c>
      <c r="J19" t="s">
        <v>69</v>
      </c>
    </row>
    <row r="20" spans="1:10" x14ac:dyDescent="0.4">
      <c r="A20" t="s">
        <v>40</v>
      </c>
      <c r="B20">
        <v>25</v>
      </c>
      <c r="C20" t="s">
        <v>52</v>
      </c>
      <c r="D20">
        <v>80053</v>
      </c>
      <c r="E20" t="s">
        <v>54</v>
      </c>
      <c r="F20">
        <v>250</v>
      </c>
      <c r="G20" t="s">
        <v>59</v>
      </c>
      <c r="H20" t="s">
        <v>64</v>
      </c>
      <c r="I20">
        <v>4734</v>
      </c>
      <c r="J20" t="s">
        <v>67</v>
      </c>
    </row>
    <row r="21" spans="1:10" x14ac:dyDescent="0.4">
      <c r="A21" t="s">
        <v>41</v>
      </c>
      <c r="B21">
        <v>76</v>
      </c>
      <c r="C21" t="s">
        <v>52</v>
      </c>
      <c r="D21">
        <v>99213</v>
      </c>
      <c r="E21" t="s">
        <v>58</v>
      </c>
      <c r="F21">
        <v>360</v>
      </c>
      <c r="H21" t="s">
        <v>65</v>
      </c>
      <c r="I21">
        <v>1327</v>
      </c>
      <c r="J21" t="s">
        <v>67</v>
      </c>
    </row>
    <row r="22" spans="1:10" x14ac:dyDescent="0.4">
      <c r="A22" t="s">
        <v>42</v>
      </c>
      <c r="B22">
        <v>85</v>
      </c>
      <c r="C22" t="s">
        <v>52</v>
      </c>
      <c r="D22">
        <v>71045</v>
      </c>
      <c r="E22" t="s">
        <v>55</v>
      </c>
      <c r="F22">
        <v>360</v>
      </c>
      <c r="G22" t="s">
        <v>59</v>
      </c>
      <c r="H22" t="s">
        <v>66</v>
      </c>
      <c r="I22">
        <v>3547</v>
      </c>
      <c r="J22" t="s">
        <v>68</v>
      </c>
    </row>
    <row r="23" spans="1:10" x14ac:dyDescent="0.4">
      <c r="A23" t="s">
        <v>43</v>
      </c>
      <c r="B23">
        <v>72</v>
      </c>
      <c r="C23" t="s">
        <v>52</v>
      </c>
      <c r="D23">
        <v>99213</v>
      </c>
      <c r="F23">
        <v>0</v>
      </c>
      <c r="G23" t="s">
        <v>59</v>
      </c>
      <c r="H23" t="s">
        <v>64</v>
      </c>
      <c r="I23">
        <v>1605</v>
      </c>
      <c r="J23" t="s">
        <v>67</v>
      </c>
    </row>
    <row r="24" spans="1:10" x14ac:dyDescent="0.4">
      <c r="A24" t="s">
        <v>44</v>
      </c>
      <c r="B24">
        <v>37</v>
      </c>
      <c r="C24" t="s">
        <v>53</v>
      </c>
      <c r="D24">
        <v>80053</v>
      </c>
      <c r="E24" t="s">
        <v>54</v>
      </c>
      <c r="F24">
        <v>250</v>
      </c>
      <c r="H24" t="s">
        <v>62</v>
      </c>
      <c r="I24">
        <v>3147</v>
      </c>
      <c r="J24" t="s">
        <v>67</v>
      </c>
    </row>
    <row r="25" spans="1:10" x14ac:dyDescent="0.4">
      <c r="A25" t="s">
        <v>45</v>
      </c>
      <c r="B25">
        <v>82</v>
      </c>
      <c r="C25" t="s">
        <v>53</v>
      </c>
      <c r="D25">
        <v>36415</v>
      </c>
      <c r="E25" t="s">
        <v>58</v>
      </c>
      <c r="F25">
        <v>360</v>
      </c>
      <c r="H25" t="s">
        <v>62</v>
      </c>
      <c r="I25">
        <v>1467</v>
      </c>
      <c r="J25" t="s">
        <v>69</v>
      </c>
    </row>
    <row r="26" spans="1:10" x14ac:dyDescent="0.4">
      <c r="A26" t="s">
        <v>46</v>
      </c>
      <c r="B26">
        <v>67</v>
      </c>
      <c r="C26" t="s">
        <v>52</v>
      </c>
      <c r="D26">
        <v>80053</v>
      </c>
      <c r="E26" t="s">
        <v>54</v>
      </c>
      <c r="F26">
        <v>300</v>
      </c>
      <c r="G26" t="s">
        <v>61</v>
      </c>
      <c r="H26" t="s">
        <v>64</v>
      </c>
      <c r="I26">
        <v>1261</v>
      </c>
      <c r="J26" t="s">
        <v>67</v>
      </c>
    </row>
    <row r="27" spans="1:10" x14ac:dyDescent="0.4">
      <c r="A27" t="s">
        <v>47</v>
      </c>
      <c r="B27">
        <v>72</v>
      </c>
      <c r="C27" t="s">
        <v>53</v>
      </c>
      <c r="D27">
        <v>99999</v>
      </c>
      <c r="E27" t="s">
        <v>54</v>
      </c>
      <c r="F27">
        <v>300</v>
      </c>
      <c r="H27" t="s">
        <v>62</v>
      </c>
      <c r="I27">
        <v>106</v>
      </c>
      <c r="J27" t="s">
        <v>69</v>
      </c>
    </row>
    <row r="28" spans="1:10" x14ac:dyDescent="0.4">
      <c r="A28" t="s">
        <v>48</v>
      </c>
      <c r="B28">
        <v>59</v>
      </c>
      <c r="C28" t="s">
        <v>52</v>
      </c>
      <c r="D28">
        <v>80053</v>
      </c>
      <c r="E28" t="s">
        <v>57</v>
      </c>
      <c r="F28">
        <v>450</v>
      </c>
      <c r="H28" t="s">
        <v>63</v>
      </c>
      <c r="I28">
        <v>3762</v>
      </c>
      <c r="J28" t="s">
        <v>69</v>
      </c>
    </row>
    <row r="29" spans="1:10" x14ac:dyDescent="0.4">
      <c r="A29" t="s">
        <v>49</v>
      </c>
      <c r="B29">
        <v>69</v>
      </c>
      <c r="C29" t="s">
        <v>52</v>
      </c>
      <c r="D29">
        <v>80053</v>
      </c>
      <c r="E29" t="s">
        <v>55</v>
      </c>
      <c r="F29">
        <v>320</v>
      </c>
      <c r="G29" t="s">
        <v>60</v>
      </c>
      <c r="H29" t="s">
        <v>65</v>
      </c>
      <c r="I29">
        <v>2662</v>
      </c>
      <c r="J29" t="s">
        <v>68</v>
      </c>
    </row>
    <row r="30" spans="1:10" x14ac:dyDescent="0.4">
      <c r="A30" t="s">
        <v>50</v>
      </c>
      <c r="B30">
        <v>71</v>
      </c>
      <c r="C30" t="s">
        <v>53</v>
      </c>
      <c r="D30">
        <v>36415</v>
      </c>
      <c r="F30">
        <v>0</v>
      </c>
      <c r="G30" t="s">
        <v>59</v>
      </c>
      <c r="H30" t="s">
        <v>64</v>
      </c>
      <c r="I30">
        <v>3925</v>
      </c>
      <c r="J30" t="s">
        <v>67</v>
      </c>
    </row>
    <row r="31" spans="1:10" x14ac:dyDescent="0.4">
      <c r="A31" t="s">
        <v>51</v>
      </c>
      <c r="B31">
        <v>32</v>
      </c>
      <c r="C31" t="s">
        <v>53</v>
      </c>
      <c r="D31">
        <v>93000</v>
      </c>
      <c r="E31" t="s">
        <v>57</v>
      </c>
      <c r="F31">
        <v>450</v>
      </c>
      <c r="H31" t="s">
        <v>62</v>
      </c>
      <c r="I31">
        <v>2414</v>
      </c>
      <c r="J31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workbookViewId="0">
      <selection activeCell="L13" sqref="L13"/>
    </sheetView>
  </sheetViews>
  <sheetFormatPr defaultRowHeight="14.6" x14ac:dyDescent="0.4"/>
  <cols>
    <col min="1" max="1" width="13.53515625" style="2" customWidth="1"/>
    <col min="2" max="4" width="9.23046875" style="2"/>
    <col min="5" max="5" width="13.61328125" style="2" customWidth="1"/>
    <col min="6" max="8" width="9.23046875" style="2"/>
    <col min="9" max="9" width="15.53515625" style="2" customWidth="1"/>
    <col min="10" max="10" width="14.84375" style="2" customWidth="1"/>
    <col min="11" max="11" width="23.4609375" style="2" customWidth="1"/>
    <col min="12" max="12" width="19.61328125" style="2" customWidth="1"/>
    <col min="13" max="13" width="19" style="2" customWidth="1"/>
    <col min="14" max="14" width="21" style="2" customWidth="1"/>
    <col min="15" max="15" width="30.15234375" style="2" customWidth="1"/>
    <col min="16" max="16" width="17.3828125" style="2" customWidth="1"/>
    <col min="17" max="17" width="17.69140625" style="2" customWidth="1"/>
    <col min="18" max="16384" width="9.23046875" style="2"/>
  </cols>
  <sheetData>
    <row r="1" spans="1:18" s="5" customFormat="1" ht="29.15" x14ac:dyDescent="0.4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75</v>
      </c>
      <c r="Q1" s="4" t="s">
        <v>76</v>
      </c>
      <c r="R1" s="4" t="s">
        <v>77</v>
      </c>
    </row>
    <row r="2" spans="1:18" x14ac:dyDescent="0.4">
      <c r="A2" s="2" t="s">
        <v>22</v>
      </c>
      <c r="B2" s="2">
        <v>78</v>
      </c>
      <c r="C2" s="2" t="s">
        <v>52</v>
      </c>
      <c r="D2" s="2">
        <v>99213</v>
      </c>
      <c r="F2" s="2">
        <v>0</v>
      </c>
      <c r="G2" s="2" t="s">
        <v>59</v>
      </c>
      <c r="H2" s="2" t="s">
        <v>62</v>
      </c>
      <c r="I2" s="2">
        <v>4372</v>
      </c>
      <c r="J2" s="2" t="s">
        <v>67</v>
      </c>
      <c r="K2" s="2" t="str">
        <f>IF(TRIM($E2)="","Missing","")</f>
        <v>Missing</v>
      </c>
      <c r="L2" s="2" t="str">
        <f>IF(AND(TRIM($E2)&lt;&gt;"", COUNTIF(Lookups!$B:$B, TRIM($E2))=0), "Invalid", "")</f>
        <v/>
      </c>
      <c r="M2" s="2" t="str">
        <f>IF(COUNTIF(Lookups!$A:$A,TRIM($D2))=0,"Invalid","")</f>
        <v/>
      </c>
      <c r="N2" s="2" t="str">
        <f>IF(COUNTIF(Lookups!$C:$C,RIGHT("0000"&amp;TRIM($F2),4))=0,"Invalid","")</f>
        <v>Invalid</v>
      </c>
      <c r="O2" s="2" t="str">
        <f>IF(AND(COUNTIF(Lookups!$E:$E,TRIM($D2))&gt;0,TRIM($G2)=""),"Missing","")</f>
        <v/>
      </c>
      <c r="P2" s="2" t="str">
        <f>IF(
   AND(
     COUNTIF(Lookups!$A:$A,TRIM($D2))&gt;0,
     COUNTIF(Lookups!$C:$C,RIGHT("0000"&amp;TRIM($F2),4))&gt;0,
     COUNTIF(Lookups!$D:$D,TRIM($D2)&amp;"|"&amp;RIGHT("0000"&amp;TRIM($F2),4))=0
   ),
   "Mismatch",""
)</f>
        <v/>
      </c>
      <c r="Q2" s="2" t="str">
        <f>IF(_xlfn.CONCAT(K2:P2)="","Yes","No")</f>
        <v>No</v>
      </c>
    </row>
    <row r="3" spans="1:18" x14ac:dyDescent="0.4">
      <c r="A3" s="2" t="s">
        <v>23</v>
      </c>
      <c r="B3" s="2">
        <v>53</v>
      </c>
      <c r="C3" s="2" t="s">
        <v>52</v>
      </c>
      <c r="D3" s="2">
        <v>93000</v>
      </c>
      <c r="E3" s="2" t="s">
        <v>54</v>
      </c>
      <c r="F3" s="2">
        <v>320</v>
      </c>
      <c r="H3" s="2" t="s">
        <v>63</v>
      </c>
      <c r="I3" s="2">
        <v>3992</v>
      </c>
      <c r="J3" s="2" t="s">
        <v>68</v>
      </c>
      <c r="K3" s="2" t="str">
        <f t="shared" ref="K3:K31" si="0">IF(TRIM($E3)="","Missing","")</f>
        <v/>
      </c>
      <c r="L3" s="2" t="str">
        <f>IF(AND(TRIM($E3)&lt;&gt;"", COUNTIF(Lookups!$B:$B, TRIM($E3))=0), "Invalid", "")</f>
        <v/>
      </c>
      <c r="M3" s="2" t="str">
        <f>IF(COUNTIF(Lookups!$A:$A,TRIM($D3))=0,"Invalid","")</f>
        <v/>
      </c>
      <c r="N3" s="2" t="str">
        <f>IF(COUNTIF(Lookups!$C:$C,RIGHT("0000"&amp;TRIM($F3),4))=0,"Invalid","")</f>
        <v/>
      </c>
      <c r="O3" s="2" t="str">
        <f>IF(AND(COUNTIF(Lookups!$E:$E,TRIM($D3))&gt;0,TRIM($G3)=""),"Missing","")</f>
        <v/>
      </c>
      <c r="P3" s="2" t="str">
        <f>IF(
   AND(
     COUNTIF(Lookups!$A:$A,TRIM($D3))&gt;0,
     COUNTIF(Lookups!$C:$C,RIGHT("0000"&amp;TRIM($F3),4))&gt;0,
     COUNTIF(Lookups!$D:$D,TRIM($D3)&amp;"|"&amp;RIGHT("0000"&amp;TRIM($F3),4))=0
   ),
   "Mismatch",""
)</f>
        <v>Mismatch</v>
      </c>
      <c r="Q3" s="2" t="str">
        <f t="shared" ref="Q3:Q31" si="1">IF(_xlfn.CONCAT(K3:P3)="","Yes","No")</f>
        <v>No</v>
      </c>
    </row>
    <row r="4" spans="1:18" x14ac:dyDescent="0.4">
      <c r="A4" s="2" t="s">
        <v>24</v>
      </c>
      <c r="B4" s="2">
        <v>44</v>
      </c>
      <c r="C4" s="2" t="s">
        <v>52</v>
      </c>
      <c r="D4" s="2">
        <v>93000</v>
      </c>
      <c r="E4" s="2" t="s">
        <v>55</v>
      </c>
      <c r="F4" s="2">
        <v>320</v>
      </c>
      <c r="H4" s="2" t="s">
        <v>64</v>
      </c>
      <c r="I4" s="2">
        <v>1535</v>
      </c>
      <c r="J4" s="2" t="s">
        <v>69</v>
      </c>
      <c r="K4" s="2" t="str">
        <f t="shared" si="0"/>
        <v/>
      </c>
      <c r="L4" s="2" t="str">
        <f>IF(AND(TRIM($E4)&lt;&gt;"", COUNTIF(Lookups!$B:$B, TRIM($E4))=0), "Invalid", "")</f>
        <v/>
      </c>
      <c r="M4" s="2" t="str">
        <f>IF(COUNTIF(Lookups!$A:$A,TRIM($D4))=0,"Invalid","")</f>
        <v/>
      </c>
      <c r="N4" s="2" t="str">
        <f>IF(COUNTIF(Lookups!$C:$C,RIGHT("0000"&amp;TRIM($F4),4))=0,"Invalid","")</f>
        <v/>
      </c>
      <c r="O4" s="2" t="str">
        <f>IF(AND(COUNTIF(Lookups!$E:$E,TRIM($D4))&gt;0,TRIM($G4)=""),"Missing","")</f>
        <v/>
      </c>
      <c r="P4" s="2" t="str">
        <f>IF(
   AND(
     COUNTIF(Lookups!$A:$A,TRIM($D4))&gt;0,
     COUNTIF(Lookups!$C:$C,RIGHT("0000"&amp;TRIM($F4),4))&gt;0,
     COUNTIF(Lookups!$D:$D,TRIM($D4)&amp;"|"&amp;RIGHT("0000"&amp;TRIM($F4),4))=0
   ),
   "Mismatch",""
)</f>
        <v>Mismatch</v>
      </c>
      <c r="Q4" s="2" t="str">
        <f t="shared" si="1"/>
        <v>No</v>
      </c>
    </row>
    <row r="5" spans="1:18" x14ac:dyDescent="0.4">
      <c r="A5" s="2" t="s">
        <v>25</v>
      </c>
      <c r="B5" s="2">
        <v>82</v>
      </c>
      <c r="C5" s="2" t="s">
        <v>53</v>
      </c>
      <c r="D5" s="2">
        <v>93000</v>
      </c>
      <c r="E5" s="2" t="s">
        <v>56</v>
      </c>
      <c r="F5" s="2">
        <v>250</v>
      </c>
      <c r="G5" s="2" t="s">
        <v>60</v>
      </c>
      <c r="H5" s="2" t="s">
        <v>65</v>
      </c>
      <c r="I5" s="2">
        <v>3455</v>
      </c>
      <c r="J5" s="2" t="s">
        <v>68</v>
      </c>
      <c r="K5" s="2" t="str">
        <f t="shared" si="0"/>
        <v/>
      </c>
      <c r="L5" s="2" t="str">
        <f>IF(AND(TRIM($E5)&lt;&gt;"", COUNTIF(Lookups!$B:$B, TRIM($E5))=0), "Invalid", "")</f>
        <v/>
      </c>
      <c r="M5" s="2" t="str">
        <f>IF(COUNTIF(Lookups!$A:$A,TRIM($D5))=0,"Invalid","")</f>
        <v/>
      </c>
      <c r="N5" s="2" t="str">
        <f>IF(COUNTIF(Lookups!$C:$C,RIGHT("0000"&amp;TRIM($F5),4))=0,"Invalid","")</f>
        <v/>
      </c>
      <c r="O5" s="2" t="str">
        <f>IF(AND(COUNTIF(Lookups!$E:$E,TRIM($D5))&gt;0,TRIM($G5)=""),"Missing","")</f>
        <v/>
      </c>
      <c r="P5" s="2" t="str">
        <f>IF(
   AND(
     COUNTIF(Lookups!$A:$A,TRIM($D5))&gt;0,
     COUNTIF(Lookups!$C:$C,RIGHT("0000"&amp;TRIM($F5),4))&gt;0,
     COUNTIF(Lookups!$D:$D,TRIM($D5)&amp;"|"&amp;RIGHT("0000"&amp;TRIM($F5),4))=0
   ),
   "Mismatch",""
)</f>
        <v>Mismatch</v>
      </c>
      <c r="Q5" s="2" t="str">
        <f t="shared" si="1"/>
        <v>No</v>
      </c>
    </row>
    <row r="6" spans="1:18" x14ac:dyDescent="0.4">
      <c r="A6" s="2" t="s">
        <v>26</v>
      </c>
      <c r="B6" s="2">
        <v>79</v>
      </c>
      <c r="C6" s="2" t="s">
        <v>53</v>
      </c>
      <c r="D6" s="2">
        <v>36415</v>
      </c>
      <c r="E6" s="2" t="s">
        <v>57</v>
      </c>
      <c r="F6" s="2">
        <v>250</v>
      </c>
      <c r="H6" s="2" t="s">
        <v>65</v>
      </c>
      <c r="I6" s="2">
        <v>987</v>
      </c>
      <c r="J6" s="2" t="s">
        <v>69</v>
      </c>
      <c r="K6" s="2" t="str">
        <f t="shared" si="0"/>
        <v/>
      </c>
      <c r="L6" s="2" t="str">
        <f>IF(AND(TRIM($E6)&lt;&gt;"", COUNTIF(Lookups!$B:$B, TRIM($E6))=0), "Invalid", "")</f>
        <v/>
      </c>
      <c r="M6" s="2" t="str">
        <f>IF(COUNTIF(Lookups!$A:$A,TRIM($D6))=0,"Invalid","")</f>
        <v/>
      </c>
      <c r="N6" s="2" t="str">
        <f>IF(COUNTIF(Lookups!$C:$C,RIGHT("0000"&amp;TRIM($F6),4))=0,"Invalid","")</f>
        <v/>
      </c>
      <c r="O6" s="2" t="str">
        <f>IF(AND(COUNTIF(Lookups!$E:$E,TRIM($D6))&gt;0,TRIM($G6)=""),"Missing","")</f>
        <v/>
      </c>
      <c r="P6" s="2" t="str">
        <f>IF(
   AND(
     COUNTIF(Lookups!$A:$A,TRIM($D6))&gt;0,
     COUNTIF(Lookups!$C:$C,RIGHT("0000"&amp;TRIM($F6),4))&gt;0,
     COUNTIF(Lookups!$D:$D,TRIM($D6)&amp;"|"&amp;RIGHT("0000"&amp;TRIM($F6),4))=0
   ),
   "Mismatch",""
)</f>
        <v>Mismatch</v>
      </c>
      <c r="Q6" s="2" t="str">
        <f t="shared" si="1"/>
        <v>No</v>
      </c>
    </row>
    <row r="7" spans="1:18" x14ac:dyDescent="0.4">
      <c r="A7" s="2" t="s">
        <v>27</v>
      </c>
      <c r="B7" s="2">
        <v>49</v>
      </c>
      <c r="C7" s="2" t="s">
        <v>53</v>
      </c>
      <c r="D7" s="2">
        <v>99999</v>
      </c>
      <c r="E7" s="2" t="s">
        <v>55</v>
      </c>
      <c r="F7" s="2">
        <v>360</v>
      </c>
      <c r="G7" s="2" t="s">
        <v>59</v>
      </c>
      <c r="H7" s="2" t="s">
        <v>64</v>
      </c>
      <c r="I7" s="2">
        <v>846</v>
      </c>
      <c r="J7" s="2" t="s">
        <v>67</v>
      </c>
      <c r="K7" s="2" t="str">
        <f t="shared" si="0"/>
        <v/>
      </c>
      <c r="L7" s="2" t="str">
        <f>IF(AND(TRIM($E7)&lt;&gt;"", COUNTIF(Lookups!$B:$B, TRIM($E7))=0), "Invalid", "")</f>
        <v/>
      </c>
      <c r="M7" s="2" t="str">
        <f>IF(COUNTIF(Lookups!$A:$A,TRIM($D7))=0,"Invalid","")</f>
        <v>Invalid</v>
      </c>
      <c r="N7" s="2" t="str">
        <f>IF(COUNTIF(Lookups!$C:$C,RIGHT("0000"&amp;TRIM($F7),4))=0,"Invalid","")</f>
        <v/>
      </c>
      <c r="O7" s="2" t="str">
        <f>IF(AND(COUNTIF(Lookups!$E:$E,TRIM($D7))&gt;0,TRIM($G7)=""),"Missing","")</f>
        <v/>
      </c>
      <c r="P7" s="2" t="str">
        <f>IF(
   AND(
     COUNTIF(Lookups!$A:$A,TRIM($D7))&gt;0,
     COUNTIF(Lookups!$C:$C,RIGHT("0000"&amp;TRIM($F7),4))&gt;0,
     COUNTIF(Lookups!$D:$D,TRIM($D7)&amp;"|"&amp;RIGHT("0000"&amp;TRIM($F7),4))=0
   ),
   "Mismatch",""
)</f>
        <v/>
      </c>
      <c r="Q7" s="2" t="str">
        <f t="shared" si="1"/>
        <v>No</v>
      </c>
    </row>
    <row r="8" spans="1:18" x14ac:dyDescent="0.4">
      <c r="A8" s="2" t="s">
        <v>28</v>
      </c>
      <c r="B8" s="2">
        <v>43</v>
      </c>
      <c r="C8" s="2" t="s">
        <v>52</v>
      </c>
      <c r="D8" s="2">
        <v>36415</v>
      </c>
      <c r="E8" s="2" t="s">
        <v>58</v>
      </c>
      <c r="F8" s="2">
        <v>300</v>
      </c>
      <c r="G8" s="2" t="s">
        <v>61</v>
      </c>
      <c r="H8" s="2" t="s">
        <v>66</v>
      </c>
      <c r="I8" s="2">
        <v>955</v>
      </c>
      <c r="J8" s="2" t="s">
        <v>67</v>
      </c>
      <c r="K8" s="2" t="str">
        <f t="shared" si="0"/>
        <v/>
      </c>
      <c r="L8" s="2" t="str">
        <f>IF(AND(TRIM($E8)&lt;&gt;"", COUNTIF(Lookups!$B:$B, TRIM($E8))=0), "Invalid", "")</f>
        <v/>
      </c>
      <c r="M8" s="2" t="str">
        <f>IF(COUNTIF(Lookups!$A:$A,TRIM($D8))=0,"Invalid","")</f>
        <v/>
      </c>
      <c r="N8" s="2" t="str">
        <f>IF(COUNTIF(Lookups!$C:$C,RIGHT("0000"&amp;TRIM($F8),4))=0,"Invalid","")</f>
        <v/>
      </c>
      <c r="O8" s="2" t="str">
        <f>IF(AND(COUNTIF(Lookups!$E:$E,TRIM($D8))&gt;0,TRIM($G8)=""),"Missing","")</f>
        <v/>
      </c>
      <c r="P8" s="2" t="str">
        <f>IF(
   AND(
     COUNTIF(Lookups!$A:$A,TRIM($D8))&gt;0,
     COUNTIF(Lookups!$C:$C,RIGHT("0000"&amp;TRIM($F8),4))&gt;0,
     COUNTIF(Lookups!$D:$D,TRIM($D8)&amp;"|"&amp;RIGHT("0000"&amp;TRIM($F8),4))=0
   ),
   "Mismatch",""
)</f>
        <v/>
      </c>
      <c r="Q8" s="2" t="str">
        <f t="shared" si="1"/>
        <v>Yes</v>
      </c>
    </row>
    <row r="9" spans="1:18" x14ac:dyDescent="0.4">
      <c r="A9" s="2" t="s">
        <v>29</v>
      </c>
      <c r="B9" s="2">
        <v>61</v>
      </c>
      <c r="C9" s="2" t="s">
        <v>52</v>
      </c>
      <c r="D9" s="2">
        <v>71045</v>
      </c>
      <c r="F9" s="2">
        <v>0</v>
      </c>
      <c r="G9" s="2" t="s">
        <v>61</v>
      </c>
      <c r="H9" s="2" t="s">
        <v>66</v>
      </c>
      <c r="I9" s="2">
        <v>4277</v>
      </c>
      <c r="J9" s="2" t="s">
        <v>68</v>
      </c>
      <c r="K9" s="2" t="str">
        <f t="shared" si="0"/>
        <v>Missing</v>
      </c>
      <c r="L9" s="2" t="str">
        <f>IF(AND(TRIM($E9)&lt;&gt;"", COUNTIF(Lookups!$B:$B, TRIM($E9))=0), "Invalid", "")</f>
        <v/>
      </c>
      <c r="M9" s="2" t="str">
        <f>IF(COUNTIF(Lookups!$A:$A,TRIM($D9))=0,"Invalid","")</f>
        <v/>
      </c>
      <c r="N9" s="2" t="str">
        <f>IF(COUNTIF(Lookups!$C:$C,RIGHT("0000"&amp;TRIM($F9),4))=0,"Invalid","")</f>
        <v>Invalid</v>
      </c>
      <c r="O9" s="2" t="str">
        <f>IF(AND(COUNTIF(Lookups!$E:$E,TRIM($D9))&gt;0,TRIM($G9)=""),"Missing","")</f>
        <v/>
      </c>
      <c r="P9" s="2" t="str">
        <f>IF(
   AND(
     COUNTIF(Lookups!$A:$A,TRIM($D9))&gt;0,
     COUNTIF(Lookups!$C:$C,RIGHT("0000"&amp;TRIM($F9),4))&gt;0,
     COUNTIF(Lookups!$D:$D,TRIM($D9)&amp;"|"&amp;RIGHT("0000"&amp;TRIM($F9),4))=0
   ),
   "Mismatch",""
)</f>
        <v/>
      </c>
      <c r="Q9" s="2" t="str">
        <f t="shared" si="1"/>
        <v>No</v>
      </c>
    </row>
    <row r="10" spans="1:18" x14ac:dyDescent="0.4">
      <c r="A10" s="2" t="s">
        <v>30</v>
      </c>
      <c r="B10" s="2">
        <v>41</v>
      </c>
      <c r="C10" s="2" t="s">
        <v>52</v>
      </c>
      <c r="D10" s="2">
        <v>93000</v>
      </c>
      <c r="E10" s="2" t="s">
        <v>58</v>
      </c>
      <c r="F10" s="2">
        <v>360</v>
      </c>
      <c r="G10" s="2" t="s">
        <v>59</v>
      </c>
      <c r="H10" s="2" t="s">
        <v>64</v>
      </c>
      <c r="I10" s="2">
        <v>1811</v>
      </c>
      <c r="J10" s="2" t="s">
        <v>68</v>
      </c>
      <c r="K10" s="2" t="str">
        <f t="shared" si="0"/>
        <v/>
      </c>
      <c r="L10" s="2" t="str">
        <f>IF(AND(TRIM($E10)&lt;&gt;"", COUNTIF(Lookups!$B:$B, TRIM($E10))=0), "Invalid", "")</f>
        <v/>
      </c>
      <c r="M10" s="2" t="str">
        <f>IF(COUNTIF(Lookups!$A:$A,TRIM($D10))=0,"Invalid","")</f>
        <v/>
      </c>
      <c r="N10" s="2" t="str">
        <f>IF(COUNTIF(Lookups!$C:$C,RIGHT("0000"&amp;TRIM($F10),4))=0,"Invalid","")</f>
        <v/>
      </c>
      <c r="O10" s="2" t="str">
        <f>IF(AND(COUNTIF(Lookups!$E:$E,TRIM($D10))&gt;0,TRIM($G10)=""),"Missing","")</f>
        <v/>
      </c>
      <c r="P10" s="2" t="str">
        <f>IF(
   AND(
     COUNTIF(Lookups!$A:$A,TRIM($D10))&gt;0,
     COUNTIF(Lookups!$C:$C,RIGHT("0000"&amp;TRIM($F10),4))&gt;0,
     COUNTIF(Lookups!$D:$D,TRIM($D10)&amp;"|"&amp;RIGHT("0000"&amp;TRIM($F10),4))=0
   ),
   "Mismatch",""
)</f>
        <v>Mismatch</v>
      </c>
      <c r="Q10" s="2" t="str">
        <f t="shared" si="1"/>
        <v>No</v>
      </c>
    </row>
    <row r="11" spans="1:18" x14ac:dyDescent="0.4">
      <c r="A11" s="2" t="s">
        <v>31</v>
      </c>
      <c r="B11" s="2">
        <v>29</v>
      </c>
      <c r="C11" s="2" t="s">
        <v>53</v>
      </c>
      <c r="D11" s="2">
        <v>80053</v>
      </c>
      <c r="E11" s="2" t="s">
        <v>57</v>
      </c>
      <c r="F11" s="2">
        <v>250</v>
      </c>
      <c r="H11" s="2" t="s">
        <v>66</v>
      </c>
      <c r="I11" s="2">
        <v>1965</v>
      </c>
      <c r="J11" s="2" t="s">
        <v>69</v>
      </c>
      <c r="K11" s="2" t="str">
        <f t="shared" si="0"/>
        <v/>
      </c>
      <c r="L11" s="2" t="str">
        <f>IF(AND(TRIM($E11)&lt;&gt;"", COUNTIF(Lookups!$B:$B, TRIM($E11))=0), "Invalid", "")</f>
        <v/>
      </c>
      <c r="M11" s="2" t="str">
        <f>IF(COUNTIF(Lookups!$A:$A,TRIM($D11))=0,"Invalid","")</f>
        <v/>
      </c>
      <c r="N11" s="2" t="str">
        <f>IF(COUNTIF(Lookups!$C:$C,RIGHT("0000"&amp;TRIM($F11),4))=0,"Invalid","")</f>
        <v/>
      </c>
      <c r="O11" s="2" t="str">
        <f>IF(AND(COUNTIF(Lookups!$E:$E,TRIM($D11))&gt;0,TRIM($G11)=""),"Missing","")</f>
        <v/>
      </c>
      <c r="P11" s="2" t="str">
        <f>IF(
   AND(
     COUNTIF(Lookups!$A:$A,TRIM($D11))&gt;0,
     COUNTIF(Lookups!$C:$C,RIGHT("0000"&amp;TRIM($F11),4))&gt;0,
     COUNTIF(Lookups!$D:$D,TRIM($D11)&amp;"|"&amp;RIGHT("0000"&amp;TRIM($F11),4))=0
   ),
   "Mismatch",""
)</f>
        <v>Mismatch</v>
      </c>
      <c r="Q11" s="2" t="str">
        <f t="shared" si="1"/>
        <v>No</v>
      </c>
    </row>
    <row r="12" spans="1:18" x14ac:dyDescent="0.4">
      <c r="A12" s="2" t="s">
        <v>32</v>
      </c>
      <c r="B12" s="2">
        <v>43</v>
      </c>
      <c r="C12" s="2" t="s">
        <v>53</v>
      </c>
      <c r="D12" s="2">
        <v>71045</v>
      </c>
      <c r="E12" s="2" t="s">
        <v>55</v>
      </c>
      <c r="F12" s="2">
        <v>300</v>
      </c>
      <c r="H12" s="2" t="s">
        <v>65</v>
      </c>
      <c r="I12" s="2">
        <v>527</v>
      </c>
      <c r="J12" s="2" t="s">
        <v>68</v>
      </c>
      <c r="K12" s="2" t="str">
        <f t="shared" si="0"/>
        <v/>
      </c>
      <c r="L12" s="2" t="str">
        <f>IF(AND(TRIM($E12)&lt;&gt;"", COUNTIF(Lookups!$B:$B, TRIM($E12))=0), "Invalid", "")</f>
        <v/>
      </c>
      <c r="M12" s="2" t="str">
        <f>IF(COUNTIF(Lookups!$A:$A,TRIM($D12))=0,"Invalid","")</f>
        <v/>
      </c>
      <c r="N12" s="2" t="str">
        <f>IF(COUNTIF(Lookups!$C:$C,RIGHT("0000"&amp;TRIM($F12),4))=0,"Invalid","")</f>
        <v/>
      </c>
      <c r="O12" s="2" t="str">
        <f>IF(AND(COUNTIF(Lookups!$E:$E,TRIM($D12))&gt;0,TRIM($G12)=""),"Missing","")</f>
        <v>Missing</v>
      </c>
      <c r="P12" s="2" t="str">
        <f>IF(
   AND(
     COUNTIF(Lookups!$A:$A,TRIM($D12))&gt;0,
     COUNTIF(Lookups!$C:$C,RIGHT("0000"&amp;TRIM($F12),4))&gt;0,
     COUNTIF(Lookups!$D:$D,TRIM($D12)&amp;"|"&amp;RIGHT("0000"&amp;TRIM($F12),4))=0
   ),
   "Mismatch",""
)</f>
        <v>Mismatch</v>
      </c>
      <c r="Q12" s="2" t="str">
        <f t="shared" si="1"/>
        <v>No</v>
      </c>
    </row>
    <row r="13" spans="1:18" x14ac:dyDescent="0.4">
      <c r="A13" s="2" t="s">
        <v>33</v>
      </c>
      <c r="B13" s="2">
        <v>47</v>
      </c>
      <c r="C13" s="2" t="s">
        <v>53</v>
      </c>
      <c r="D13" s="2">
        <v>71045</v>
      </c>
      <c r="E13" s="2" t="s">
        <v>57</v>
      </c>
      <c r="F13" s="2">
        <v>300</v>
      </c>
      <c r="G13" s="2" t="s">
        <v>61</v>
      </c>
      <c r="H13" s="2" t="s">
        <v>64</v>
      </c>
      <c r="I13" s="2">
        <v>3765</v>
      </c>
      <c r="J13" s="2" t="s">
        <v>68</v>
      </c>
      <c r="K13" s="2" t="str">
        <f t="shared" si="0"/>
        <v/>
      </c>
      <c r="L13" s="2" t="str">
        <f>IF(AND(TRIM($E13)&lt;&gt;"", COUNTIF(Lookups!$B:$B, TRIM($E13))=0), "Invalid", "")</f>
        <v/>
      </c>
      <c r="M13" s="2" t="str">
        <f>IF(COUNTIF(Lookups!$A:$A,TRIM($D13))=0,"Invalid","")</f>
        <v/>
      </c>
      <c r="N13" s="2" t="str">
        <f>IF(COUNTIF(Lookups!$C:$C,RIGHT("0000"&amp;TRIM($F13),4))=0,"Invalid","")</f>
        <v/>
      </c>
      <c r="O13" s="2" t="str">
        <f>IF(AND(COUNTIF(Lookups!$E:$E,TRIM($D13))&gt;0,TRIM($G13)=""),"Missing","")</f>
        <v/>
      </c>
      <c r="P13" s="2" t="str">
        <f>IF(
   AND(
     COUNTIF(Lookups!$A:$A,TRIM($D13))&gt;0,
     COUNTIF(Lookups!$C:$C,RIGHT("0000"&amp;TRIM($F13),4))&gt;0,
     COUNTIF(Lookups!$D:$D,TRIM($D13)&amp;"|"&amp;RIGHT("0000"&amp;TRIM($F13),4))=0
   ),
   "Mismatch",""
)</f>
        <v>Mismatch</v>
      </c>
      <c r="Q13" s="2" t="str">
        <f t="shared" si="1"/>
        <v>No</v>
      </c>
    </row>
    <row r="14" spans="1:18" x14ac:dyDescent="0.4">
      <c r="A14" s="2" t="s">
        <v>34</v>
      </c>
      <c r="B14" s="2">
        <v>76</v>
      </c>
      <c r="C14" s="2" t="s">
        <v>52</v>
      </c>
      <c r="D14" s="2">
        <v>93000</v>
      </c>
      <c r="E14" s="2" t="s">
        <v>56</v>
      </c>
      <c r="F14" s="2">
        <v>450</v>
      </c>
      <c r="H14" s="2" t="s">
        <v>65</v>
      </c>
      <c r="I14" s="2">
        <v>2395</v>
      </c>
      <c r="J14" s="2" t="s">
        <v>67</v>
      </c>
      <c r="K14" s="2" t="str">
        <f t="shared" si="0"/>
        <v/>
      </c>
      <c r="L14" s="2" t="str">
        <f>IF(AND(TRIM($E14)&lt;&gt;"", COUNTIF(Lookups!$B:$B, TRIM($E14))=0), "Invalid", "")</f>
        <v/>
      </c>
      <c r="M14" s="2" t="str">
        <f>IF(COUNTIF(Lookups!$A:$A,TRIM($D14))=0,"Invalid","")</f>
        <v/>
      </c>
      <c r="N14" s="2" t="str">
        <f>IF(COUNTIF(Lookups!$C:$C,RIGHT("0000"&amp;TRIM($F14),4))=0,"Invalid","")</f>
        <v/>
      </c>
      <c r="O14" s="2" t="str">
        <f>IF(AND(COUNTIF(Lookups!$E:$E,TRIM($D14))&gt;0,TRIM($G14)=""),"Missing","")</f>
        <v/>
      </c>
      <c r="P14" s="2" t="str">
        <f>IF(
   AND(
     COUNTIF(Lookups!$A:$A,TRIM($D14))&gt;0,
     COUNTIF(Lookups!$C:$C,RIGHT("0000"&amp;TRIM($F14),4))&gt;0,
     COUNTIF(Lookups!$D:$D,TRIM($D14)&amp;"|"&amp;RIGHT("0000"&amp;TRIM($F14),4))=0
   ),
   "Mismatch",""
)</f>
        <v/>
      </c>
      <c r="Q14" s="2" t="str">
        <f t="shared" si="1"/>
        <v>Yes</v>
      </c>
    </row>
    <row r="15" spans="1:18" x14ac:dyDescent="0.4">
      <c r="A15" s="2" t="s">
        <v>35</v>
      </c>
      <c r="B15" s="2">
        <v>50</v>
      </c>
      <c r="C15" s="2" t="s">
        <v>52</v>
      </c>
      <c r="D15" s="2">
        <v>99213</v>
      </c>
      <c r="E15" s="2" t="s">
        <v>57</v>
      </c>
      <c r="F15" s="2">
        <v>450</v>
      </c>
      <c r="G15" s="2" t="s">
        <v>61</v>
      </c>
      <c r="H15" s="2" t="s">
        <v>66</v>
      </c>
      <c r="I15" s="2">
        <v>1992</v>
      </c>
      <c r="J15" s="2" t="s">
        <v>68</v>
      </c>
      <c r="K15" s="2" t="str">
        <f t="shared" si="0"/>
        <v/>
      </c>
      <c r="L15" s="2" t="str">
        <f>IF(AND(TRIM($E15)&lt;&gt;"", COUNTIF(Lookups!$B:$B, TRIM($E15))=0), "Invalid", "")</f>
        <v/>
      </c>
      <c r="M15" s="2" t="str">
        <f>IF(COUNTIF(Lookups!$A:$A,TRIM($D15))=0,"Invalid","")</f>
        <v/>
      </c>
      <c r="N15" s="2" t="str">
        <f>IF(COUNTIF(Lookups!$C:$C,RIGHT("0000"&amp;TRIM($F15),4))=0,"Invalid","")</f>
        <v/>
      </c>
      <c r="O15" s="2" t="str">
        <f>IF(AND(COUNTIF(Lookups!$E:$E,TRIM($D15))&gt;0,TRIM($G15)=""),"Missing","")</f>
        <v/>
      </c>
      <c r="P15" s="2" t="str">
        <f>IF(
   AND(
     COUNTIF(Lookups!$A:$A,TRIM($D15))&gt;0,
     COUNTIF(Lookups!$C:$C,RIGHT("0000"&amp;TRIM($F15),4))&gt;0,
     COUNTIF(Lookups!$D:$D,TRIM($D15)&amp;"|"&amp;RIGHT("0000"&amp;TRIM($F15),4))=0
   ),
   "Mismatch",""
)</f>
        <v/>
      </c>
      <c r="Q15" s="2" t="str">
        <f t="shared" si="1"/>
        <v>Yes</v>
      </c>
    </row>
    <row r="16" spans="1:18" x14ac:dyDescent="0.4">
      <c r="A16" s="2" t="s">
        <v>36</v>
      </c>
      <c r="B16" s="2">
        <v>22</v>
      </c>
      <c r="C16" s="2" t="s">
        <v>53</v>
      </c>
      <c r="D16" s="2">
        <v>36415</v>
      </c>
      <c r="F16" s="2">
        <v>0</v>
      </c>
      <c r="G16" s="2" t="s">
        <v>59</v>
      </c>
      <c r="H16" s="2" t="s">
        <v>64</v>
      </c>
      <c r="I16" s="2">
        <v>4495</v>
      </c>
      <c r="J16" s="2" t="s">
        <v>67</v>
      </c>
      <c r="K16" s="2" t="str">
        <f t="shared" si="0"/>
        <v>Missing</v>
      </c>
      <c r="L16" s="2" t="str">
        <f>IF(AND(TRIM($E16)&lt;&gt;"", COUNTIF(Lookups!$B:$B, TRIM($E16))=0), "Invalid", "")</f>
        <v/>
      </c>
      <c r="M16" s="2" t="str">
        <f>IF(COUNTIF(Lookups!$A:$A,TRIM($D16))=0,"Invalid","")</f>
        <v/>
      </c>
      <c r="N16" s="2" t="str">
        <f>IF(COUNTIF(Lookups!$C:$C,RIGHT("0000"&amp;TRIM($F16),4))=0,"Invalid","")</f>
        <v>Invalid</v>
      </c>
      <c r="O16" s="2" t="str">
        <f>IF(AND(COUNTIF(Lookups!$E:$E,TRIM($D16))&gt;0,TRIM($G16)=""),"Missing","")</f>
        <v/>
      </c>
      <c r="P16" s="2" t="str">
        <f>IF(
   AND(
     COUNTIF(Lookups!$A:$A,TRIM($D16))&gt;0,
     COUNTIF(Lookups!$C:$C,RIGHT("0000"&amp;TRIM($F16),4))&gt;0,
     COUNTIF(Lookups!$D:$D,TRIM($D16)&amp;"|"&amp;RIGHT("0000"&amp;TRIM($F16),4))=0
   ),
   "Mismatch",""
)</f>
        <v/>
      </c>
      <c r="Q16" s="2" t="str">
        <f t="shared" si="1"/>
        <v>No</v>
      </c>
    </row>
    <row r="17" spans="1:17" x14ac:dyDescent="0.4">
      <c r="A17" s="2" t="s">
        <v>37</v>
      </c>
      <c r="B17" s="2">
        <v>69</v>
      </c>
      <c r="C17" s="2" t="s">
        <v>52</v>
      </c>
      <c r="D17" s="2">
        <v>99999</v>
      </c>
      <c r="E17" s="2" t="s">
        <v>54</v>
      </c>
      <c r="F17" s="2">
        <v>320</v>
      </c>
      <c r="G17" s="2" t="s">
        <v>59</v>
      </c>
      <c r="H17" s="2" t="s">
        <v>64</v>
      </c>
      <c r="I17" s="2">
        <v>3700</v>
      </c>
      <c r="J17" s="2" t="s">
        <v>68</v>
      </c>
      <c r="K17" s="2" t="str">
        <f t="shared" si="0"/>
        <v/>
      </c>
      <c r="L17" s="2" t="str">
        <f>IF(AND(TRIM($E17)&lt;&gt;"", COUNTIF(Lookups!$B:$B, TRIM($E17))=0), "Invalid", "")</f>
        <v/>
      </c>
      <c r="M17" s="2" t="str">
        <f>IF(COUNTIF(Lookups!$A:$A,TRIM($D17))=0,"Invalid","")</f>
        <v>Invalid</v>
      </c>
      <c r="N17" s="2" t="str">
        <f>IF(COUNTIF(Lookups!$C:$C,RIGHT("0000"&amp;TRIM($F17),4))=0,"Invalid","")</f>
        <v/>
      </c>
      <c r="O17" s="2" t="str">
        <f>IF(AND(COUNTIF(Lookups!$E:$E,TRIM($D17))&gt;0,TRIM($G17)=""),"Missing","")</f>
        <v/>
      </c>
      <c r="P17" s="2" t="str">
        <f>IF(
   AND(
     COUNTIF(Lookups!$A:$A,TRIM($D17))&gt;0,
     COUNTIF(Lookups!$C:$C,RIGHT("0000"&amp;TRIM($F17),4))&gt;0,
     COUNTIF(Lookups!$D:$D,TRIM($D17)&amp;"|"&amp;RIGHT("0000"&amp;TRIM($F17),4))=0
   ),
   "Mismatch",""
)</f>
        <v/>
      </c>
      <c r="Q17" s="2" t="str">
        <f t="shared" si="1"/>
        <v>No</v>
      </c>
    </row>
    <row r="18" spans="1:17" x14ac:dyDescent="0.4">
      <c r="A18" s="2" t="s">
        <v>38</v>
      </c>
      <c r="B18" s="2">
        <v>44</v>
      </c>
      <c r="C18" s="2" t="s">
        <v>52</v>
      </c>
      <c r="D18" s="2">
        <v>36415</v>
      </c>
      <c r="E18" s="2" t="s">
        <v>57</v>
      </c>
      <c r="F18" s="2">
        <v>360</v>
      </c>
      <c r="H18" s="2" t="s">
        <v>64</v>
      </c>
      <c r="I18" s="2">
        <v>3444</v>
      </c>
      <c r="J18" s="2" t="s">
        <v>67</v>
      </c>
      <c r="K18" s="2" t="str">
        <f t="shared" si="0"/>
        <v/>
      </c>
      <c r="L18" s="2" t="str">
        <f>IF(AND(TRIM($E18)&lt;&gt;"", COUNTIF(Lookups!$B:$B, TRIM($E18))=0), "Invalid", "")</f>
        <v/>
      </c>
      <c r="M18" s="2" t="str">
        <f>IF(COUNTIF(Lookups!$A:$A,TRIM($D18))=0,"Invalid","")</f>
        <v/>
      </c>
      <c r="N18" s="2" t="str">
        <f>IF(COUNTIF(Lookups!$C:$C,RIGHT("0000"&amp;TRIM($F18),4))=0,"Invalid","")</f>
        <v/>
      </c>
      <c r="O18" s="2" t="str">
        <f>IF(AND(COUNTIF(Lookups!$E:$E,TRIM($D18))&gt;0,TRIM($G18)=""),"Missing","")</f>
        <v/>
      </c>
      <c r="P18" s="2" t="str">
        <f>IF(
   AND(
     COUNTIF(Lookups!$A:$A,TRIM($D18))&gt;0,
     COUNTIF(Lookups!$C:$C,RIGHT("0000"&amp;TRIM($F18),4))&gt;0,
     COUNTIF(Lookups!$D:$D,TRIM($D18)&amp;"|"&amp;RIGHT("0000"&amp;TRIM($F18),4))=0
   ),
   "Mismatch",""
)</f>
        <v>Mismatch</v>
      </c>
      <c r="Q18" s="2" t="str">
        <f t="shared" si="1"/>
        <v>No</v>
      </c>
    </row>
    <row r="19" spans="1:17" x14ac:dyDescent="0.4">
      <c r="A19" s="2" t="s">
        <v>39</v>
      </c>
      <c r="B19" s="2">
        <v>27</v>
      </c>
      <c r="C19" s="2" t="s">
        <v>53</v>
      </c>
      <c r="D19" s="2">
        <v>80053</v>
      </c>
      <c r="E19" s="2" t="s">
        <v>55</v>
      </c>
      <c r="F19" s="2">
        <v>450</v>
      </c>
      <c r="G19" s="2" t="s">
        <v>60</v>
      </c>
      <c r="H19" s="2" t="s">
        <v>63</v>
      </c>
      <c r="I19" s="2">
        <v>1733</v>
      </c>
      <c r="J19" s="2" t="s">
        <v>69</v>
      </c>
      <c r="K19" s="2" t="str">
        <f t="shared" si="0"/>
        <v/>
      </c>
      <c r="L19" s="2" t="str">
        <f>IF(AND(TRIM($E19)&lt;&gt;"", COUNTIF(Lookups!$B:$B, TRIM($E19))=0), "Invalid", "")</f>
        <v/>
      </c>
      <c r="M19" s="2" t="str">
        <f>IF(COUNTIF(Lookups!$A:$A,TRIM($D19))=0,"Invalid","")</f>
        <v/>
      </c>
      <c r="N19" s="2" t="str">
        <f>IF(COUNTIF(Lookups!$C:$C,RIGHT("0000"&amp;TRIM($F19),4))=0,"Invalid","")</f>
        <v/>
      </c>
      <c r="O19" s="2" t="str">
        <f>IF(AND(COUNTIF(Lookups!$E:$E,TRIM($D19))&gt;0,TRIM($G19)=""),"Missing","")</f>
        <v/>
      </c>
      <c r="P19" s="2" t="str">
        <f>IF(
   AND(
     COUNTIF(Lookups!$A:$A,TRIM($D19))&gt;0,
     COUNTIF(Lookups!$C:$C,RIGHT("0000"&amp;TRIM($F19),4))&gt;0,
     COUNTIF(Lookups!$D:$D,TRIM($D19)&amp;"|"&amp;RIGHT("0000"&amp;TRIM($F19),4))=0
   ),
   "Mismatch",""
)</f>
        <v>Mismatch</v>
      </c>
      <c r="Q19" s="2" t="str">
        <f t="shared" si="1"/>
        <v>No</v>
      </c>
    </row>
    <row r="20" spans="1:17" x14ac:dyDescent="0.4">
      <c r="A20" s="2" t="s">
        <v>40</v>
      </c>
      <c r="B20" s="2">
        <v>25</v>
      </c>
      <c r="C20" s="2" t="s">
        <v>52</v>
      </c>
      <c r="D20" s="2">
        <v>80053</v>
      </c>
      <c r="E20" s="2" t="s">
        <v>54</v>
      </c>
      <c r="F20" s="2">
        <v>250</v>
      </c>
      <c r="G20" s="2" t="s">
        <v>59</v>
      </c>
      <c r="H20" s="2" t="s">
        <v>64</v>
      </c>
      <c r="I20" s="2">
        <v>4734</v>
      </c>
      <c r="J20" s="2" t="s">
        <v>67</v>
      </c>
      <c r="K20" s="2" t="str">
        <f t="shared" si="0"/>
        <v/>
      </c>
      <c r="L20" s="2" t="str">
        <f>IF(AND(TRIM($E20)&lt;&gt;"", COUNTIF(Lookups!$B:$B, TRIM($E20))=0), "Invalid", "")</f>
        <v/>
      </c>
      <c r="M20" s="2" t="str">
        <f>IF(COUNTIF(Lookups!$A:$A,TRIM($D20))=0,"Invalid","")</f>
        <v/>
      </c>
      <c r="N20" s="2" t="str">
        <f>IF(COUNTIF(Lookups!$C:$C,RIGHT("0000"&amp;TRIM($F20),4))=0,"Invalid","")</f>
        <v/>
      </c>
      <c r="O20" s="2" t="str">
        <f>IF(AND(COUNTIF(Lookups!$E:$E,TRIM($D20))&gt;0,TRIM($G20)=""),"Missing","")</f>
        <v/>
      </c>
      <c r="P20" s="2" t="str">
        <f>IF(
   AND(
     COUNTIF(Lookups!$A:$A,TRIM($D20))&gt;0,
     COUNTIF(Lookups!$C:$C,RIGHT("0000"&amp;TRIM($F20),4))&gt;0,
     COUNTIF(Lookups!$D:$D,TRIM($D20)&amp;"|"&amp;RIGHT("0000"&amp;TRIM($F20),4))=0
   ),
   "Mismatch",""
)</f>
        <v>Mismatch</v>
      </c>
      <c r="Q20" s="2" t="str">
        <f t="shared" si="1"/>
        <v>No</v>
      </c>
    </row>
    <row r="21" spans="1:17" x14ac:dyDescent="0.4">
      <c r="A21" s="2" t="s">
        <v>41</v>
      </c>
      <c r="B21" s="2">
        <v>76</v>
      </c>
      <c r="C21" s="2" t="s">
        <v>52</v>
      </c>
      <c r="D21" s="2">
        <v>99213</v>
      </c>
      <c r="E21" s="2" t="s">
        <v>58</v>
      </c>
      <c r="F21" s="2">
        <v>360</v>
      </c>
      <c r="H21" s="2" t="s">
        <v>65</v>
      </c>
      <c r="I21" s="2">
        <v>1327</v>
      </c>
      <c r="J21" s="2" t="s">
        <v>67</v>
      </c>
      <c r="K21" s="2" t="str">
        <f t="shared" si="0"/>
        <v/>
      </c>
      <c r="L21" s="2" t="str">
        <f>IF(AND(TRIM($E21)&lt;&gt;"", COUNTIF(Lookups!$B:$B, TRIM($E21))=0), "Invalid", "")</f>
        <v/>
      </c>
      <c r="M21" s="2" t="str">
        <f>IF(COUNTIF(Lookups!$A:$A,TRIM($D21))=0,"Invalid","")</f>
        <v/>
      </c>
      <c r="N21" s="2" t="str">
        <f>IF(COUNTIF(Lookups!$C:$C,RIGHT("0000"&amp;TRIM($F21),4))=0,"Invalid","")</f>
        <v/>
      </c>
      <c r="O21" s="2" t="str">
        <f>IF(AND(COUNTIF(Lookups!$E:$E,TRIM($D21))&gt;0,TRIM($G21)=""),"Missing","")</f>
        <v/>
      </c>
      <c r="P21" s="2" t="str">
        <f>IF(
   AND(
     COUNTIF(Lookups!$A:$A,TRIM($D21))&gt;0,
     COUNTIF(Lookups!$C:$C,RIGHT("0000"&amp;TRIM($F21),4))&gt;0,
     COUNTIF(Lookups!$D:$D,TRIM($D21)&amp;"|"&amp;RIGHT("0000"&amp;TRIM($F21),4))=0
   ),
   "Mismatch",""
)</f>
        <v>Mismatch</v>
      </c>
      <c r="Q21" s="2" t="str">
        <f t="shared" si="1"/>
        <v>No</v>
      </c>
    </row>
    <row r="22" spans="1:17" x14ac:dyDescent="0.4">
      <c r="A22" s="2" t="s">
        <v>42</v>
      </c>
      <c r="B22" s="2">
        <v>85</v>
      </c>
      <c r="C22" s="2" t="s">
        <v>52</v>
      </c>
      <c r="D22" s="2">
        <v>71045</v>
      </c>
      <c r="E22" s="2" t="s">
        <v>55</v>
      </c>
      <c r="F22" s="2">
        <v>360</v>
      </c>
      <c r="G22" s="2" t="s">
        <v>59</v>
      </c>
      <c r="H22" s="2" t="s">
        <v>66</v>
      </c>
      <c r="I22" s="2">
        <v>3547</v>
      </c>
      <c r="J22" s="2" t="s">
        <v>68</v>
      </c>
      <c r="K22" s="2" t="str">
        <f t="shared" si="0"/>
        <v/>
      </c>
      <c r="L22" s="2" t="str">
        <f>IF(AND(TRIM($E22)&lt;&gt;"", COUNTIF(Lookups!$B:$B, TRIM($E22))=0), "Invalid", "")</f>
        <v/>
      </c>
      <c r="M22" s="2" t="str">
        <f>IF(COUNTIF(Lookups!$A:$A,TRIM($D22))=0,"Invalid","")</f>
        <v/>
      </c>
      <c r="N22" s="2" t="str">
        <f>IF(COUNTIF(Lookups!$C:$C,RIGHT("0000"&amp;TRIM($F22),4))=0,"Invalid","")</f>
        <v/>
      </c>
      <c r="O22" s="2" t="str">
        <f>IF(AND(COUNTIF(Lookups!$E:$E,TRIM($D22))&gt;0,TRIM($G22)=""),"Missing","")</f>
        <v/>
      </c>
      <c r="P22" s="2" t="str">
        <f>IF(
   AND(
     COUNTIF(Lookups!$A:$A,TRIM($D22))&gt;0,
     COUNTIF(Lookups!$C:$C,RIGHT("0000"&amp;TRIM($F22),4))&gt;0,
     COUNTIF(Lookups!$D:$D,TRIM($D22)&amp;"|"&amp;RIGHT("0000"&amp;TRIM($F22),4))=0
   ),
   "Mismatch",""
)</f>
        <v>Mismatch</v>
      </c>
      <c r="Q22" s="2" t="str">
        <f t="shared" si="1"/>
        <v>No</v>
      </c>
    </row>
    <row r="23" spans="1:17" x14ac:dyDescent="0.4">
      <c r="A23" s="2" t="s">
        <v>43</v>
      </c>
      <c r="B23" s="2">
        <v>72</v>
      </c>
      <c r="C23" s="2" t="s">
        <v>52</v>
      </c>
      <c r="D23" s="2">
        <v>99213</v>
      </c>
      <c r="F23" s="2">
        <v>0</v>
      </c>
      <c r="G23" s="2" t="s">
        <v>59</v>
      </c>
      <c r="H23" s="2" t="s">
        <v>64</v>
      </c>
      <c r="I23" s="2">
        <v>1605</v>
      </c>
      <c r="J23" s="2" t="s">
        <v>67</v>
      </c>
      <c r="K23" s="2" t="str">
        <f t="shared" si="0"/>
        <v>Missing</v>
      </c>
      <c r="L23" s="2" t="str">
        <f>IF(AND(TRIM($E23)&lt;&gt;"", COUNTIF(Lookups!$B:$B, TRIM($E23))=0), "Invalid", "")</f>
        <v/>
      </c>
      <c r="M23" s="2" t="str">
        <f>IF(COUNTIF(Lookups!$A:$A,TRIM($D23))=0,"Invalid","")</f>
        <v/>
      </c>
      <c r="N23" s="2" t="str">
        <f>IF(COUNTIF(Lookups!$C:$C,RIGHT("0000"&amp;TRIM($F23),4))=0,"Invalid","")</f>
        <v>Invalid</v>
      </c>
      <c r="O23" s="2" t="str">
        <f>IF(AND(COUNTIF(Lookups!$E:$E,TRIM($D23))&gt;0,TRIM($G23)=""),"Missing","")</f>
        <v/>
      </c>
      <c r="P23" s="2" t="str">
        <f>IF(
   AND(
     COUNTIF(Lookups!$A:$A,TRIM($D23))&gt;0,
     COUNTIF(Lookups!$C:$C,RIGHT("0000"&amp;TRIM($F23),4))&gt;0,
     COUNTIF(Lookups!$D:$D,TRIM($D23)&amp;"|"&amp;RIGHT("0000"&amp;TRIM($F23),4))=0
   ),
   "Mismatch",""
)</f>
        <v/>
      </c>
      <c r="Q23" s="2" t="str">
        <f t="shared" si="1"/>
        <v>No</v>
      </c>
    </row>
    <row r="24" spans="1:17" x14ac:dyDescent="0.4">
      <c r="A24" s="2" t="s">
        <v>44</v>
      </c>
      <c r="B24" s="2">
        <v>37</v>
      </c>
      <c r="C24" s="2" t="s">
        <v>53</v>
      </c>
      <c r="D24" s="2">
        <v>80053</v>
      </c>
      <c r="E24" s="2" t="s">
        <v>54</v>
      </c>
      <c r="F24" s="2">
        <v>250</v>
      </c>
      <c r="H24" s="2" t="s">
        <v>62</v>
      </c>
      <c r="I24" s="2">
        <v>3147</v>
      </c>
      <c r="J24" s="2" t="s">
        <v>67</v>
      </c>
      <c r="K24" s="2" t="str">
        <f t="shared" si="0"/>
        <v/>
      </c>
      <c r="L24" s="2" t="str">
        <f>IF(AND(TRIM($E24)&lt;&gt;"", COUNTIF(Lookups!$B:$B, TRIM($E24))=0), "Invalid", "")</f>
        <v/>
      </c>
      <c r="M24" s="2" t="str">
        <f>IF(COUNTIF(Lookups!$A:$A,TRIM($D24))=0,"Invalid","")</f>
        <v/>
      </c>
      <c r="N24" s="2" t="str">
        <f>IF(COUNTIF(Lookups!$C:$C,RIGHT("0000"&amp;TRIM($F24),4))=0,"Invalid","")</f>
        <v/>
      </c>
      <c r="O24" s="2" t="str">
        <f>IF(AND(COUNTIF(Lookups!$E:$E,TRIM($D24))&gt;0,TRIM($G24)=""),"Missing","")</f>
        <v/>
      </c>
      <c r="P24" s="2" t="str">
        <f>IF(
   AND(
     COUNTIF(Lookups!$A:$A,TRIM($D24))&gt;0,
     COUNTIF(Lookups!$C:$C,RIGHT("0000"&amp;TRIM($F24),4))&gt;0,
     COUNTIF(Lookups!$D:$D,TRIM($D24)&amp;"|"&amp;RIGHT("0000"&amp;TRIM($F24),4))=0
   ),
   "Mismatch",""
)</f>
        <v>Mismatch</v>
      </c>
      <c r="Q24" s="2" t="str">
        <f t="shared" si="1"/>
        <v>No</v>
      </c>
    </row>
    <row r="25" spans="1:17" x14ac:dyDescent="0.4">
      <c r="A25" s="2" t="s">
        <v>45</v>
      </c>
      <c r="B25" s="2">
        <v>82</v>
      </c>
      <c r="C25" s="2" t="s">
        <v>53</v>
      </c>
      <c r="D25" s="2">
        <v>36415</v>
      </c>
      <c r="E25" s="2" t="s">
        <v>58</v>
      </c>
      <c r="F25" s="2">
        <v>360</v>
      </c>
      <c r="H25" s="2" t="s">
        <v>62</v>
      </c>
      <c r="I25" s="2">
        <v>1467</v>
      </c>
      <c r="J25" s="2" t="s">
        <v>69</v>
      </c>
      <c r="K25" s="2" t="str">
        <f t="shared" si="0"/>
        <v/>
      </c>
      <c r="L25" s="2" t="str">
        <f>IF(AND(TRIM($E25)&lt;&gt;"", COUNTIF(Lookups!$B:$B, TRIM($E25))=0), "Invalid", "")</f>
        <v/>
      </c>
      <c r="M25" s="2" t="str">
        <f>IF(COUNTIF(Lookups!$A:$A,TRIM($D25))=0,"Invalid","")</f>
        <v/>
      </c>
      <c r="N25" s="2" t="str">
        <f>IF(COUNTIF(Lookups!$C:$C,RIGHT("0000"&amp;TRIM($F25),4))=0,"Invalid","")</f>
        <v/>
      </c>
      <c r="O25" s="2" t="str">
        <f>IF(AND(COUNTIF(Lookups!$E:$E,TRIM($D25))&gt;0,TRIM($G25)=""),"Missing","")</f>
        <v/>
      </c>
      <c r="P25" s="2" t="str">
        <f>IF(
   AND(
     COUNTIF(Lookups!$A:$A,TRIM($D25))&gt;0,
     COUNTIF(Lookups!$C:$C,RIGHT("0000"&amp;TRIM($F25),4))&gt;0,
     COUNTIF(Lookups!$D:$D,TRIM($D25)&amp;"|"&amp;RIGHT("0000"&amp;TRIM($F25),4))=0
   ),
   "Mismatch",""
)</f>
        <v>Mismatch</v>
      </c>
      <c r="Q25" s="2" t="str">
        <f t="shared" si="1"/>
        <v>No</v>
      </c>
    </row>
    <row r="26" spans="1:17" x14ac:dyDescent="0.4">
      <c r="A26" s="2" t="s">
        <v>46</v>
      </c>
      <c r="B26" s="2">
        <v>67</v>
      </c>
      <c r="C26" s="2" t="s">
        <v>52</v>
      </c>
      <c r="D26" s="2">
        <v>80053</v>
      </c>
      <c r="E26" s="2" t="s">
        <v>54</v>
      </c>
      <c r="F26" s="2">
        <v>300</v>
      </c>
      <c r="G26" s="2" t="s">
        <v>61</v>
      </c>
      <c r="H26" s="2" t="s">
        <v>64</v>
      </c>
      <c r="I26" s="2">
        <v>1261</v>
      </c>
      <c r="J26" s="2" t="s">
        <v>67</v>
      </c>
      <c r="K26" s="2" t="str">
        <f t="shared" si="0"/>
        <v/>
      </c>
      <c r="L26" s="2" t="str">
        <f>IF(AND(TRIM($E26)&lt;&gt;"", COUNTIF(Lookups!$B:$B, TRIM($E26))=0), "Invalid", "")</f>
        <v/>
      </c>
      <c r="M26" s="2" t="str">
        <f>IF(COUNTIF(Lookups!$A:$A,TRIM($D26))=0,"Invalid","")</f>
        <v/>
      </c>
      <c r="N26" s="2" t="str">
        <f>IF(COUNTIF(Lookups!$C:$C,RIGHT("0000"&amp;TRIM($F26),4))=0,"Invalid","")</f>
        <v/>
      </c>
      <c r="O26" s="2" t="str">
        <f>IF(AND(COUNTIF(Lookups!$E:$E,TRIM($D26))&gt;0,TRIM($G26)=""),"Missing","")</f>
        <v/>
      </c>
      <c r="P26" s="2" t="str">
        <f>IF(
   AND(
     COUNTIF(Lookups!$A:$A,TRIM($D26))&gt;0,
     COUNTIF(Lookups!$C:$C,RIGHT("0000"&amp;TRIM($F26),4))&gt;0,
     COUNTIF(Lookups!$D:$D,TRIM($D26)&amp;"|"&amp;RIGHT("0000"&amp;TRIM($F26),4))=0
   ),
   "Mismatch",""
)</f>
        <v/>
      </c>
      <c r="Q26" s="2" t="str">
        <f t="shared" si="1"/>
        <v>Yes</v>
      </c>
    </row>
    <row r="27" spans="1:17" x14ac:dyDescent="0.4">
      <c r="A27" s="2" t="s">
        <v>47</v>
      </c>
      <c r="B27" s="2">
        <v>72</v>
      </c>
      <c r="C27" s="2" t="s">
        <v>53</v>
      </c>
      <c r="D27" s="2">
        <v>99999</v>
      </c>
      <c r="E27" s="2" t="s">
        <v>54</v>
      </c>
      <c r="F27" s="2">
        <v>300</v>
      </c>
      <c r="H27" s="2" t="s">
        <v>62</v>
      </c>
      <c r="I27" s="2">
        <v>106</v>
      </c>
      <c r="J27" s="2" t="s">
        <v>69</v>
      </c>
      <c r="K27" s="2" t="str">
        <f t="shared" si="0"/>
        <v/>
      </c>
      <c r="L27" s="2" t="str">
        <f>IF(AND(TRIM($E27)&lt;&gt;"", COUNTIF(Lookups!$B:$B, TRIM($E27))=0), "Invalid", "")</f>
        <v/>
      </c>
      <c r="M27" s="2" t="str">
        <f>IF(COUNTIF(Lookups!$A:$A,TRIM($D27))=0,"Invalid","")</f>
        <v>Invalid</v>
      </c>
      <c r="N27" s="2" t="str">
        <f>IF(COUNTIF(Lookups!$C:$C,RIGHT("0000"&amp;TRIM($F27),4))=0,"Invalid","")</f>
        <v/>
      </c>
      <c r="O27" s="2" t="str">
        <f>IF(AND(COUNTIF(Lookups!$E:$E,TRIM($D27))&gt;0,TRIM($G27)=""),"Missing","")</f>
        <v/>
      </c>
      <c r="P27" s="2" t="str">
        <f>IF(
   AND(
     COUNTIF(Lookups!$A:$A,TRIM($D27))&gt;0,
     COUNTIF(Lookups!$C:$C,RIGHT("0000"&amp;TRIM($F27),4))&gt;0,
     COUNTIF(Lookups!$D:$D,TRIM($D27)&amp;"|"&amp;RIGHT("0000"&amp;TRIM($F27),4))=0
   ),
   "Mismatch",""
)</f>
        <v/>
      </c>
      <c r="Q27" s="2" t="str">
        <f t="shared" si="1"/>
        <v>No</v>
      </c>
    </row>
    <row r="28" spans="1:17" x14ac:dyDescent="0.4">
      <c r="A28" s="2" t="s">
        <v>48</v>
      </c>
      <c r="B28" s="2">
        <v>59</v>
      </c>
      <c r="C28" s="2" t="s">
        <v>52</v>
      </c>
      <c r="D28" s="2">
        <v>80053</v>
      </c>
      <c r="E28" s="2" t="s">
        <v>57</v>
      </c>
      <c r="F28" s="2">
        <v>450</v>
      </c>
      <c r="H28" s="2" t="s">
        <v>63</v>
      </c>
      <c r="I28" s="2">
        <v>3762</v>
      </c>
      <c r="J28" s="2" t="s">
        <v>69</v>
      </c>
      <c r="K28" s="2" t="str">
        <f t="shared" si="0"/>
        <v/>
      </c>
      <c r="L28" s="2" t="str">
        <f>IF(AND(TRIM($E28)&lt;&gt;"", COUNTIF(Lookups!$B:$B, TRIM($E28))=0), "Invalid", "")</f>
        <v/>
      </c>
      <c r="M28" s="2" t="str">
        <f>IF(COUNTIF(Lookups!$A:$A,TRIM($D28))=0,"Invalid","")</f>
        <v/>
      </c>
      <c r="N28" s="2" t="str">
        <f>IF(COUNTIF(Lookups!$C:$C,RIGHT("0000"&amp;TRIM($F28),4))=0,"Invalid","")</f>
        <v/>
      </c>
      <c r="O28" s="2" t="str">
        <f>IF(AND(COUNTIF(Lookups!$E:$E,TRIM($D28))&gt;0,TRIM($G28)=""),"Missing","")</f>
        <v/>
      </c>
      <c r="P28" s="2" t="str">
        <f>IF(
   AND(
     COUNTIF(Lookups!$A:$A,TRIM($D28))&gt;0,
     COUNTIF(Lookups!$C:$C,RIGHT("0000"&amp;TRIM($F28),4))&gt;0,
     COUNTIF(Lookups!$D:$D,TRIM($D28)&amp;"|"&amp;RIGHT("0000"&amp;TRIM($F28),4))=0
   ),
   "Mismatch",""
)</f>
        <v>Mismatch</v>
      </c>
      <c r="Q28" s="2" t="str">
        <f t="shared" si="1"/>
        <v>No</v>
      </c>
    </row>
    <row r="29" spans="1:17" x14ac:dyDescent="0.4">
      <c r="A29" s="2" t="s">
        <v>49</v>
      </c>
      <c r="B29" s="2">
        <v>69</v>
      </c>
      <c r="C29" s="2" t="s">
        <v>52</v>
      </c>
      <c r="D29" s="2">
        <v>80053</v>
      </c>
      <c r="E29" s="2" t="s">
        <v>55</v>
      </c>
      <c r="F29" s="2">
        <v>320</v>
      </c>
      <c r="G29" s="2" t="s">
        <v>60</v>
      </c>
      <c r="H29" s="2" t="s">
        <v>65</v>
      </c>
      <c r="I29" s="2">
        <v>2662</v>
      </c>
      <c r="J29" s="2" t="s">
        <v>68</v>
      </c>
      <c r="K29" s="2" t="str">
        <f t="shared" si="0"/>
        <v/>
      </c>
      <c r="L29" s="2" t="str">
        <f>IF(AND(TRIM($E29)&lt;&gt;"", COUNTIF(Lookups!$B:$B, TRIM($E29))=0), "Invalid", "")</f>
        <v/>
      </c>
      <c r="M29" s="2" t="str">
        <f>IF(COUNTIF(Lookups!$A:$A,TRIM($D29))=0,"Invalid","")</f>
        <v/>
      </c>
      <c r="N29" s="2" t="str">
        <f>IF(COUNTIF(Lookups!$C:$C,RIGHT("0000"&amp;TRIM($F29),4))=0,"Invalid","")</f>
        <v/>
      </c>
      <c r="O29" s="2" t="str">
        <f>IF(AND(COUNTIF(Lookups!$E:$E,TRIM($D29))&gt;0,TRIM($G29)=""),"Missing","")</f>
        <v/>
      </c>
      <c r="P29" s="2" t="str">
        <f>IF(
   AND(
     COUNTIF(Lookups!$A:$A,TRIM($D29))&gt;0,
     COUNTIF(Lookups!$C:$C,RIGHT("0000"&amp;TRIM($F29),4))&gt;0,
     COUNTIF(Lookups!$D:$D,TRIM($D29)&amp;"|"&amp;RIGHT("0000"&amp;TRIM($F29),4))=0
   ),
   "Mismatch",""
)</f>
        <v>Mismatch</v>
      </c>
      <c r="Q29" s="2" t="str">
        <f t="shared" si="1"/>
        <v>No</v>
      </c>
    </row>
    <row r="30" spans="1:17" x14ac:dyDescent="0.4">
      <c r="A30" s="2" t="s">
        <v>50</v>
      </c>
      <c r="B30" s="2">
        <v>71</v>
      </c>
      <c r="C30" s="2" t="s">
        <v>53</v>
      </c>
      <c r="D30" s="2">
        <v>36415</v>
      </c>
      <c r="F30" s="2">
        <v>0</v>
      </c>
      <c r="G30" s="2" t="s">
        <v>59</v>
      </c>
      <c r="H30" s="2" t="s">
        <v>64</v>
      </c>
      <c r="I30" s="2">
        <v>3925</v>
      </c>
      <c r="J30" s="2" t="s">
        <v>67</v>
      </c>
      <c r="K30" s="2" t="str">
        <f t="shared" si="0"/>
        <v>Missing</v>
      </c>
      <c r="L30" s="2" t="str">
        <f>IF(AND(TRIM($E30)&lt;&gt;"", COUNTIF(Lookups!$B:$B, TRIM($E30))=0), "Invalid", "")</f>
        <v/>
      </c>
      <c r="M30" s="2" t="str">
        <f>IF(COUNTIF(Lookups!$A:$A,TRIM($D30))=0,"Invalid","")</f>
        <v/>
      </c>
      <c r="N30" s="2" t="str">
        <f>IF(COUNTIF(Lookups!$C:$C,RIGHT("0000"&amp;TRIM($F30),4))=0,"Invalid","")</f>
        <v>Invalid</v>
      </c>
      <c r="O30" s="2" t="str">
        <f>IF(AND(COUNTIF(Lookups!$E:$E,TRIM($D30))&gt;0,TRIM($G30)=""),"Missing","")</f>
        <v/>
      </c>
      <c r="P30" s="2" t="str">
        <f>IF(
   AND(
     COUNTIF(Lookups!$A:$A,TRIM($D30))&gt;0,
     COUNTIF(Lookups!$C:$C,RIGHT("0000"&amp;TRIM($F30),4))&gt;0,
     COUNTIF(Lookups!$D:$D,TRIM($D30)&amp;"|"&amp;RIGHT("0000"&amp;TRIM($F30),4))=0
   ),
   "Mismatch",""
)</f>
        <v/>
      </c>
      <c r="Q30" s="2" t="str">
        <f t="shared" si="1"/>
        <v>No</v>
      </c>
    </row>
    <row r="31" spans="1:17" x14ac:dyDescent="0.4">
      <c r="A31" s="2" t="s">
        <v>51</v>
      </c>
      <c r="B31" s="2">
        <v>32</v>
      </c>
      <c r="C31" s="2" t="s">
        <v>53</v>
      </c>
      <c r="D31" s="2">
        <v>93000</v>
      </c>
      <c r="E31" s="2" t="s">
        <v>57</v>
      </c>
      <c r="F31" s="2">
        <v>450</v>
      </c>
      <c r="H31" s="2" t="s">
        <v>62</v>
      </c>
      <c r="I31" s="2">
        <v>2414</v>
      </c>
      <c r="J31" s="2" t="s">
        <v>69</v>
      </c>
      <c r="K31" s="2" t="str">
        <f t="shared" si="0"/>
        <v/>
      </c>
      <c r="L31" s="2" t="str">
        <f>IF(AND(TRIM($E31)&lt;&gt;"", COUNTIF(Lookups!$B:$B, TRIM($E31))=0), "Invalid", "")</f>
        <v/>
      </c>
      <c r="M31" s="2" t="str">
        <f>IF(COUNTIF(Lookups!$A:$A,TRIM($D31))=0,"Invalid","")</f>
        <v/>
      </c>
      <c r="N31" s="2" t="str">
        <f>IF(COUNTIF(Lookups!$C:$C,RIGHT("0000"&amp;TRIM($F31),4))=0,"Invalid","")</f>
        <v/>
      </c>
      <c r="O31" s="2" t="str">
        <f>IF(AND(COUNTIF(Lookups!$E:$E,TRIM($D31))&gt;0,TRIM($G31)=""),"Missing","")</f>
        <v/>
      </c>
      <c r="P31" s="2" t="str">
        <f>IF(
   AND(
     COUNTIF(Lookups!$A:$A,TRIM($D31))&gt;0,
     COUNTIF(Lookups!$C:$C,RIGHT("0000"&amp;TRIM($F31),4))&gt;0,
     COUNTIF(Lookups!$D:$D,TRIM($D31)&amp;"|"&amp;RIGHT("0000"&amp;TRIM($F31),4))=0
   ),
   "Mismatch",""
)</f>
        <v/>
      </c>
      <c r="Q31" s="2" t="str">
        <f t="shared" si="1"/>
        <v>Yes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8BF9-3F71-4626-8529-6EE9133A6B1F}">
  <dimension ref="A1:B7"/>
  <sheetViews>
    <sheetView workbookViewId="0">
      <selection activeCell="R18" sqref="R18"/>
    </sheetView>
  </sheetViews>
  <sheetFormatPr defaultRowHeight="14.6" x14ac:dyDescent="0.4"/>
  <cols>
    <col min="1" max="1" width="29.4609375" customWidth="1"/>
    <col min="2" max="2" width="18.23046875" customWidth="1"/>
  </cols>
  <sheetData>
    <row r="1" spans="1:2" ht="15" thickBot="1" x14ac:dyDescent="0.45">
      <c r="A1" s="17" t="s">
        <v>111</v>
      </c>
      <c r="B1" s="17" t="s">
        <v>112</v>
      </c>
    </row>
    <row r="2" spans="1:2" ht="15" thickTop="1" x14ac:dyDescent="0.4">
      <c r="A2" s="18" t="s">
        <v>105</v>
      </c>
      <c r="B2" s="16">
        <f>COUNTIF(Flagged!K2:K100,"Missing")</f>
        <v>5</v>
      </c>
    </row>
    <row r="3" spans="1:2" x14ac:dyDescent="0.4">
      <c r="A3" s="19" t="s">
        <v>106</v>
      </c>
      <c r="B3" s="15">
        <f>COUNTIF(Flagged!L2:L100,"Invalid")</f>
        <v>0</v>
      </c>
    </row>
    <row r="4" spans="1:2" x14ac:dyDescent="0.4">
      <c r="A4" s="19" t="s">
        <v>107</v>
      </c>
      <c r="B4" s="15">
        <f>COUNTIF(Flagged!M2:M100,"Invalid")</f>
        <v>3</v>
      </c>
    </row>
    <row r="5" spans="1:2" x14ac:dyDescent="0.4">
      <c r="A5" s="19" t="s">
        <v>108</v>
      </c>
      <c r="B5" s="15">
        <f>COUNTIF(Flagged!N2:N100,"Invalid")</f>
        <v>5</v>
      </c>
    </row>
    <row r="6" spans="1:2" x14ac:dyDescent="0.4">
      <c r="A6" s="19" t="s">
        <v>109</v>
      </c>
      <c r="B6" s="15">
        <f>COUNTIF(Flagged!O2:O100,"Missing")</f>
        <v>1</v>
      </c>
    </row>
    <row r="7" spans="1:2" x14ac:dyDescent="0.4">
      <c r="A7" s="19" t="s">
        <v>110</v>
      </c>
      <c r="B7" s="15">
        <f>COUNTIF(Flagged!P2:P100,"Mismatch")</f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workbookViewId="0">
      <selection activeCell="O9" sqref="O9"/>
    </sheetView>
  </sheetViews>
  <sheetFormatPr defaultRowHeight="14.6" x14ac:dyDescent="0.4"/>
  <cols>
    <col min="1" max="1" width="13.53515625" customWidth="1"/>
    <col min="4" max="4" width="12.61328125" customWidth="1"/>
    <col min="5" max="5" width="13.4609375" customWidth="1"/>
    <col min="6" max="6" width="12.921875" customWidth="1"/>
    <col min="7" max="7" width="10.921875" customWidth="1"/>
    <col min="8" max="8" width="11.84375" bestFit="1" customWidth="1"/>
    <col min="9" max="9" width="13.3046875" bestFit="1" customWidth="1"/>
    <col min="10" max="10" width="14.4609375" bestFit="1" customWidth="1"/>
    <col min="11" max="11" width="18.53515625" bestFit="1" customWidth="1"/>
    <col min="12" max="12" width="20.23046875" bestFit="1" customWidth="1"/>
    <col min="13" max="13" width="22.69140625" bestFit="1" customWidth="1"/>
    <col min="14" max="14" width="17.3046875" bestFit="1" customWidth="1"/>
    <col min="15" max="15" width="29.3046875" bestFit="1" customWidth="1"/>
  </cols>
  <sheetData>
    <row r="1" spans="1:15" x14ac:dyDescent="0.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</row>
    <row r="2" spans="1:15" x14ac:dyDescent="0.4">
      <c r="A2" s="2" t="s">
        <v>22</v>
      </c>
      <c r="B2" s="2">
        <v>78</v>
      </c>
      <c r="C2" s="2" t="s">
        <v>52</v>
      </c>
      <c r="D2" s="2">
        <v>99213</v>
      </c>
      <c r="E2" s="2"/>
      <c r="F2" s="2">
        <v>0</v>
      </c>
      <c r="G2" s="2" t="s">
        <v>59</v>
      </c>
      <c r="H2" s="2" t="s">
        <v>62</v>
      </c>
      <c r="I2" s="2">
        <v>4372</v>
      </c>
      <c r="J2" s="2" t="s">
        <v>67</v>
      </c>
      <c r="K2" s="2" t="s">
        <v>83</v>
      </c>
      <c r="L2" s="2" t="s">
        <v>85</v>
      </c>
      <c r="M2" s="2" t="s">
        <v>86</v>
      </c>
      <c r="N2" s="2" t="s">
        <v>59</v>
      </c>
      <c r="O2" s="2" t="s">
        <v>87</v>
      </c>
    </row>
    <row r="3" spans="1:15" x14ac:dyDescent="0.4">
      <c r="A3" s="2" t="s">
        <v>23</v>
      </c>
      <c r="B3" s="2">
        <v>53</v>
      </c>
      <c r="C3" s="2" t="s">
        <v>52</v>
      </c>
      <c r="D3" s="2">
        <v>93000</v>
      </c>
      <c r="E3" s="2" t="s">
        <v>54</v>
      </c>
      <c r="F3" s="2">
        <v>320</v>
      </c>
      <c r="G3" s="2"/>
      <c r="H3" s="2" t="s">
        <v>63</v>
      </c>
      <c r="I3" s="2">
        <v>3992</v>
      </c>
      <c r="J3" s="2" t="s">
        <v>68</v>
      </c>
      <c r="K3" s="2" t="s">
        <v>84</v>
      </c>
      <c r="L3" s="2" t="s">
        <v>54</v>
      </c>
      <c r="M3" s="2" t="s">
        <v>86</v>
      </c>
      <c r="N3" s="2"/>
      <c r="O3" s="2" t="s">
        <v>88</v>
      </c>
    </row>
    <row r="4" spans="1:15" x14ac:dyDescent="0.4">
      <c r="A4" s="2" t="s">
        <v>24</v>
      </c>
      <c r="B4" s="2">
        <v>44</v>
      </c>
      <c r="C4" s="2" t="s">
        <v>52</v>
      </c>
      <c r="D4" s="2">
        <v>93000</v>
      </c>
      <c r="E4" s="2" t="s">
        <v>55</v>
      </c>
      <c r="F4" s="2">
        <v>320</v>
      </c>
      <c r="G4" s="2"/>
      <c r="H4" s="2" t="s">
        <v>64</v>
      </c>
      <c r="I4" s="2">
        <v>1535</v>
      </c>
      <c r="J4" s="2" t="s">
        <v>69</v>
      </c>
      <c r="K4" s="2" t="s">
        <v>84</v>
      </c>
      <c r="L4" s="2" t="s">
        <v>55</v>
      </c>
      <c r="M4" s="2" t="s">
        <v>86</v>
      </c>
      <c r="N4" s="2"/>
      <c r="O4" s="2" t="s">
        <v>88</v>
      </c>
    </row>
    <row r="5" spans="1:15" x14ac:dyDescent="0.4">
      <c r="A5" s="2" t="s">
        <v>25</v>
      </c>
      <c r="B5" s="2">
        <v>82</v>
      </c>
      <c r="C5" s="2" t="s">
        <v>53</v>
      </c>
      <c r="D5" s="2">
        <v>93000</v>
      </c>
      <c r="E5" s="2" t="s">
        <v>56</v>
      </c>
      <c r="F5" s="2">
        <v>250</v>
      </c>
      <c r="G5" s="2" t="s">
        <v>60</v>
      </c>
      <c r="H5" s="2" t="s">
        <v>65</v>
      </c>
      <c r="I5" s="2">
        <v>3455</v>
      </c>
      <c r="J5" s="2" t="s">
        <v>68</v>
      </c>
      <c r="K5" s="2"/>
      <c r="L5" s="2"/>
      <c r="M5" s="2"/>
      <c r="N5" s="2"/>
      <c r="O5" s="2"/>
    </row>
    <row r="6" spans="1:15" x14ac:dyDescent="0.4">
      <c r="A6" s="2" t="s">
        <v>26</v>
      </c>
      <c r="B6" s="2">
        <v>79</v>
      </c>
      <c r="C6" s="2" t="s">
        <v>53</v>
      </c>
      <c r="D6" s="2">
        <v>36415</v>
      </c>
      <c r="E6" s="2" t="s">
        <v>57</v>
      </c>
      <c r="F6" s="2">
        <v>250</v>
      </c>
      <c r="G6" s="2"/>
      <c r="H6" s="2" t="s">
        <v>65</v>
      </c>
      <c r="I6" s="2">
        <v>987</v>
      </c>
      <c r="J6" s="2" t="s">
        <v>69</v>
      </c>
      <c r="K6" s="2"/>
      <c r="L6" s="2"/>
      <c r="M6" s="2"/>
      <c r="N6" s="2"/>
      <c r="O6" s="2"/>
    </row>
    <row r="7" spans="1:15" x14ac:dyDescent="0.4">
      <c r="A7" s="2" t="s">
        <v>27</v>
      </c>
      <c r="B7" s="2">
        <v>49</v>
      </c>
      <c r="C7" s="2" t="s">
        <v>53</v>
      </c>
      <c r="D7" s="2">
        <v>99999</v>
      </c>
      <c r="E7" s="2" t="s">
        <v>55</v>
      </c>
      <c r="F7" s="2">
        <v>360</v>
      </c>
      <c r="G7" s="2" t="s">
        <v>59</v>
      </c>
      <c r="H7" s="2" t="s">
        <v>64</v>
      </c>
      <c r="I7" s="2">
        <v>846</v>
      </c>
      <c r="J7" s="2" t="s">
        <v>67</v>
      </c>
      <c r="K7" s="2"/>
      <c r="L7" s="2"/>
      <c r="M7" s="2"/>
      <c r="N7" s="2"/>
      <c r="O7" s="2"/>
    </row>
    <row r="8" spans="1:15" x14ac:dyDescent="0.4">
      <c r="A8" s="2" t="s">
        <v>28</v>
      </c>
      <c r="B8" s="2">
        <v>43</v>
      </c>
      <c r="C8" s="2" t="s">
        <v>52</v>
      </c>
      <c r="D8" s="2">
        <v>36415</v>
      </c>
      <c r="E8" s="2" t="s">
        <v>58</v>
      </c>
      <c r="F8" s="2">
        <v>300</v>
      </c>
      <c r="G8" s="2" t="s">
        <v>61</v>
      </c>
      <c r="H8" s="2" t="s">
        <v>66</v>
      </c>
      <c r="I8" s="2">
        <v>955</v>
      </c>
      <c r="J8" s="2" t="s">
        <v>67</v>
      </c>
      <c r="K8" s="2"/>
      <c r="L8" s="2"/>
      <c r="M8" s="2"/>
      <c r="N8" s="2"/>
      <c r="O8" s="2"/>
    </row>
    <row r="9" spans="1:15" x14ac:dyDescent="0.4">
      <c r="A9" s="2" t="s">
        <v>29</v>
      </c>
      <c r="B9" s="2">
        <v>61</v>
      </c>
      <c r="C9" s="2" t="s">
        <v>52</v>
      </c>
      <c r="D9" s="2">
        <v>71045</v>
      </c>
      <c r="E9" s="2"/>
      <c r="F9" s="2">
        <v>0</v>
      </c>
      <c r="G9" s="2" t="s">
        <v>61</v>
      </c>
      <c r="H9" s="2" t="s">
        <v>66</v>
      </c>
      <c r="I9" s="2">
        <v>4277</v>
      </c>
      <c r="J9" s="2" t="s">
        <v>68</v>
      </c>
      <c r="K9" s="2"/>
      <c r="L9" s="2"/>
      <c r="M9" s="2"/>
      <c r="N9" s="2"/>
      <c r="O9" s="2"/>
    </row>
    <row r="10" spans="1:15" x14ac:dyDescent="0.4">
      <c r="A10" s="2" t="s">
        <v>30</v>
      </c>
      <c r="B10" s="2">
        <v>41</v>
      </c>
      <c r="C10" s="2" t="s">
        <v>52</v>
      </c>
      <c r="D10" s="2">
        <v>93000</v>
      </c>
      <c r="E10" s="2" t="s">
        <v>58</v>
      </c>
      <c r="F10" s="2">
        <v>360</v>
      </c>
      <c r="G10" s="2" t="s">
        <v>59</v>
      </c>
      <c r="H10" s="2" t="s">
        <v>64</v>
      </c>
      <c r="I10" s="2">
        <v>1811</v>
      </c>
      <c r="J10" s="2" t="s">
        <v>68</v>
      </c>
      <c r="K10" s="2"/>
      <c r="L10" s="2"/>
      <c r="M10" s="2"/>
      <c r="N10" s="2"/>
      <c r="O10" s="2"/>
    </row>
    <row r="11" spans="1:15" x14ac:dyDescent="0.4">
      <c r="A11" s="2" t="s">
        <v>31</v>
      </c>
      <c r="B11" s="2">
        <v>29</v>
      </c>
      <c r="C11" s="2" t="s">
        <v>53</v>
      </c>
      <c r="D11" s="2">
        <v>80053</v>
      </c>
      <c r="E11" s="2" t="s">
        <v>57</v>
      </c>
      <c r="F11" s="2">
        <v>250</v>
      </c>
      <c r="G11" s="2"/>
      <c r="H11" s="2" t="s">
        <v>66</v>
      </c>
      <c r="I11" s="2">
        <v>1965</v>
      </c>
      <c r="J11" s="2" t="s">
        <v>69</v>
      </c>
      <c r="K11" s="2"/>
      <c r="L11" s="2"/>
      <c r="M11" s="2"/>
      <c r="N11" s="2"/>
      <c r="O11" s="2"/>
    </row>
    <row r="12" spans="1:15" x14ac:dyDescent="0.4">
      <c r="A12" s="2" t="s">
        <v>32</v>
      </c>
      <c r="B12" s="2">
        <v>43</v>
      </c>
      <c r="C12" s="2" t="s">
        <v>53</v>
      </c>
      <c r="D12" s="2">
        <v>71045</v>
      </c>
      <c r="E12" s="2" t="s">
        <v>55</v>
      </c>
      <c r="F12" s="2">
        <v>300</v>
      </c>
      <c r="G12" s="2"/>
      <c r="H12" s="2" t="s">
        <v>65</v>
      </c>
      <c r="I12" s="2">
        <v>527</v>
      </c>
      <c r="J12" s="2" t="s">
        <v>68</v>
      </c>
      <c r="K12" s="2"/>
      <c r="L12" s="2"/>
      <c r="M12" s="2"/>
      <c r="N12" s="2"/>
      <c r="O12" s="2"/>
    </row>
    <row r="13" spans="1:15" x14ac:dyDescent="0.4">
      <c r="A13" s="2" t="s">
        <v>33</v>
      </c>
      <c r="B13" s="2">
        <v>47</v>
      </c>
      <c r="C13" s="2" t="s">
        <v>53</v>
      </c>
      <c r="D13" s="2">
        <v>71045</v>
      </c>
      <c r="E13" s="2" t="s">
        <v>57</v>
      </c>
      <c r="F13" s="2">
        <v>300</v>
      </c>
      <c r="G13" s="2" t="s">
        <v>61</v>
      </c>
      <c r="H13" s="2" t="s">
        <v>64</v>
      </c>
      <c r="I13" s="2">
        <v>3765</v>
      </c>
      <c r="J13" s="2" t="s">
        <v>68</v>
      </c>
      <c r="K13" s="2"/>
      <c r="L13" s="2"/>
      <c r="M13" s="2"/>
      <c r="N13" s="2"/>
      <c r="O13" s="2"/>
    </row>
    <row r="14" spans="1:15" x14ac:dyDescent="0.4">
      <c r="A14" s="2" t="s">
        <v>34</v>
      </c>
      <c r="B14" s="2">
        <v>76</v>
      </c>
      <c r="C14" s="2" t="s">
        <v>52</v>
      </c>
      <c r="D14" s="2">
        <v>93000</v>
      </c>
      <c r="E14" s="2" t="s">
        <v>56</v>
      </c>
      <c r="F14" s="2">
        <v>450</v>
      </c>
      <c r="G14" s="2"/>
      <c r="H14" s="2" t="s">
        <v>65</v>
      </c>
      <c r="I14" s="2">
        <v>2395</v>
      </c>
      <c r="J14" s="2" t="s">
        <v>67</v>
      </c>
      <c r="K14" s="2"/>
      <c r="L14" s="2"/>
      <c r="M14" s="2"/>
      <c r="N14" s="2"/>
      <c r="O14" s="2"/>
    </row>
    <row r="15" spans="1:15" x14ac:dyDescent="0.4">
      <c r="A15" s="2" t="s">
        <v>35</v>
      </c>
      <c r="B15" s="2">
        <v>50</v>
      </c>
      <c r="C15" s="2" t="s">
        <v>52</v>
      </c>
      <c r="D15" s="2">
        <v>99213</v>
      </c>
      <c r="E15" s="2" t="s">
        <v>57</v>
      </c>
      <c r="F15" s="2">
        <v>450</v>
      </c>
      <c r="G15" s="2" t="s">
        <v>61</v>
      </c>
      <c r="H15" s="2" t="s">
        <v>66</v>
      </c>
      <c r="I15" s="2">
        <v>1992</v>
      </c>
      <c r="J15" s="2" t="s">
        <v>68</v>
      </c>
      <c r="K15" s="2"/>
      <c r="L15" s="2"/>
      <c r="M15" s="2"/>
      <c r="N15" s="2"/>
      <c r="O15" s="2"/>
    </row>
    <row r="16" spans="1:15" x14ac:dyDescent="0.4">
      <c r="A16" s="2" t="s">
        <v>36</v>
      </c>
      <c r="B16" s="2">
        <v>22</v>
      </c>
      <c r="C16" s="2" t="s">
        <v>53</v>
      </c>
      <c r="D16" s="2">
        <v>36415</v>
      </c>
      <c r="E16" s="2"/>
      <c r="F16" s="2">
        <v>0</v>
      </c>
      <c r="G16" s="2" t="s">
        <v>59</v>
      </c>
      <c r="H16" s="2" t="s">
        <v>64</v>
      </c>
      <c r="I16" s="2">
        <v>4495</v>
      </c>
      <c r="J16" s="2" t="s">
        <v>67</v>
      </c>
      <c r="K16" s="2"/>
      <c r="L16" s="2"/>
      <c r="M16" s="2"/>
      <c r="N16" s="2"/>
      <c r="O16" s="2"/>
    </row>
    <row r="17" spans="1:15" x14ac:dyDescent="0.4">
      <c r="A17" s="2" t="s">
        <v>37</v>
      </c>
      <c r="B17" s="2">
        <v>69</v>
      </c>
      <c r="C17" s="2" t="s">
        <v>52</v>
      </c>
      <c r="D17" s="2">
        <v>99999</v>
      </c>
      <c r="E17" s="2" t="s">
        <v>54</v>
      </c>
      <c r="F17" s="2">
        <v>320</v>
      </c>
      <c r="G17" s="2" t="s">
        <v>59</v>
      </c>
      <c r="H17" s="2" t="s">
        <v>64</v>
      </c>
      <c r="I17" s="2">
        <v>3700</v>
      </c>
      <c r="J17" s="2" t="s">
        <v>68</v>
      </c>
      <c r="K17" s="2"/>
      <c r="L17" s="2"/>
      <c r="M17" s="2"/>
      <c r="N17" s="2"/>
      <c r="O17" s="2"/>
    </row>
    <row r="18" spans="1:15" x14ac:dyDescent="0.4">
      <c r="A18" s="2" t="s">
        <v>38</v>
      </c>
      <c r="B18" s="2">
        <v>44</v>
      </c>
      <c r="C18" s="2" t="s">
        <v>52</v>
      </c>
      <c r="D18" s="2">
        <v>36415</v>
      </c>
      <c r="E18" s="2" t="s">
        <v>57</v>
      </c>
      <c r="F18" s="2">
        <v>360</v>
      </c>
      <c r="G18" s="2"/>
      <c r="H18" s="2" t="s">
        <v>64</v>
      </c>
      <c r="I18" s="2">
        <v>3444</v>
      </c>
      <c r="J18" s="2" t="s">
        <v>67</v>
      </c>
      <c r="K18" s="2"/>
      <c r="L18" s="2"/>
      <c r="M18" s="2"/>
      <c r="N18" s="2"/>
      <c r="O18" s="2"/>
    </row>
    <row r="19" spans="1:15" x14ac:dyDescent="0.4">
      <c r="A19" s="2" t="s">
        <v>39</v>
      </c>
      <c r="B19" s="2">
        <v>27</v>
      </c>
      <c r="C19" s="2" t="s">
        <v>53</v>
      </c>
      <c r="D19" s="2">
        <v>80053</v>
      </c>
      <c r="E19" s="2" t="s">
        <v>55</v>
      </c>
      <c r="F19" s="2">
        <v>450</v>
      </c>
      <c r="G19" s="2" t="s">
        <v>60</v>
      </c>
      <c r="H19" s="2" t="s">
        <v>63</v>
      </c>
      <c r="I19" s="2">
        <v>1733</v>
      </c>
      <c r="J19" s="2" t="s">
        <v>69</v>
      </c>
      <c r="K19" s="2"/>
      <c r="L19" s="2"/>
      <c r="M19" s="2"/>
      <c r="N19" s="2"/>
      <c r="O19" s="2"/>
    </row>
    <row r="20" spans="1:15" x14ac:dyDescent="0.4">
      <c r="A20" s="2" t="s">
        <v>40</v>
      </c>
      <c r="B20" s="2">
        <v>25</v>
      </c>
      <c r="C20" s="2" t="s">
        <v>52</v>
      </c>
      <c r="D20" s="2">
        <v>80053</v>
      </c>
      <c r="E20" s="2" t="s">
        <v>54</v>
      </c>
      <c r="F20" s="2">
        <v>250</v>
      </c>
      <c r="G20" s="2" t="s">
        <v>59</v>
      </c>
      <c r="H20" s="2" t="s">
        <v>64</v>
      </c>
      <c r="I20" s="2">
        <v>4734</v>
      </c>
      <c r="J20" s="2" t="s">
        <v>67</v>
      </c>
      <c r="K20" s="2"/>
      <c r="L20" s="2"/>
      <c r="M20" s="2"/>
      <c r="N20" s="2"/>
      <c r="O20" s="2"/>
    </row>
    <row r="21" spans="1:15" x14ac:dyDescent="0.4">
      <c r="A21" s="2" t="s">
        <v>41</v>
      </c>
      <c r="B21" s="2">
        <v>76</v>
      </c>
      <c r="C21" s="2" t="s">
        <v>52</v>
      </c>
      <c r="D21" s="2">
        <v>99213</v>
      </c>
      <c r="E21" s="2" t="s">
        <v>58</v>
      </c>
      <c r="F21" s="2">
        <v>360</v>
      </c>
      <c r="G21" s="2"/>
      <c r="H21" s="2" t="s">
        <v>65</v>
      </c>
      <c r="I21" s="2">
        <v>1327</v>
      </c>
      <c r="J21" s="2" t="s">
        <v>67</v>
      </c>
      <c r="K21" s="2"/>
      <c r="L21" s="2"/>
      <c r="M21" s="2"/>
      <c r="N21" s="2"/>
      <c r="O21" s="2"/>
    </row>
    <row r="22" spans="1:15" x14ac:dyDescent="0.4">
      <c r="A22" s="2" t="s">
        <v>42</v>
      </c>
      <c r="B22" s="2">
        <v>85</v>
      </c>
      <c r="C22" s="2" t="s">
        <v>52</v>
      </c>
      <c r="D22" s="2">
        <v>71045</v>
      </c>
      <c r="E22" s="2" t="s">
        <v>55</v>
      </c>
      <c r="F22" s="2">
        <v>360</v>
      </c>
      <c r="G22" s="2" t="s">
        <v>59</v>
      </c>
      <c r="H22" s="2" t="s">
        <v>66</v>
      </c>
      <c r="I22" s="2">
        <v>3547</v>
      </c>
      <c r="J22" s="2" t="s">
        <v>68</v>
      </c>
      <c r="K22" s="2"/>
      <c r="L22" s="2"/>
      <c r="M22" s="2"/>
      <c r="N22" s="2"/>
      <c r="O22" s="2"/>
    </row>
    <row r="23" spans="1:15" x14ac:dyDescent="0.4">
      <c r="A23" s="2" t="s">
        <v>43</v>
      </c>
      <c r="B23" s="2">
        <v>72</v>
      </c>
      <c r="C23" s="2" t="s">
        <v>52</v>
      </c>
      <c r="D23" s="2">
        <v>99213</v>
      </c>
      <c r="E23" s="2"/>
      <c r="F23" s="2">
        <v>0</v>
      </c>
      <c r="G23" s="2" t="s">
        <v>59</v>
      </c>
      <c r="H23" s="2" t="s">
        <v>64</v>
      </c>
      <c r="I23" s="2">
        <v>1605</v>
      </c>
      <c r="J23" s="2" t="s">
        <v>67</v>
      </c>
      <c r="K23" s="2"/>
      <c r="L23" s="2"/>
      <c r="M23" s="2"/>
      <c r="N23" s="2"/>
      <c r="O23" s="2"/>
    </row>
    <row r="24" spans="1:15" x14ac:dyDescent="0.4">
      <c r="A24" s="2" t="s">
        <v>44</v>
      </c>
      <c r="B24" s="2">
        <v>37</v>
      </c>
      <c r="C24" s="2" t="s">
        <v>53</v>
      </c>
      <c r="D24" s="2">
        <v>80053</v>
      </c>
      <c r="E24" s="2" t="s">
        <v>54</v>
      </c>
      <c r="F24" s="2">
        <v>250</v>
      </c>
      <c r="G24" s="2"/>
      <c r="H24" s="2" t="s">
        <v>62</v>
      </c>
      <c r="I24" s="2">
        <v>3147</v>
      </c>
      <c r="J24" s="2" t="s">
        <v>67</v>
      </c>
      <c r="K24" s="2"/>
      <c r="L24" s="2"/>
      <c r="M24" s="2"/>
      <c r="N24" s="2"/>
      <c r="O24" s="2"/>
    </row>
    <row r="25" spans="1:15" x14ac:dyDescent="0.4">
      <c r="A25" s="2" t="s">
        <v>45</v>
      </c>
      <c r="B25" s="2">
        <v>82</v>
      </c>
      <c r="C25" s="2" t="s">
        <v>53</v>
      </c>
      <c r="D25" s="2">
        <v>36415</v>
      </c>
      <c r="E25" s="2" t="s">
        <v>58</v>
      </c>
      <c r="F25" s="2">
        <v>360</v>
      </c>
      <c r="G25" s="2"/>
      <c r="H25" s="2" t="s">
        <v>62</v>
      </c>
      <c r="I25" s="2">
        <v>1467</v>
      </c>
      <c r="J25" s="2" t="s">
        <v>69</v>
      </c>
      <c r="K25" s="2"/>
      <c r="L25" s="2"/>
      <c r="M25" s="2"/>
      <c r="N25" s="2"/>
      <c r="O25" s="2"/>
    </row>
    <row r="26" spans="1:15" x14ac:dyDescent="0.4">
      <c r="A26" s="2" t="s">
        <v>46</v>
      </c>
      <c r="B26" s="2">
        <v>67</v>
      </c>
      <c r="C26" s="2" t="s">
        <v>52</v>
      </c>
      <c r="D26" s="2">
        <v>80053</v>
      </c>
      <c r="E26" s="2" t="s">
        <v>54</v>
      </c>
      <c r="F26" s="2">
        <v>300</v>
      </c>
      <c r="G26" s="2" t="s">
        <v>61</v>
      </c>
      <c r="H26" s="2" t="s">
        <v>64</v>
      </c>
      <c r="I26" s="2">
        <v>1261</v>
      </c>
      <c r="J26" s="2" t="s">
        <v>67</v>
      </c>
      <c r="K26" s="2"/>
      <c r="L26" s="2"/>
      <c r="M26" s="2"/>
      <c r="N26" s="2"/>
      <c r="O26" s="2"/>
    </row>
    <row r="27" spans="1:15" x14ac:dyDescent="0.4">
      <c r="A27" s="2" t="s">
        <v>47</v>
      </c>
      <c r="B27" s="2">
        <v>72</v>
      </c>
      <c r="C27" s="2" t="s">
        <v>53</v>
      </c>
      <c r="D27" s="2">
        <v>99999</v>
      </c>
      <c r="E27" s="2" t="s">
        <v>54</v>
      </c>
      <c r="F27" s="2">
        <v>300</v>
      </c>
      <c r="G27" s="2"/>
      <c r="H27" s="2" t="s">
        <v>62</v>
      </c>
      <c r="I27" s="2">
        <v>106</v>
      </c>
      <c r="J27" s="2" t="s">
        <v>69</v>
      </c>
      <c r="K27" s="2"/>
      <c r="L27" s="2"/>
      <c r="M27" s="2"/>
      <c r="N27" s="2"/>
      <c r="O27" s="2"/>
    </row>
    <row r="28" spans="1:15" x14ac:dyDescent="0.4">
      <c r="A28" s="2" t="s">
        <v>48</v>
      </c>
      <c r="B28" s="2">
        <v>59</v>
      </c>
      <c r="C28" s="2" t="s">
        <v>52</v>
      </c>
      <c r="D28" s="2">
        <v>80053</v>
      </c>
      <c r="E28" s="2" t="s">
        <v>57</v>
      </c>
      <c r="F28" s="2">
        <v>450</v>
      </c>
      <c r="G28" s="2"/>
      <c r="H28" s="2" t="s">
        <v>63</v>
      </c>
      <c r="I28" s="2">
        <v>3762</v>
      </c>
      <c r="J28" s="2" t="s">
        <v>69</v>
      </c>
      <c r="K28" s="2"/>
      <c r="L28" s="2"/>
      <c r="M28" s="2"/>
      <c r="N28" s="2"/>
      <c r="O28" s="2"/>
    </row>
    <row r="29" spans="1:15" x14ac:dyDescent="0.4">
      <c r="A29" s="2" t="s">
        <v>49</v>
      </c>
      <c r="B29" s="2">
        <v>69</v>
      </c>
      <c r="C29" s="2" t="s">
        <v>52</v>
      </c>
      <c r="D29" s="2">
        <v>80053</v>
      </c>
      <c r="E29" s="2" t="s">
        <v>55</v>
      </c>
      <c r="F29" s="2">
        <v>320</v>
      </c>
      <c r="G29" s="2" t="s">
        <v>60</v>
      </c>
      <c r="H29" s="2" t="s">
        <v>65</v>
      </c>
      <c r="I29" s="2">
        <v>2662</v>
      </c>
      <c r="J29" s="2" t="s">
        <v>68</v>
      </c>
      <c r="K29" s="2"/>
      <c r="L29" s="2"/>
      <c r="M29" s="2"/>
      <c r="N29" s="2"/>
      <c r="O29" s="2"/>
    </row>
    <row r="30" spans="1:15" x14ac:dyDescent="0.4">
      <c r="A30" s="2" t="s">
        <v>50</v>
      </c>
      <c r="B30" s="2">
        <v>71</v>
      </c>
      <c r="C30" s="2" t="s">
        <v>53</v>
      </c>
      <c r="D30" s="2">
        <v>36415</v>
      </c>
      <c r="E30" s="2"/>
      <c r="F30" s="2">
        <v>0</v>
      </c>
      <c r="G30" s="2" t="s">
        <v>59</v>
      </c>
      <c r="H30" s="2" t="s">
        <v>64</v>
      </c>
      <c r="I30" s="2">
        <v>3925</v>
      </c>
      <c r="J30" s="2" t="s">
        <v>67</v>
      </c>
      <c r="K30" s="2"/>
      <c r="L30" s="2"/>
      <c r="M30" s="2"/>
      <c r="N30" s="2"/>
      <c r="O30" s="2"/>
    </row>
    <row r="31" spans="1:15" x14ac:dyDescent="0.4">
      <c r="A31" s="2" t="s">
        <v>51</v>
      </c>
      <c r="B31" s="2">
        <v>32</v>
      </c>
      <c r="C31" s="2" t="s">
        <v>53</v>
      </c>
      <c r="D31" s="2">
        <v>93000</v>
      </c>
      <c r="E31" s="2" t="s">
        <v>57</v>
      </c>
      <c r="F31" s="2">
        <v>450</v>
      </c>
      <c r="G31" s="2"/>
      <c r="H31" s="2" t="s">
        <v>62</v>
      </c>
      <c r="I31" s="2">
        <v>2414</v>
      </c>
      <c r="J31" s="2" t="s">
        <v>69</v>
      </c>
      <c r="K31" s="2"/>
      <c r="L31" s="2"/>
      <c r="M31" s="2"/>
      <c r="N31" s="2"/>
      <c r="O3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2" sqref="D2"/>
    </sheetView>
  </sheetViews>
  <sheetFormatPr defaultRowHeight="14.6" x14ac:dyDescent="0.4"/>
  <cols>
    <col min="1" max="1" width="15.4609375" customWidth="1"/>
    <col min="2" max="2" width="15.765625" customWidth="1"/>
    <col min="3" max="3" width="17.61328125" customWidth="1"/>
    <col min="4" max="4" width="17.15234375" customWidth="1"/>
    <col min="5" max="5" width="16.15234375" customWidth="1"/>
  </cols>
  <sheetData>
    <row r="1" spans="1:5" x14ac:dyDescent="0.4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</row>
    <row r="2" spans="1:5" x14ac:dyDescent="0.4">
      <c r="A2">
        <v>71045</v>
      </c>
      <c r="B2" t="s">
        <v>57</v>
      </c>
      <c r="C2">
        <v>450</v>
      </c>
      <c r="D2" t="s">
        <v>94</v>
      </c>
      <c r="E2">
        <v>71045</v>
      </c>
    </row>
    <row r="3" spans="1:5" x14ac:dyDescent="0.4">
      <c r="A3">
        <v>93000</v>
      </c>
      <c r="B3" t="s">
        <v>58</v>
      </c>
      <c r="C3">
        <v>300</v>
      </c>
      <c r="D3" t="s">
        <v>95</v>
      </c>
    </row>
    <row r="4" spans="1:5" x14ac:dyDescent="0.4">
      <c r="A4">
        <v>99213</v>
      </c>
      <c r="B4" t="s">
        <v>54</v>
      </c>
      <c r="C4">
        <v>320</v>
      </c>
      <c r="D4" t="s">
        <v>96</v>
      </c>
    </row>
    <row r="5" spans="1:5" x14ac:dyDescent="0.4">
      <c r="A5">
        <v>80053</v>
      </c>
      <c r="B5" t="s">
        <v>55</v>
      </c>
      <c r="C5">
        <v>250</v>
      </c>
      <c r="D5" t="s">
        <v>97</v>
      </c>
    </row>
    <row r="6" spans="1:5" x14ac:dyDescent="0.4">
      <c r="A6">
        <v>36415</v>
      </c>
      <c r="B6" t="s">
        <v>56</v>
      </c>
      <c r="C6">
        <v>360</v>
      </c>
      <c r="D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Flagged_After</vt:lpstr>
      <vt:lpstr>Summary</vt:lpstr>
      <vt:lpstr>README</vt:lpstr>
      <vt:lpstr>Raw</vt:lpstr>
      <vt:lpstr>Flagged</vt:lpstr>
      <vt:lpstr>Error Analysis</vt:lpstr>
      <vt:lpstr>Corrected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Fareeha Rizvi</dc:creator>
  <cp:lastModifiedBy>Fareeha Rizvi</cp:lastModifiedBy>
  <dcterms:created xsi:type="dcterms:W3CDTF">2025-10-01T04:46:52Z</dcterms:created>
  <dcterms:modified xsi:type="dcterms:W3CDTF">2025-10-03T18:42:45Z</dcterms:modified>
</cp:coreProperties>
</file>