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jtapia/Desktop/Capstone 2024 2_semestre/Fase 2.2/"/>
    </mc:Choice>
  </mc:AlternateContent>
  <xr:revisionPtr revIDLastSave="0" documentId="13_ncr:1_{CB853992-D337-8946-9FA9-A995CB601D52}" xr6:coauthVersionLast="47" xr6:coauthVersionMax="47" xr10:uidLastSave="{00000000-0000-0000-0000-000000000000}"/>
  <bookViews>
    <workbookView xWindow="0" yWindow="500" windowWidth="28800" windowHeight="1750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8" i="1" l="1"/>
  <c r="G32" i="1"/>
  <c r="B45" i="1" l="1"/>
  <c r="B44" i="1"/>
  <c r="B43" i="1"/>
  <c r="J45" i="1"/>
  <c r="K45" i="1" s="1"/>
  <c r="I45" i="1"/>
  <c r="G45" i="1"/>
  <c r="E45" i="1"/>
  <c r="J44" i="1"/>
  <c r="K44" i="1" s="1"/>
  <c r="I44" i="1"/>
  <c r="G44" i="1"/>
  <c r="E44" i="1"/>
  <c r="J43" i="1"/>
  <c r="K43" i="1" s="1"/>
  <c r="H43" i="1"/>
  <c r="I43" i="1" s="1"/>
  <c r="G43" i="1"/>
  <c r="E43" i="1"/>
  <c r="B31" i="1"/>
  <c r="E31" i="1"/>
  <c r="G31" i="1"/>
  <c r="I31" i="1"/>
  <c r="J31" i="1"/>
  <c r="K31" i="1" s="1"/>
  <c r="B21" i="1"/>
  <c r="B33" i="1"/>
  <c r="K46" i="1" l="1"/>
  <c r="G46" i="1"/>
  <c r="I46" i="1"/>
  <c r="E46" i="1"/>
  <c r="B32" i="1"/>
  <c r="B17" i="1"/>
  <c r="B18" i="1"/>
  <c r="B19" i="1"/>
  <c r="B20" i="1"/>
  <c r="B22" i="1"/>
  <c r="B16" i="1"/>
  <c r="C39" i="1"/>
  <c r="J32" i="1"/>
  <c r="K32" i="1" s="1"/>
  <c r="I32" i="1"/>
  <c r="E32" i="1"/>
  <c r="J33" i="1"/>
  <c r="K33" i="1" s="1"/>
  <c r="I33" i="1"/>
  <c r="G33" i="1"/>
  <c r="E33" i="1"/>
  <c r="C46" i="1" l="1"/>
  <c r="C47" i="1" s="1"/>
  <c r="E34" i="1"/>
  <c r="G34" i="1"/>
  <c r="I34" i="1"/>
  <c r="K34" i="1"/>
  <c r="E16" i="1"/>
  <c r="E17" i="1"/>
  <c r="E19" i="1"/>
  <c r="E20" i="1"/>
  <c r="E21" i="1"/>
  <c r="G22" i="1"/>
  <c r="E22" i="1" l="1"/>
  <c r="I22" i="1"/>
  <c r="J22" i="1"/>
  <c r="K22" i="1" s="1"/>
  <c r="G19" i="1"/>
  <c r="I19" i="1"/>
  <c r="J19" i="1"/>
  <c r="K19" i="1" s="1"/>
  <c r="C27" i="1"/>
  <c r="J21" i="1"/>
  <c r="K21" i="1" s="1"/>
  <c r="I21" i="1"/>
  <c r="G21" i="1"/>
  <c r="J20" i="1"/>
  <c r="K20" i="1" s="1"/>
  <c r="H20" i="1"/>
  <c r="I20" i="1" s="1"/>
  <c r="G20" i="1"/>
  <c r="J18" i="1"/>
  <c r="K18" i="1" s="1"/>
  <c r="I18" i="1"/>
  <c r="G18" i="1"/>
  <c r="J17" i="1"/>
  <c r="I17" i="1"/>
  <c r="F17" i="1"/>
  <c r="G17" i="1" s="1"/>
  <c r="K16" i="1"/>
  <c r="I16" i="1"/>
  <c r="G16" i="1"/>
  <c r="D5" i="1" l="1"/>
  <c r="E23" i="1"/>
  <c r="G23" i="1"/>
  <c r="I23" i="1"/>
  <c r="K17" i="1"/>
  <c r="C34" i="1" l="1"/>
  <c r="C35" i="1" s="1"/>
  <c r="K23" i="1"/>
  <c r="C23" i="1" s="1"/>
  <c r="C24" i="1" s="1"/>
  <c r="D4" i="1" l="1"/>
  <c r="C5" i="1"/>
  <c r="E5" i="1" s="1"/>
  <c r="C4" i="1"/>
  <c r="E4" i="1" l="1"/>
</calcChain>
</file>

<file path=xl/sharedStrings.xml><?xml version="1.0" encoding="utf-8"?>
<sst xmlns="http://schemas.openxmlformats.org/spreadsheetml/2006/main" count="141" uniqueCount="85">
  <si>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</si>
  <si>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</si>
  <si>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</si>
  <si>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</si>
  <si>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</si>
  <si>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</si>
  <si>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</si>
  <si>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</si>
  <si>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</si>
  <si>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</si>
  <si>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</si>
  <si>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</si>
  <si>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</si>
  <si>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</si>
  <si>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</si>
  <si>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</si>
  <si>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</si>
  <si>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</si>
  <si>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</si>
  <si>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</si>
  <si>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</si>
  <si>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</si>
  <si>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</si>
  <si>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</si>
  <si>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</si>
  <si>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</si>
  <si>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</si>
  <si>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</si>
  <si>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</si>
  <si>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</si>
  <si>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</si>
  <si>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</si>
  <si>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</si>
  <si>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</si>
  <si>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</si>
  <si>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</si>
  <si>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</si>
  <si>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</si>
  <si>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</si>
  <si>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</si>
  <si>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</si>
  <si>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</si>
  <si>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</si>
  <si>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</si>
  <si>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</si>
  <si>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</si>
  <si>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</si>
  <si>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</si>
  <si>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</si>
  <si>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</si>
  <si>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</si>
  <si>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</si>
  <si>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</si>
  <si>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</si>
  <si>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</si>
  <si>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</si>
  <si>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</si>
  <si>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</si>
  <si>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</si>
  <si>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</si>
  <si>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</si>
  <si>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</si>
  <si>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</si>
  <si>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</si>
  <si>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</si>
  <si>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</si>
  <si>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</si>
  <si>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</si>
  <si>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</si>
  <si>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</si>
  <si>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</si>
  <si>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</si>
  <si>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</si>
  <si>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</si>
  <si>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</si>
  <si>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</si>
  <si>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Ema Simunovic</t>
  </si>
  <si>
    <t>Freddy Bravo</t>
  </si>
  <si>
    <t>Grupo 6</t>
  </si>
  <si>
    <t>x</t>
  </si>
  <si>
    <t>Observaciones</t>
  </si>
  <si>
    <t>Detalles en la App No valida rut, permite el ingreso de rut duplicados, App escritorio no demostro avance en operación se cuelga</t>
  </si>
  <si>
    <t xml:space="preserve">Objetivos generales son idem a los particulares, no se observa consumo de API, con excepción de un uso basico, </t>
  </si>
  <si>
    <t>Objetivo de la aplicación requerimientos de negocio debe explicar objetivo, reporte ventas, aplicación web muy básica, fallos en la</t>
  </si>
  <si>
    <t>seguridad incipiente inicio de sesión, explicar tecnologias empleadas, integración, que API desarrollo y en 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</si>
</sst>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sz val="11"/>
      <color rgb="FF262626"/>
      <name val="Helvetica"/>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88">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4"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14" fillId="0" borderId="0" xfId="0" applyFont="1"/>
    <xf numFmtId="0" fontId="14" fillId="0" borderId="0" xfId="0" applyFont="1" applyFill="1" applyBorder="1"/>
    <xf numFmtId="0" fontId="17" fillId="0" borderId="30" xfId="0" applyFont="1" applyBorder="1"/>
    <xf numFmtId="0" fontId="14" fillId="0" borderId="31" xfId="0" applyFont="1" applyBorder="1"/>
    <xf numFmtId="0" fontId="0" fillId="0" borderId="31" xfId="0" applyBorder="1"/>
    <xf numFmtId="0" fontId="0" fillId="0" borderId="32" xfId="0" applyBorder="1"/>
    <xf numFmtId="0" fontId="0" fillId="0" borderId="33" xfId="0" applyBorder="1"/>
    <xf numFmtId="0" fontId="14" fillId="0" borderId="0" xfId="0" applyFont="1" applyBorder="1"/>
    <xf numFmtId="0" fontId="0" fillId="0" borderId="0" xfId="0" applyBorder="1"/>
    <xf numFmtId="0" fontId="0" fillId="0" borderId="34" xfId="0" applyBorder="1"/>
    <xf numFmtId="0" fontId="0" fillId="0" borderId="35" xfId="0" applyBorder="1"/>
    <xf numFmtId="0" fontId="14" fillId="0" borderId="36" xfId="0" applyFont="1" applyFill="1" applyBorder="1"/>
    <xf numFmtId="0" fontId="0" fillId="0" borderId="36" xfId="0" applyBorder="1"/>
    <xf numFmtId="0" fontId="0" fillId="0" borderId="37" xfId="0"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2" t="s">
        <v>18</v>
      </c>
      <c r="B1" s="52" t="s">
        <v>19</v>
      </c>
      <c r="C1" s="52"/>
      <c r="D1" s="52"/>
      <c r="E1" s="52"/>
      <c r="F1" s="52" t="s">
        <v>20</v>
      </c>
    </row>
    <row r="2" spans="1:6" ht="16" x14ac:dyDescent="0.2">
      <c r="A2" s="52"/>
      <c r="B2" s="53" t="s">
        <v>29</v>
      </c>
      <c r="C2" s="53" t="s">
        <v>21</v>
      </c>
      <c r="D2" s="36" t="s">
        <v>22</v>
      </c>
      <c r="E2" s="35" t="s">
        <v>7</v>
      </c>
      <c r="F2" s="52"/>
    </row>
    <row r="3" spans="1:6" x14ac:dyDescent="0.2">
      <c r="A3" s="52"/>
      <c r="B3" s="53"/>
      <c r="C3" s="53"/>
      <c r="D3" s="37">
        <v>-0.3</v>
      </c>
      <c r="E3" s="37">
        <v>0</v>
      </c>
      <c r="F3" s="52"/>
    </row>
    <row r="4" spans="1:6" ht="45" x14ac:dyDescent="0.2">
      <c r="A4" s="38" t="s">
        <v>30</v>
      </c>
      <c r="B4" s="38" t="s">
        <v>31</v>
      </c>
      <c r="C4" s="38" t="s">
        <v>32</v>
      </c>
      <c r="D4" s="38" t="s">
        <v>33</v>
      </c>
      <c r="E4" s="38" t="s">
        <v>34</v>
      </c>
      <c r="F4" s="39">
        <v>10</v>
      </c>
    </row>
    <row r="5" spans="1:6" ht="75" x14ac:dyDescent="0.2">
      <c r="A5" s="42" t="s">
        <v>44</v>
      </c>
      <c r="B5" s="38" t="s">
        <v>45</v>
      </c>
      <c r="C5" s="38" t="s">
        <v>46</v>
      </c>
      <c r="D5" s="38" t="s">
        <v>47</v>
      </c>
      <c r="E5" s="38" t="s">
        <v>48</v>
      </c>
      <c r="F5" s="39">
        <v>20</v>
      </c>
    </row>
    <row r="6" spans="1:6" ht="31" thickBot="1" x14ac:dyDescent="0.25">
      <c r="A6" s="42" t="s">
        <v>49</v>
      </c>
      <c r="B6" s="38" t="s">
        <v>50</v>
      </c>
      <c r="C6" s="38" t="s">
        <v>51</v>
      </c>
      <c r="D6" s="38" t="s">
        <v>52</v>
      </c>
      <c r="E6" s="38" t="s">
        <v>53</v>
      </c>
      <c r="F6" s="39">
        <v>5</v>
      </c>
    </row>
    <row r="7" spans="1:6" ht="60" x14ac:dyDescent="0.2">
      <c r="A7" s="43" t="s">
        <v>54</v>
      </c>
      <c r="B7" s="44" t="s">
        <v>55</v>
      </c>
      <c r="C7" s="44" t="s">
        <v>56</v>
      </c>
      <c r="D7" s="44" t="s">
        <v>57</v>
      </c>
      <c r="E7" s="45" t="s">
        <v>58</v>
      </c>
      <c r="F7" s="39">
        <v>5</v>
      </c>
    </row>
    <row r="8" spans="1:6" ht="45" x14ac:dyDescent="0.2">
      <c r="A8" s="42" t="s">
        <v>59</v>
      </c>
      <c r="B8" s="38" t="s">
        <v>60</v>
      </c>
      <c r="C8" s="38" t="s">
        <v>61</v>
      </c>
      <c r="D8" s="38" t="s">
        <v>62</v>
      </c>
      <c r="E8" s="38" t="s">
        <v>63</v>
      </c>
      <c r="F8" s="39">
        <v>5</v>
      </c>
    </row>
    <row r="9" spans="1:6" ht="45" x14ac:dyDescent="0.2">
      <c r="A9" s="42" t="s">
        <v>35</v>
      </c>
      <c r="B9" s="38" t="s">
        <v>26</v>
      </c>
      <c r="C9" s="38" t="s">
        <v>23</v>
      </c>
      <c r="D9" s="38" t="s">
        <v>24</v>
      </c>
      <c r="E9" s="38" t="s">
        <v>25</v>
      </c>
      <c r="F9" s="39">
        <v>5</v>
      </c>
    </row>
    <row r="10" spans="1:6" ht="60" x14ac:dyDescent="0.2">
      <c r="A10" s="42" t="s">
        <v>64</v>
      </c>
      <c r="B10" s="38" t="s">
        <v>65</v>
      </c>
      <c r="C10" s="38" t="s">
        <v>66</v>
      </c>
      <c r="D10" s="38" t="s">
        <v>67</v>
      </c>
      <c r="E10" s="38" t="s">
        <v>68</v>
      </c>
      <c r="F10" s="39">
        <v>15</v>
      </c>
    </row>
    <row r="11" spans="1:6" ht="61" thickBot="1" x14ac:dyDescent="0.25">
      <c r="A11" s="46" t="s">
        <v>69</v>
      </c>
      <c r="B11" s="27" t="s">
        <v>70</v>
      </c>
      <c r="C11" s="27" t="s">
        <v>36</v>
      </c>
      <c r="D11" s="27" t="s">
        <v>37</v>
      </c>
      <c r="E11" s="47" t="s">
        <v>38</v>
      </c>
      <c r="F11" s="39">
        <v>10</v>
      </c>
    </row>
    <row r="12" spans="1:6" ht="61" thickBot="1" x14ac:dyDescent="0.25">
      <c r="A12" s="48" t="s">
        <v>71</v>
      </c>
      <c r="B12" s="49" t="s">
        <v>72</v>
      </c>
      <c r="C12" s="49" t="s">
        <v>73</v>
      </c>
      <c r="D12" s="49" t="s">
        <v>74</v>
      </c>
      <c r="E12" s="49" t="s">
        <v>75</v>
      </c>
      <c r="F12" s="50">
        <v>15</v>
      </c>
    </row>
    <row r="13" spans="1:6" ht="91" thickBot="1" x14ac:dyDescent="0.2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907"/>
  <sheetViews>
    <sheetView tabSelected="1" zoomScale="120" zoomScaleNormal="120" workbookViewId="0">
      <selection activeCell="A10" sqref="A10"/>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1" spans="1:11" ht="15" customHeight="1" x14ac:dyDescent="0.25">
      <c r="A1" s="51" t="s">
        <v>78</v>
      </c>
    </row>
    <row r="2" spans="1:11" x14ac:dyDescent="0.2">
      <c r="C2" s="2">
        <v>0.75</v>
      </c>
      <c r="D2" s="2">
        <v>0.25</v>
      </c>
      <c r="E2" s="69">
        <v>1</v>
      </c>
    </row>
    <row r="3" spans="1:11" ht="16" x14ac:dyDescent="0.2">
      <c r="B3" s="3" t="s">
        <v>2</v>
      </c>
      <c r="C3" s="40" t="s">
        <v>9</v>
      </c>
      <c r="D3" s="41" t="s">
        <v>15</v>
      </c>
      <c r="E3" s="55"/>
      <c r="G3" s="74"/>
      <c r="H3" s="74"/>
      <c r="I3" s="75"/>
      <c r="J3" s="75"/>
    </row>
    <row r="4" spans="1:11" x14ac:dyDescent="0.2">
      <c r="A4" s="4">
        <v>1</v>
      </c>
      <c r="B4" s="28" t="s">
        <v>76</v>
      </c>
      <c r="C4" s="5">
        <f>EVALUACION1!$C$24</f>
        <v>3.6</v>
      </c>
      <c r="D4" s="5">
        <f>$C$35</f>
        <v>2.8</v>
      </c>
      <c r="E4" s="6">
        <f>C4*C$2+D4*D$2</f>
        <v>3.4000000000000004</v>
      </c>
      <c r="G4" s="1"/>
      <c r="J4" s="1"/>
    </row>
    <row r="5" spans="1:11" x14ac:dyDescent="0.2">
      <c r="A5" s="4">
        <v>2</v>
      </c>
      <c r="B5" s="28" t="s">
        <v>77</v>
      </c>
      <c r="C5" s="5">
        <f>EVALUACION1!$C$24</f>
        <v>3.6</v>
      </c>
      <c r="D5" s="5">
        <f>C47</f>
        <v>2.8</v>
      </c>
      <c r="E5" s="6">
        <f t="shared" ref="E5" si="0">C5*C$2+D5*D$2</f>
        <v>3.4000000000000004</v>
      </c>
      <c r="G5" s="1"/>
      <c r="J5" s="1"/>
    </row>
    <row r="6" spans="1:11" x14ac:dyDescent="0.2">
      <c r="A6" s="4">
        <v>3</v>
      </c>
      <c r="B6" s="28"/>
      <c r="C6" s="5"/>
      <c r="D6" s="5"/>
      <c r="E6" s="6"/>
      <c r="G6" s="1"/>
    </row>
    <row r="7" spans="1:11" x14ac:dyDescent="0.2">
      <c r="A7" s="4">
        <v>4</v>
      </c>
      <c r="B7" s="28"/>
      <c r="C7" s="5"/>
      <c r="D7" s="5"/>
      <c r="E7" s="6"/>
      <c r="G7" s="1"/>
    </row>
    <row r="8" spans="1:11" ht="15" customHeight="1" thickBot="1" x14ac:dyDescent="0.25"/>
    <row r="9" spans="1:11" ht="15" customHeight="1" x14ac:dyDescent="0.2">
      <c r="B9" s="76" t="s">
        <v>80</v>
      </c>
      <c r="C9" s="77" t="s">
        <v>81</v>
      </c>
      <c r="D9" s="78"/>
      <c r="E9" s="78"/>
      <c r="F9" s="78"/>
      <c r="G9" s="78"/>
      <c r="H9" s="78"/>
      <c r="I9" s="78"/>
      <c r="J9" s="79"/>
    </row>
    <row r="10" spans="1:11" ht="15" customHeight="1" x14ac:dyDescent="0.2">
      <c r="B10" s="80"/>
      <c r="C10" s="81" t="s">
        <v>82</v>
      </c>
      <c r="D10" s="82"/>
      <c r="E10" s="82"/>
      <c r="F10" s="82"/>
      <c r="G10" s="82"/>
      <c r="H10" s="82"/>
      <c r="I10" s="82"/>
      <c r="J10" s="83"/>
    </row>
    <row r="11" spans="1:11" ht="15" customHeight="1" x14ac:dyDescent="0.2">
      <c r="B11" s="80"/>
      <c r="C11" s="81" t="s">
        <v>83</v>
      </c>
      <c r="D11" s="82"/>
      <c r="E11" s="82"/>
      <c r="F11" s="82"/>
      <c r="G11" s="82"/>
      <c r="H11" s="82"/>
      <c r="I11" s="82"/>
      <c r="J11" s="83"/>
    </row>
    <row r="12" spans="1:11" ht="15" customHeight="1" thickBot="1" x14ac:dyDescent="0.25">
      <c r="B12" s="84"/>
      <c r="C12" s="85" t="s">
        <v>84</v>
      </c>
      <c r="D12" s="86"/>
      <c r="E12" s="86"/>
      <c r="F12" s="86"/>
      <c r="G12" s="86"/>
      <c r="H12" s="86"/>
      <c r="I12" s="86"/>
      <c r="J12" s="87"/>
    </row>
    <row r="14" spans="1:11" ht="19" outlineLevel="1" x14ac:dyDescent="0.2">
      <c r="A14" s="70" t="s">
        <v>9</v>
      </c>
      <c r="B14" s="15"/>
      <c r="C14" s="62" t="s">
        <v>10</v>
      </c>
      <c r="D14" s="63" t="s">
        <v>11</v>
      </c>
      <c r="E14" s="64"/>
      <c r="F14" s="64"/>
      <c r="G14" s="64"/>
      <c r="H14" s="64"/>
      <c r="I14" s="64"/>
      <c r="J14" s="64"/>
      <c r="K14" s="65"/>
    </row>
    <row r="15" spans="1:11" outlineLevel="1" x14ac:dyDescent="0.2">
      <c r="A15" s="68"/>
      <c r="B15" s="25" t="s">
        <v>12</v>
      </c>
      <c r="C15" s="55"/>
      <c r="D15" s="63" t="s">
        <v>5</v>
      </c>
      <c r="E15" s="65"/>
      <c r="F15" s="63" t="s">
        <v>6</v>
      </c>
      <c r="G15" s="65"/>
      <c r="H15" s="66" t="s">
        <v>27</v>
      </c>
      <c r="I15" s="65"/>
      <c r="J15" s="63" t="s">
        <v>7</v>
      </c>
      <c r="K15" s="65"/>
    </row>
    <row r="16" spans="1:11" ht="26" outlineLevel="1" x14ac:dyDescent="0.2">
      <c r="A16" s="71"/>
      <c r="B16" s="31" t="str">
        <f>RUBRICA!A4</f>
        <v>1. Implementa una metodología que permite el logro de los objetivos propuestos, de acuerdo a los estándares de la disciplina.</v>
      </c>
      <c r="C16" s="29" t="s">
        <v>5</v>
      </c>
      <c r="D16" s="17"/>
      <c r="E16" s="17" t="str">
        <f>IF(D16="X",100*0.1,"")</f>
        <v/>
      </c>
      <c r="F16" s="17" t="s">
        <v>79</v>
      </c>
      <c r="G16" s="17">
        <f>IF(F16="X",60*0.1,"")</f>
        <v>6</v>
      </c>
      <c r="H16" s="17"/>
      <c r="I16" s="17" t="str">
        <f>IF(H16="X",30*0.1,"")</f>
        <v/>
      </c>
      <c r="J16" s="17"/>
      <c r="K16" s="17" t="str">
        <f t="shared" ref="K16:K19" si="1">IF($J16="X",0,"")</f>
        <v/>
      </c>
    </row>
    <row r="17" spans="1:11" ht="39" outlineLevel="1" x14ac:dyDescent="0.2">
      <c r="A17" s="71"/>
      <c r="B17" s="31" t="str">
        <f>RUBRICA!A5</f>
        <v>2. Genera evidencias que dan cuenta del cumplimiento del Proyecto CAPSTONE, en relación a documentación, programación y almacenamiento de datos, de acuerdo a lo planificado por el equipo y que cumpla con estándares de desarrollo de la industria</v>
      </c>
      <c r="C17" s="29" t="s">
        <v>5</v>
      </c>
      <c r="D17" s="17"/>
      <c r="E17" s="17" t="str">
        <f>IF(D17="X",100*0.2,"")</f>
        <v/>
      </c>
      <c r="F17" s="17" t="str">
        <f t="shared" ref="F17" si="2">IF($C17=L,"X","")</f>
        <v/>
      </c>
      <c r="G17" s="17" t="str">
        <f>IF(F17="X",60*0.2,"")</f>
        <v/>
      </c>
      <c r="H17" s="17" t="s">
        <v>79</v>
      </c>
      <c r="I17" s="17">
        <f>IF(H17="X",30*0.2,"")</f>
        <v>6</v>
      </c>
      <c r="J17" s="17" t="str">
        <f t="shared" ref="J17:J19" si="3">IF($C17=NL,"X","")</f>
        <v/>
      </c>
      <c r="K17" s="17" t="str">
        <f t="shared" si="1"/>
        <v/>
      </c>
    </row>
    <row r="18" spans="1:11" outlineLevel="1" x14ac:dyDescent="0.2">
      <c r="A18" s="71"/>
      <c r="B18" s="31" t="str">
        <f>RUBRICA!A7</f>
        <v>4. Relaciona el Proyecto APT con las competencias del perfil de egreso de su Plan de Estudio.</v>
      </c>
      <c r="C18" s="29" t="s">
        <v>5</v>
      </c>
      <c r="D18" s="17"/>
      <c r="E18" s="17" t="str">
        <f>IF(D18="X",100*0.05,"")</f>
        <v/>
      </c>
      <c r="F18" s="17" t="s">
        <v>79</v>
      </c>
      <c r="G18" s="17">
        <f>IF(F18="X",60*0.05,"")</f>
        <v>3</v>
      </c>
      <c r="H18" s="17"/>
      <c r="I18" s="17" t="str">
        <f>IF(H18="X",30*0.05,"")</f>
        <v/>
      </c>
      <c r="J18" s="17" t="str">
        <f t="shared" si="3"/>
        <v/>
      </c>
      <c r="K18" s="17" t="str">
        <f t="shared" si="1"/>
        <v/>
      </c>
    </row>
    <row r="19" spans="1:11" ht="26" outlineLevel="1" x14ac:dyDescent="0.2">
      <c r="A19" s="71"/>
      <c r="B19" s="31" t="str">
        <f>RUBRICA!A8</f>
        <v>5. Utiliza de manera precisa el lenguaje técnico en los entregables de acuerdo con lo requerido por la disciplina.</v>
      </c>
      <c r="C19" s="29" t="s">
        <v>5</v>
      </c>
      <c r="D19" s="17"/>
      <c r="E19" s="17" t="str">
        <f>IF(D19="X",100*0.05,"")</f>
        <v/>
      </c>
      <c r="F19" s="17"/>
      <c r="G19" s="17" t="str">
        <f>IF(F19="X",60*0.05,"")</f>
        <v/>
      </c>
      <c r="H19" s="17" t="s">
        <v>79</v>
      </c>
      <c r="I19" s="17">
        <f>IF(H19="X",30*0.05,"")</f>
        <v>1.5</v>
      </c>
      <c r="J19" s="17" t="str">
        <f t="shared" si="3"/>
        <v/>
      </c>
      <c r="K19" s="17" t="str">
        <f t="shared" si="1"/>
        <v/>
      </c>
    </row>
    <row r="20" spans="1:11" ht="26" outlineLevel="1" x14ac:dyDescent="0.2">
      <c r="A20" s="71"/>
      <c r="B20" s="31" t="str">
        <f>RUBRICA!A9</f>
        <v xml:space="preserve">6. Utiliza correctamente las reglas de redacción, ortografía (literal, puntual, acentual) y las normas para citas y referencias. </v>
      </c>
      <c r="C20" s="29" t="s">
        <v>5</v>
      </c>
      <c r="D20" s="17"/>
      <c r="E20" s="17" t="str">
        <f>IF(D20="X",100*0.05,"")</f>
        <v/>
      </c>
      <c r="F20" s="17" t="s">
        <v>79</v>
      </c>
      <c r="G20" s="17">
        <f>IF(F20="X",60*0.05,"")</f>
        <v>3</v>
      </c>
      <c r="H20" s="17" t="str">
        <f>IF($C20=ML,"X","")</f>
        <v/>
      </c>
      <c r="I20" s="17" t="str">
        <f>IF(H20="X",30*0.05,"")</f>
        <v/>
      </c>
      <c r="J20" s="17" t="str">
        <f>IF($C20=NL,"X","")</f>
        <v/>
      </c>
      <c r="K20" s="17" t="str">
        <f t="shared" ref="K20:K22" si="4">IF($J20="X",0,"")</f>
        <v/>
      </c>
    </row>
    <row r="21" spans="1:11" ht="26" outlineLevel="1" x14ac:dyDescent="0.2">
      <c r="A21" s="71"/>
      <c r="B21" s="31" t="str">
        <f>RUBRICA!A10</f>
        <v>7. Entrega la documentación y evidencias requerida por la asignatura de acuerdo a la estrucutra y nombres solicitados, guardando todas las evidencias de avances en Git</v>
      </c>
      <c r="C21" s="29" t="s">
        <v>5</v>
      </c>
      <c r="D21" s="17"/>
      <c r="E21" s="17" t="str">
        <f>IF(D21="X",100*0.15,"")</f>
        <v/>
      </c>
      <c r="F21" s="17"/>
      <c r="G21" s="17" t="str">
        <f>IF(F21="X",60*0.15,"")</f>
        <v/>
      </c>
      <c r="H21" s="17" t="s">
        <v>79</v>
      </c>
      <c r="I21" s="17">
        <f>IF(H21="X",30*0.15,"")</f>
        <v>4.5</v>
      </c>
      <c r="J21" s="17" t="str">
        <f>IF($C21=NL,"X","")</f>
        <v/>
      </c>
      <c r="K21" s="17" t="str">
        <f t="shared" si="4"/>
        <v/>
      </c>
    </row>
    <row r="22" spans="1:11" ht="22.75" customHeight="1" outlineLevel="1" x14ac:dyDescent="0.2">
      <c r="A22" s="71"/>
      <c r="B22" s="31" t="str">
        <f>RUBRICA!A12</f>
        <v>9.-Generan evidencias claras dentro del repositorio  del aporte de cada uno de los integrantes del equipo que permitan identificar la equidad en el trabajo y la participación de cada estudiante.</v>
      </c>
      <c r="C22" s="29" t="s">
        <v>5</v>
      </c>
      <c r="D22" s="17" t="s">
        <v>79</v>
      </c>
      <c r="E22" s="17">
        <f>IF(D22="X",100*0.15,"")</f>
        <v>15</v>
      </c>
      <c r="F22" s="17"/>
      <c r="G22" s="17" t="str">
        <f>IF(F22="X",60*0.15,"")</f>
        <v/>
      </c>
      <c r="H22" s="17"/>
      <c r="I22" s="17" t="str">
        <f>IF(H22="X",30*0.15,"")</f>
        <v/>
      </c>
      <c r="J22" s="17" t="str">
        <f>IF($C22=NL,"X","")</f>
        <v/>
      </c>
      <c r="K22" s="17" t="str">
        <f t="shared" si="4"/>
        <v/>
      </c>
    </row>
    <row r="23" spans="1:11" ht="15.75" customHeight="1" outlineLevel="1" x14ac:dyDescent="0.25">
      <c r="A23" s="68"/>
      <c r="B23" s="30" t="s">
        <v>4</v>
      </c>
      <c r="C23" s="34">
        <f>E23+G23+I23+K23</f>
        <v>39</v>
      </c>
      <c r="D23" s="20"/>
      <c r="E23" s="20">
        <f>SUM(E16:E22)</f>
        <v>15</v>
      </c>
      <c r="F23" s="20"/>
      <c r="G23" s="20">
        <f>SUM(G16:G22)</f>
        <v>12</v>
      </c>
      <c r="H23" s="20"/>
      <c r="I23" s="20">
        <f>SUM(I16:I22)</f>
        <v>12</v>
      </c>
      <c r="J23" s="20"/>
      <c r="K23" s="20">
        <f>SUM(K16:K22)</f>
        <v>0</v>
      </c>
    </row>
    <row r="24" spans="1:11" ht="15.75" customHeight="1" outlineLevel="1" x14ac:dyDescent="0.25">
      <c r="A24" s="55"/>
      <c r="B24" s="33" t="s">
        <v>13</v>
      </c>
      <c r="C24" s="21">
        <f>VLOOKUP(C23,ESCALA_IEP!A1:B152,2,FALSE)</f>
        <v>3.6</v>
      </c>
    </row>
    <row r="25" spans="1:11" ht="15.75" customHeight="1" x14ac:dyDescent="0.2"/>
    <row r="26" spans="1:11" ht="15.75" customHeight="1" x14ac:dyDescent="0.2"/>
    <row r="27" spans="1:11" ht="15.75" customHeight="1" x14ac:dyDescent="0.2">
      <c r="A27" s="67" t="s">
        <v>15</v>
      </c>
      <c r="B27" s="54" t="s">
        <v>16</v>
      </c>
      <c r="C27" s="56" t="str">
        <f>$B$4</f>
        <v>Ema Simunovic</v>
      </c>
      <c r="D27" s="57"/>
      <c r="E27" s="57"/>
      <c r="F27" s="57"/>
      <c r="G27" s="57"/>
      <c r="H27" s="57"/>
      <c r="I27" s="57"/>
      <c r="J27" s="57"/>
      <c r="K27" s="58"/>
    </row>
    <row r="28" spans="1:11" ht="15.75" customHeight="1" x14ac:dyDescent="0.2">
      <c r="A28" s="68"/>
      <c r="B28" s="55"/>
      <c r="C28" s="59"/>
      <c r="D28" s="60"/>
      <c r="E28" s="60"/>
      <c r="F28" s="60"/>
      <c r="G28" s="60"/>
      <c r="H28" s="60"/>
      <c r="I28" s="60"/>
      <c r="J28" s="60"/>
      <c r="K28" s="61"/>
    </row>
    <row r="29" spans="1:11" ht="15.75" customHeight="1" x14ac:dyDescent="0.2">
      <c r="A29" s="68"/>
      <c r="B29" s="15" t="s">
        <v>17</v>
      </c>
      <c r="C29" s="62" t="s">
        <v>10</v>
      </c>
      <c r="D29" s="63" t="s">
        <v>11</v>
      </c>
      <c r="E29" s="64"/>
      <c r="F29" s="64"/>
      <c r="G29" s="64"/>
      <c r="H29" s="64"/>
      <c r="I29" s="64"/>
      <c r="J29" s="64"/>
      <c r="K29" s="65"/>
    </row>
    <row r="30" spans="1:11" ht="15.75" customHeight="1" x14ac:dyDescent="0.2">
      <c r="A30" s="68"/>
      <c r="B30" s="16" t="s">
        <v>12</v>
      </c>
      <c r="C30" s="55"/>
      <c r="D30" s="63" t="s">
        <v>5</v>
      </c>
      <c r="E30" s="65"/>
      <c r="F30" s="63" t="s">
        <v>6</v>
      </c>
      <c r="G30" s="65"/>
      <c r="H30" s="66" t="s">
        <v>27</v>
      </c>
      <c r="I30" s="65"/>
      <c r="J30" s="63" t="s">
        <v>7</v>
      </c>
      <c r="K30" s="65"/>
    </row>
    <row r="31" spans="1:11" x14ac:dyDescent="0.2">
      <c r="A31" s="68"/>
      <c r="B31" s="31" t="str">
        <f>RUBRICA!A6</f>
        <v>3. Relaciona el Proyecto APT con sus intereses profesionales. *</v>
      </c>
      <c r="C31" s="29" t="s">
        <v>5</v>
      </c>
      <c r="D31" s="17"/>
      <c r="E31" s="17" t="str">
        <f>IF(D31="X",100*0.05,"")</f>
        <v/>
      </c>
      <c r="F31" s="17" t="s">
        <v>79</v>
      </c>
      <c r="G31" s="17">
        <f>IF(F31="X",60*0.05,"")</f>
        <v>3</v>
      </c>
      <c r="H31" s="17"/>
      <c r="I31" s="17" t="str">
        <f>IF(H31="X",30*0.05,"")</f>
        <v/>
      </c>
      <c r="J31" s="17" t="str">
        <f t="shared" ref="J31:J33" si="5">IF($C31=NL,"X","")</f>
        <v/>
      </c>
      <c r="K31" s="17" t="str">
        <f t="shared" ref="K31:K33" si="6">IF($J31="X",0,"")</f>
        <v/>
      </c>
    </row>
    <row r="32" spans="1:11" ht="24.5" customHeight="1" x14ac:dyDescent="0.2">
      <c r="A32" s="68"/>
      <c r="B32" s="31" t="str">
        <f>RUBRICA!A11</f>
        <v>8. Expone el tema utilizando un lenguaje técnico disciplinar al presentar la propuesta y responde evidenciando un manejo de la información. *</v>
      </c>
      <c r="C32" s="29" t="s">
        <v>5</v>
      </c>
      <c r="D32" s="17"/>
      <c r="E32" s="17" t="str">
        <f>IF(D32="X",100*0.1,"")</f>
        <v/>
      </c>
      <c r="F32" s="17"/>
      <c r="G32" s="17" t="str">
        <f>IF(F32="X",60*0.1,"")</f>
        <v/>
      </c>
      <c r="H32" s="17" t="s">
        <v>79</v>
      </c>
      <c r="I32" s="17">
        <f>IF(H32="X",30*0.1,"")</f>
        <v>3</v>
      </c>
      <c r="J32" s="17" t="str">
        <f t="shared" si="5"/>
        <v/>
      </c>
      <c r="K32" s="17" t="str">
        <f t="shared" si="6"/>
        <v/>
      </c>
    </row>
    <row r="33" spans="1:11" ht="25.75" customHeight="1" x14ac:dyDescent="0.2">
      <c r="A33" s="68"/>
      <c r="B33" s="31" t="str">
        <f>RUBRICA!A13</f>
        <v>10. Colaboración y trabajo en equipo *</v>
      </c>
      <c r="C33" s="29" t="s">
        <v>5</v>
      </c>
      <c r="D33" s="17"/>
      <c r="E33" s="17" t="str">
        <f>IF(D33="X",100*0.1,"")</f>
        <v/>
      </c>
      <c r="F33" s="17"/>
      <c r="G33" s="17" t="str">
        <f>IF(F33="X",60*0.1,"")</f>
        <v/>
      </c>
      <c r="H33" s="17" t="s">
        <v>79</v>
      </c>
      <c r="I33" s="17">
        <f>IF(H33="X",30*0.1,"")</f>
        <v>3</v>
      </c>
      <c r="J33" s="17" t="str">
        <f t="shared" si="5"/>
        <v/>
      </c>
      <c r="K33" s="17" t="str">
        <f t="shared" si="6"/>
        <v/>
      </c>
    </row>
    <row r="34" spans="1:11" ht="15.75" customHeight="1" x14ac:dyDescent="0.25">
      <c r="A34" s="68"/>
      <c r="B34" s="22" t="s">
        <v>14</v>
      </c>
      <c r="C34" s="19">
        <f>E34+G34+I34+K34</f>
        <v>9</v>
      </c>
      <c r="D34" s="20"/>
      <c r="E34" s="20">
        <f>SUM(E31:E33)</f>
        <v>0</v>
      </c>
      <c r="F34" s="20"/>
      <c r="G34" s="20">
        <f>SUM(G31:G33)</f>
        <v>3</v>
      </c>
      <c r="H34" s="20"/>
      <c r="I34" s="20">
        <f>SUM(I31:I33)</f>
        <v>6</v>
      </c>
      <c r="J34" s="20"/>
      <c r="K34" s="20">
        <f>SUM(K32:K33)</f>
        <v>0</v>
      </c>
    </row>
    <row r="35" spans="1:11" ht="15.75" customHeight="1" x14ac:dyDescent="0.25">
      <c r="A35" s="55"/>
      <c r="B35" s="18" t="s">
        <v>13</v>
      </c>
      <c r="C35" s="21">
        <f>VLOOKUP(C34,ESCALA_TRAB_EQUIP!A1:B52,2,FALSE)</f>
        <v>2.8</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7" t="s">
        <v>15</v>
      </c>
      <c r="B39" s="54" t="s">
        <v>16</v>
      </c>
      <c r="C39" s="56" t="str">
        <f>B5</f>
        <v>Freddy Bravo</v>
      </c>
      <c r="D39" s="57"/>
      <c r="E39" s="57"/>
      <c r="F39" s="57"/>
      <c r="G39" s="57"/>
      <c r="H39" s="57"/>
      <c r="I39" s="57"/>
      <c r="J39" s="57"/>
      <c r="K39" s="58"/>
    </row>
    <row r="40" spans="1:11" ht="15.75" customHeight="1" x14ac:dyDescent="0.2">
      <c r="A40" s="68"/>
      <c r="B40" s="55"/>
      <c r="C40" s="59"/>
      <c r="D40" s="60"/>
      <c r="E40" s="60"/>
      <c r="F40" s="60"/>
      <c r="G40" s="60"/>
      <c r="H40" s="60"/>
      <c r="I40" s="60"/>
      <c r="J40" s="60"/>
      <c r="K40" s="61"/>
    </row>
    <row r="41" spans="1:11" ht="15.75" customHeight="1" x14ac:dyDescent="0.2">
      <c r="A41" s="68"/>
      <c r="B41" s="15" t="s">
        <v>17</v>
      </c>
      <c r="C41" s="62" t="s">
        <v>10</v>
      </c>
      <c r="D41" s="63" t="s">
        <v>11</v>
      </c>
      <c r="E41" s="64"/>
      <c r="F41" s="64"/>
      <c r="G41" s="64"/>
      <c r="H41" s="64"/>
      <c r="I41" s="64"/>
      <c r="J41" s="64"/>
      <c r="K41" s="65"/>
    </row>
    <row r="42" spans="1:11" ht="15.75" customHeight="1" x14ac:dyDescent="0.2">
      <c r="A42" s="68"/>
      <c r="B42" s="16" t="s">
        <v>12</v>
      </c>
      <c r="C42" s="55"/>
      <c r="D42" s="63" t="s">
        <v>5</v>
      </c>
      <c r="E42" s="65"/>
      <c r="F42" s="63" t="s">
        <v>6</v>
      </c>
      <c r="G42" s="65"/>
      <c r="H42" s="66" t="s">
        <v>27</v>
      </c>
      <c r="I42" s="65"/>
      <c r="J42" s="63" t="s">
        <v>7</v>
      </c>
      <c r="K42" s="65"/>
    </row>
    <row r="43" spans="1:11" ht="15.75" customHeight="1" x14ac:dyDescent="0.2">
      <c r="A43" s="68"/>
      <c r="B43" s="31" t="str">
        <f>RUBRICA!A6</f>
        <v>3. Relaciona el Proyecto APT con sus intereses profesionales. *</v>
      </c>
      <c r="C43" s="29" t="s">
        <v>5</v>
      </c>
      <c r="D43" s="17"/>
      <c r="E43" s="17" t="str">
        <f>IF(D43="X",100*0.05,"")</f>
        <v/>
      </c>
      <c r="F43" s="17" t="s">
        <v>79</v>
      </c>
      <c r="G43" s="17">
        <f>IF(F43="X",60*0.05,"")</f>
        <v>3</v>
      </c>
      <c r="H43" s="17" t="str">
        <f t="shared" ref="H43" si="7">IF($C43=ML,"X","")</f>
        <v/>
      </c>
      <c r="I43" s="17" t="str">
        <f>IF(H43="X",30*0.05,"")</f>
        <v/>
      </c>
      <c r="J43" s="17" t="str">
        <f t="shared" ref="J43:J45" si="8">IF($C43=NL,"X","")</f>
        <v/>
      </c>
      <c r="K43" s="17" t="str">
        <f t="shared" ref="K43:K45" si="9">IF($J43="X",0,"")</f>
        <v/>
      </c>
    </row>
    <row r="44" spans="1:11" ht="25.75" customHeight="1" x14ac:dyDescent="0.2">
      <c r="A44" s="68"/>
      <c r="B44" s="31" t="str">
        <f>RUBRICA!A11</f>
        <v>8. Expone el tema utilizando un lenguaje técnico disciplinar al presentar la propuesta y responde evidenciando un manejo de la información. *</v>
      </c>
      <c r="C44" s="29" t="s">
        <v>5</v>
      </c>
      <c r="D44" s="17"/>
      <c r="E44" s="17" t="str">
        <f>IF(D44="X",100*0.1,"")</f>
        <v/>
      </c>
      <c r="F44" s="17"/>
      <c r="G44" s="17" t="str">
        <f>IF(F44="X",60*0.1,"")</f>
        <v/>
      </c>
      <c r="H44" s="17" t="s">
        <v>79</v>
      </c>
      <c r="I44" s="17">
        <f>IF(H44="X",30*0.1,"")</f>
        <v>3</v>
      </c>
      <c r="J44" s="17" t="str">
        <f t="shared" si="8"/>
        <v/>
      </c>
      <c r="K44" s="17" t="str">
        <f t="shared" si="9"/>
        <v/>
      </c>
    </row>
    <row r="45" spans="1:11" x14ac:dyDescent="0.2">
      <c r="A45" s="68"/>
      <c r="B45" s="31" t="str">
        <f>RUBRICA!A13</f>
        <v>10. Colaboración y trabajo en equipo *</v>
      </c>
      <c r="C45" s="29" t="s">
        <v>5</v>
      </c>
      <c r="D45" s="17"/>
      <c r="E45" s="17" t="str">
        <f>IF(D45="X",100*0.1,"")</f>
        <v/>
      </c>
      <c r="F45" s="17"/>
      <c r="G45" s="17" t="str">
        <f>IF(F45="X",60*0.1,"")</f>
        <v/>
      </c>
      <c r="H45" s="17" t="s">
        <v>79</v>
      </c>
      <c r="I45" s="17">
        <f>IF(H45="X",30*0.1,"")</f>
        <v>3</v>
      </c>
      <c r="J45" s="17" t="str">
        <f t="shared" si="8"/>
        <v/>
      </c>
      <c r="K45" s="17" t="str">
        <f t="shared" si="9"/>
        <v/>
      </c>
    </row>
    <row r="46" spans="1:11" ht="15.75" customHeight="1" x14ac:dyDescent="0.25">
      <c r="A46" s="68"/>
      <c r="B46" s="22" t="s">
        <v>14</v>
      </c>
      <c r="C46" s="19">
        <f>E46+G46+I46+K46</f>
        <v>9</v>
      </c>
      <c r="D46" s="20"/>
      <c r="E46" s="20">
        <f>SUM(E43:E45)</f>
        <v>0</v>
      </c>
      <c r="F46" s="20"/>
      <c r="G46" s="20">
        <f>SUM(G43:G45)</f>
        <v>3</v>
      </c>
      <c r="H46" s="20"/>
      <c r="I46" s="20">
        <f>SUM(I43:I45)</f>
        <v>6</v>
      </c>
      <c r="J46" s="20"/>
      <c r="K46" s="20">
        <f>SUM(K44:K45)</f>
        <v>0</v>
      </c>
    </row>
    <row r="47" spans="1:11" ht="15.75" customHeight="1" x14ac:dyDescent="0.25">
      <c r="A47" s="55"/>
      <c r="B47" s="18" t="s">
        <v>13</v>
      </c>
      <c r="C47" s="21">
        <f>VLOOKUP(C46,ESCALA_TRAB_EQUIP!A1:B52,2,FALSE)</f>
        <v>2.8</v>
      </c>
    </row>
    <row r="48" spans="1:11" ht="15.75" customHeight="1" x14ac:dyDescent="0.25">
      <c r="B48" s="23"/>
      <c r="C48" s="24"/>
    </row>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sheetData>
  <mergeCells count="26">
    <mergeCell ref="H30:I30"/>
    <mergeCell ref="J30:K30"/>
    <mergeCell ref="A39:A47"/>
    <mergeCell ref="A27:A35"/>
    <mergeCell ref="E2:E3"/>
    <mergeCell ref="C14:C15"/>
    <mergeCell ref="D15:E15"/>
    <mergeCell ref="D14:K14"/>
    <mergeCell ref="F15:G15"/>
    <mergeCell ref="H15:I15"/>
    <mergeCell ref="J15:K15"/>
    <mergeCell ref="A14: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scale="62" fitToHeight="2" orientation="landscape" copies="4"/>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C43:C45 C16:C22 C31:C33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2" t="s">
        <v>3</v>
      </c>
      <c r="B1" s="7" t="s">
        <v>4</v>
      </c>
      <c r="C1" s="8"/>
      <c r="D1" s="8"/>
      <c r="E1" s="9"/>
    </row>
    <row r="2" spans="1:5" ht="49" thickBot="1" x14ac:dyDescent="0.25">
      <c r="A2" s="73"/>
      <c r="B2" s="10" t="s">
        <v>5</v>
      </c>
      <c r="C2" s="11" t="s">
        <v>6</v>
      </c>
      <c r="D2" s="32"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Juliomanuel Tapia Acevedo</cp:lastModifiedBy>
  <cp:lastPrinted>2024-11-25T10:29:05Z</cp:lastPrinted>
  <dcterms:created xsi:type="dcterms:W3CDTF">2023-08-07T04:08:01Z</dcterms:created>
  <dcterms:modified xsi:type="dcterms:W3CDTF">2024-12-01T19:00:56Z</dcterms:modified>
</cp:coreProperties>
</file>