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НалБанки" sheetId="22" r:id="rId1"/>
    <sheet name="Лизинг" sheetId="24" r:id="rId2"/>
  </sheets>
  <definedNames>
    <definedName name="Выборподотл" localSheetId="1">Лизинг!$Y$14:$Y$15</definedName>
    <definedName name="Выборподотл">НалБанки!$Y$13:$Y$14</definedName>
    <definedName name="Отливы" localSheetId="1">Лизинг!$Z$3:$Z$39</definedName>
    <definedName name="Отливы">НалБанки!$Z$3:$Z$38</definedName>
    <definedName name="Подоконники" localSheetId="1">Лизинг!$Y$3:$Y$13</definedName>
    <definedName name="Подоконники">НалБанки!$Y$3:$Y$12</definedName>
  </definedNames>
  <calcPr calcId="144525"/>
</workbook>
</file>

<file path=xl/calcChain.xml><?xml version="1.0" encoding="utf-8"?>
<calcChain xmlns="http://schemas.openxmlformats.org/spreadsheetml/2006/main">
  <c r="I4" i="22" l="1"/>
  <c r="K4" i="22" l="1"/>
  <c r="I15" i="22" l="1"/>
  <c r="L15" i="22" s="1"/>
  <c r="I11" i="22"/>
  <c r="L11" i="22" s="1"/>
  <c r="D14" i="22"/>
  <c r="F14" i="22" s="1"/>
  <c r="D10" i="22"/>
  <c r="F10" i="22" s="1"/>
  <c r="I14" i="22"/>
  <c r="L14" i="22" s="1"/>
  <c r="D15" i="22"/>
  <c r="F15" i="22" s="1"/>
  <c r="D11" i="22"/>
  <c r="F11" i="22" s="1"/>
  <c r="I13" i="22"/>
  <c r="L13" i="22" s="1"/>
  <c r="D16" i="22"/>
  <c r="F16" i="22" s="1"/>
  <c r="D12" i="22"/>
  <c r="F12" i="22" s="1"/>
  <c r="I12" i="22"/>
  <c r="L12" i="22" s="1"/>
  <c r="D13" i="22"/>
  <c r="F13" i="22" s="1"/>
  <c r="K12" i="22"/>
  <c r="M12" i="22" s="1"/>
  <c r="E15" i="22"/>
  <c r="G15" i="22" s="1"/>
  <c r="E11" i="22"/>
  <c r="G11" i="22" s="1"/>
  <c r="K13" i="22"/>
  <c r="M13" i="22" s="1"/>
  <c r="E16" i="22"/>
  <c r="G16" i="22" s="1"/>
  <c r="E12" i="22"/>
  <c r="G12" i="22" s="1"/>
  <c r="E10" i="22"/>
  <c r="G10" i="22" s="1"/>
  <c r="K14" i="22"/>
  <c r="M14" i="22" s="1"/>
  <c r="E13" i="22"/>
  <c r="G13" i="22" s="1"/>
  <c r="K11" i="22"/>
  <c r="M11" i="22" s="1"/>
  <c r="K15" i="22"/>
  <c r="M15" i="22" s="1"/>
  <c r="E14" i="22"/>
  <c r="G14" i="22" s="1"/>
  <c r="D3" i="24"/>
  <c r="M3" i="24" l="1"/>
  <c r="H3" i="24"/>
  <c r="G3" i="24"/>
  <c r="F3" i="24"/>
  <c r="E3" i="24"/>
  <c r="I3" i="24" l="1"/>
  <c r="K3" i="24" s="1"/>
  <c r="J3" i="24" l="1"/>
  <c r="C5" i="24"/>
  <c r="L3" i="24"/>
  <c r="K4" i="24" s="1"/>
  <c r="U14" i="24" s="1"/>
  <c r="J4" i="24" l="1"/>
  <c r="P7" i="24"/>
  <c r="P9" i="24"/>
  <c r="P8" i="24"/>
  <c r="P6" i="24"/>
  <c r="P5" i="24"/>
  <c r="Q9" i="24"/>
  <c r="Q8" i="24"/>
  <c r="Q7" i="24"/>
  <c r="Q6" i="24"/>
  <c r="Q5" i="24"/>
  <c r="T14" i="24" l="1"/>
  <c r="R16" i="24"/>
  <c r="R14" i="24"/>
  <c r="S7" i="24"/>
  <c r="I14" i="24"/>
  <c r="E14" i="24"/>
  <c r="E15" i="24"/>
  <c r="S8" i="24"/>
  <c r="I15" i="24"/>
  <c r="H14" i="24"/>
  <c r="R7" i="24"/>
  <c r="D14" i="24"/>
  <c r="I12" i="24"/>
  <c r="S5" i="24"/>
  <c r="E12" i="24"/>
  <c r="E16" i="24"/>
  <c r="S9" i="24"/>
  <c r="I16" i="24"/>
  <c r="H15" i="24"/>
  <c r="D15" i="24"/>
  <c r="R8" i="24"/>
  <c r="H12" i="24"/>
  <c r="R5" i="24"/>
  <c r="D12" i="24"/>
  <c r="H13" i="24"/>
  <c r="R6" i="24"/>
  <c r="D13" i="24"/>
  <c r="S6" i="24"/>
  <c r="E13" i="24"/>
  <c r="I13" i="24"/>
  <c r="H16" i="24"/>
  <c r="D16" i="24"/>
  <c r="R9" i="24"/>
  <c r="C4" i="22" l="1"/>
</calcChain>
</file>

<file path=xl/sharedStrings.xml><?xml version="1.0" encoding="utf-8"?>
<sst xmlns="http://schemas.openxmlformats.org/spreadsheetml/2006/main" count="86" uniqueCount="45">
  <si>
    <t>№ изделия</t>
  </si>
  <si>
    <t>Установка, у.е</t>
  </si>
  <si>
    <t>Интерес, у.е</t>
  </si>
  <si>
    <t>Стоимость изделий, у.е</t>
  </si>
  <si>
    <t>Доставка, у.е</t>
  </si>
  <si>
    <t>% ИП Нал</t>
  </si>
  <si>
    <t xml:space="preserve">Курс Доллара </t>
  </si>
  <si>
    <t xml:space="preserve">Итого: Наличные </t>
  </si>
  <si>
    <t>АЛЬФА БАНК</t>
  </si>
  <si>
    <t>Кол-во</t>
  </si>
  <si>
    <t>ДОБРОБЫТ</t>
  </si>
  <si>
    <t>Откосы, у.е</t>
  </si>
  <si>
    <t>6 мес</t>
  </si>
  <si>
    <t>10 мес</t>
  </si>
  <si>
    <t>12 мес</t>
  </si>
  <si>
    <t>15 мес</t>
  </si>
  <si>
    <t>18 мес</t>
  </si>
  <si>
    <t>24 мес</t>
  </si>
  <si>
    <t>36 мес</t>
  </si>
  <si>
    <t>3-6 мес</t>
  </si>
  <si>
    <t>7-12 мес</t>
  </si>
  <si>
    <t>13-18 мес</t>
  </si>
  <si>
    <t>19-24 мес</t>
  </si>
  <si>
    <t>25-36 мес</t>
  </si>
  <si>
    <t>Сумма МИН</t>
  </si>
  <si>
    <t>Сумма ЖЕЛ</t>
  </si>
  <si>
    <t>Ежемес МИН</t>
  </si>
  <si>
    <t>Ежемес ЖЕЛ</t>
  </si>
  <si>
    <t>Материалы (доп работ)</t>
  </si>
  <si>
    <t>ЛИЗИНГ</t>
  </si>
  <si>
    <t>4 мес</t>
  </si>
  <si>
    <t>20 мес</t>
  </si>
  <si>
    <t>ЖЕЛ</t>
  </si>
  <si>
    <t>МИН</t>
  </si>
  <si>
    <t>Наименование изделия</t>
  </si>
  <si>
    <t>Цена</t>
  </si>
  <si>
    <t>РЕГИОН</t>
  </si>
  <si>
    <t>ВЕРСИЯ ПРИЛОЖЕНИЯ</t>
  </si>
  <si>
    <r>
      <rPr>
        <b/>
        <vertAlign val="superscript"/>
        <sz val="11"/>
        <color theme="1"/>
        <rFont val="Calibri"/>
        <family val="2"/>
        <charset val="204"/>
        <scheme val="minor"/>
      </rPr>
      <t>Монтаж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vertAlign val="subscript"/>
        <sz val="11"/>
        <color theme="1"/>
        <rFont val="Calibri"/>
        <family val="2"/>
        <charset val="204"/>
        <scheme val="minor"/>
      </rPr>
      <t>Откосы</t>
    </r>
  </si>
  <si>
    <t>НДС</t>
  </si>
  <si>
    <t>НАЛОГ</t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</si>
  <si>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Менеджера</t>
    </r>
  </si>
  <si>
    <r>
      <rPr>
        <b/>
        <sz val="12"/>
        <color theme="1"/>
        <rFont val="Calibri"/>
        <family val="2"/>
        <charset val="204"/>
        <scheme val="minor"/>
      </rPr>
      <t>%</t>
    </r>
    <r>
      <rPr>
        <b/>
        <sz val="10"/>
        <color theme="1"/>
        <rFont val="Calibri"/>
        <family val="2"/>
        <charset val="204"/>
        <scheme val="minor"/>
      </rPr>
      <t xml:space="preserve"> Замерщика</t>
    </r>
  </si>
  <si>
    <t>ОТ ЧЕГО СЧИТАЕТСЯ</t>
  </si>
  <si>
    <t>Версия сканнера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</si>
</sst>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_₽"/>
    <numFmt numFmtId="165" formatCode="0.0%"/>
    <numFmt numFmtId="166" formatCode="[$-F800]dddd\,\ mmmm\ dd\,\ yyyy"/>
    <numFmt numFmtId="167" formatCode="#,##0_ ;[Red]\-#,##0\ "/>
    <numFmt numFmtId="168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3C0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4F9F"/>
        <bgColor indexed="64"/>
      </patternFill>
    </fill>
    <fill>
      <patternFill patternType="solid">
        <fgColor rgb="FFC678BB"/>
        <bgColor indexed="64"/>
      </patternFill>
    </fill>
    <fill>
      <patternFill patternType="solid">
        <fgColor rgb="FFC9FFE1"/>
        <bgColor indexed="64"/>
      </patternFill>
    </fill>
    <fill>
      <patternFill patternType="solid">
        <fgColor rgb="FFE4FA7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278">
    <xf numFmtId="0" fontId="0" fillId="0" borderId="0" xfId="0"/>
    <xf numFmtId="0" fontId="0" fillId="0" borderId="0" xfId="0" applyFill="1" applyBorder="1" applyAlignment="1" applyProtection="1">
      <alignment horizontal="center" vertical="center" wrapText="1" shrinkToFit="1"/>
      <protection hidden="1"/>
    </xf>
    <xf numFmtId="0" fontId="0" fillId="0" borderId="0" xfId="0" applyFill="1"/>
    <xf numFmtId="0" fontId="0" fillId="0" borderId="0" xfId="0" applyFill="1" applyBorder="1"/>
    <xf numFmtId="0" fontId="3" fillId="5" borderId="1" xfId="0" applyFont="1" applyFill="1" applyBorder="1" applyAlignment="1" applyProtection="1">
      <alignment horizontal="center" vertical="center" wrapText="1" shrinkToFit="1"/>
      <protection hidden="1"/>
    </xf>
    <xf numFmtId="0" fontId="3" fillId="5" borderId="2" xfId="0" applyFont="1" applyFill="1" applyBorder="1" applyAlignment="1" applyProtection="1">
      <alignment horizontal="center" vertical="center" wrapText="1" shrinkToFit="1"/>
      <protection hidden="1"/>
    </xf>
    <xf numFmtId="0" fontId="2" fillId="0" borderId="0" xfId="0" applyFont="1" applyFill="1" applyBorder="1" applyAlignment="1" applyProtection="1"/>
    <xf numFmtId="1" fontId="6" fillId="0" borderId="0" xfId="0" applyNumberFormat="1" applyFont="1" applyFill="1" applyBorder="1" applyAlignment="1" applyProtection="1">
      <alignment vertical="center"/>
    </xf>
    <xf numFmtId="9" fontId="0" fillId="0" borderId="0" xfId="0" applyNumberFormat="1" applyFill="1" applyBorder="1"/>
    <xf numFmtId="0" fontId="10" fillId="5" borderId="13" xfId="0" applyFont="1" applyFill="1" applyBorder="1" applyAlignment="1" applyProtection="1">
      <alignment horizontal="center" vertical="center" wrapText="1" shrinkToFit="1"/>
      <protection hidden="1"/>
    </xf>
    <xf numFmtId="0" fontId="5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Border="1"/>
    <xf numFmtId="2" fontId="2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3" fillId="5" borderId="3" xfId="0" applyFont="1" applyFill="1" applyBorder="1" applyAlignment="1" applyProtection="1">
      <alignment horizontal="center" vertical="center" wrapText="1" shrinkToFit="1"/>
      <protection hidden="1"/>
    </xf>
    <xf numFmtId="0" fontId="2" fillId="5" borderId="14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0" borderId="0" xfId="0" applyNumberFormat="1" applyFill="1" applyBorder="1" applyAlignment="1" applyProtection="1">
      <alignment vertical="center" wrapText="1" shrinkToFit="1"/>
      <protection locked="0" hidden="1"/>
    </xf>
    <xf numFmtId="0" fontId="0" fillId="0" borderId="0" xfId="0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Border="1"/>
    <xf numFmtId="1" fontId="6" fillId="0" borderId="0" xfId="0" applyNumberFormat="1" applyFont="1" applyFill="1" applyBorder="1" applyAlignment="1" applyProtection="1">
      <alignment vertical="center"/>
      <protection locked="0"/>
    </xf>
    <xf numFmtId="0" fontId="3" fillId="5" borderId="23" xfId="0" applyFont="1" applyFill="1" applyBorder="1" applyAlignment="1" applyProtection="1">
      <alignment horizontal="center" vertical="center" wrapText="1" shrinkToFit="1"/>
      <protection hidden="1"/>
    </xf>
    <xf numFmtId="165" fontId="0" fillId="0" borderId="0" xfId="0" applyNumberFormat="1" applyFill="1" applyBorder="1" applyAlignment="1" applyProtection="1">
      <alignment horizontal="center" vertical="center" wrapText="1" shrinkToFit="1"/>
      <protection hidden="1"/>
    </xf>
    <xf numFmtId="1" fontId="12" fillId="0" borderId="0" xfId="0" applyNumberFormat="1" applyFont="1" applyFill="1" applyBorder="1" applyAlignment="1" applyProtection="1">
      <alignment vertical="center"/>
    </xf>
    <xf numFmtId="0" fontId="0" fillId="0" borderId="12" xfId="0" applyFill="1" applyBorder="1" applyAlignment="1"/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2" fillId="6" borderId="20" xfId="0" applyFont="1" applyFill="1" applyBorder="1" applyAlignment="1" applyProtection="1">
      <alignment horizontal="center"/>
      <protection hidden="1"/>
    </xf>
    <xf numFmtId="0" fontId="10" fillId="6" borderId="7" xfId="0" applyFont="1" applyFill="1" applyBorder="1" applyAlignment="1" applyProtection="1">
      <alignment wrapText="1"/>
      <protection hidden="1"/>
    </xf>
    <xf numFmtId="0" fontId="10" fillId="6" borderId="14" xfId="0" applyFont="1" applyFill="1" applyBorder="1" applyAlignment="1" applyProtection="1">
      <alignment wrapText="1"/>
      <protection hidden="1"/>
    </xf>
    <xf numFmtId="0" fontId="5" fillId="3" borderId="17" xfId="0" applyFont="1" applyFill="1" applyBorder="1" applyAlignment="1" applyProtection="1">
      <alignment horizontal="right"/>
      <protection hidden="1"/>
    </xf>
    <xf numFmtId="1" fontId="0" fillId="3" borderId="17" xfId="0" applyNumberFormat="1" applyFill="1" applyBorder="1" applyProtection="1">
      <protection hidden="1"/>
    </xf>
    <xf numFmtId="167" fontId="0" fillId="3" borderId="15" xfId="0" applyNumberFormat="1" applyFill="1" applyBorder="1" applyProtection="1">
      <protection hidden="1"/>
    </xf>
    <xf numFmtId="167" fontId="0" fillId="3" borderId="27" xfId="0" applyNumberFormat="1" applyFill="1" applyBorder="1" applyAlignment="1" applyProtection="1">
      <protection hidden="1"/>
    </xf>
    <xf numFmtId="0" fontId="2" fillId="4" borderId="14" xfId="0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0" fillId="4" borderId="14" xfId="0" applyFont="1" applyFill="1" applyBorder="1" applyAlignment="1" applyProtection="1">
      <alignment wrapText="1"/>
      <protection hidden="1"/>
    </xf>
    <xf numFmtId="0" fontId="5" fillId="3" borderId="18" xfId="0" applyFont="1" applyFill="1" applyBorder="1" applyAlignment="1" applyProtection="1">
      <alignment horizontal="right"/>
      <protection hidden="1"/>
    </xf>
    <xf numFmtId="49" fontId="5" fillId="3" borderId="30" xfId="0" applyNumberFormat="1" applyFont="1" applyFill="1" applyBorder="1" applyAlignment="1" applyProtection="1">
      <alignment horizontal="right"/>
      <protection hidden="1"/>
    </xf>
    <xf numFmtId="1" fontId="0" fillId="3" borderId="28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1" fontId="7" fillId="0" borderId="0" xfId="0" applyNumberFormat="1" applyFont="1" applyFill="1" applyBorder="1" applyAlignment="1" applyProtection="1">
      <alignment vertical="center"/>
      <protection hidden="1"/>
    </xf>
    <xf numFmtId="49" fontId="5" fillId="3" borderId="35" xfId="0" applyNumberFormat="1" applyFont="1" applyFill="1" applyBorder="1" applyAlignment="1" applyProtection="1">
      <alignment horizontal="right"/>
      <protection hidden="1"/>
    </xf>
    <xf numFmtId="1" fontId="0" fillId="3" borderId="29" xfId="0" applyNumberFormat="1" applyFill="1" applyBorder="1" applyProtection="1">
      <protection hidden="1"/>
    </xf>
    <xf numFmtId="0" fontId="5" fillId="3" borderId="19" xfId="0" applyFont="1" applyFill="1" applyBorder="1" applyAlignment="1" applyProtection="1">
      <alignment horizontal="right"/>
      <protection hidden="1"/>
    </xf>
    <xf numFmtId="1" fontId="0" fillId="3" borderId="7" xfId="0" applyNumberFormat="1" applyFill="1" applyBorder="1" applyProtection="1">
      <protection hidden="1"/>
    </xf>
    <xf numFmtId="167" fontId="0" fillId="3" borderId="14" xfId="0" applyNumberFormat="1" applyFill="1" applyBorder="1" applyProtection="1">
      <protection hidden="1"/>
    </xf>
    <xf numFmtId="49" fontId="5" fillId="3" borderId="31" xfId="0" applyNumberFormat="1" applyFont="1" applyFill="1" applyBorder="1" applyAlignment="1" applyProtection="1">
      <alignment horizontal="right"/>
      <protection hidden="1"/>
    </xf>
    <xf numFmtId="1" fontId="0" fillId="3" borderId="31" xfId="0" applyNumberFormat="1" applyFill="1" applyBorder="1" applyProtection="1">
      <protection hidden="1"/>
    </xf>
    <xf numFmtId="0" fontId="2" fillId="0" borderId="8" xfId="0" applyFont="1" applyFill="1" applyBorder="1" applyAlignment="1" applyProtection="1">
      <protection hidden="1"/>
    </xf>
    <xf numFmtId="0" fontId="10" fillId="1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right"/>
      <protection hidden="1"/>
    </xf>
    <xf numFmtId="1" fontId="0" fillId="0" borderId="0" xfId="0" applyNumberFormat="1" applyFill="1" applyBorder="1" applyProtection="1">
      <protection hidden="1"/>
    </xf>
    <xf numFmtId="0" fontId="0" fillId="0" borderId="0" xfId="0" applyFill="1" applyProtection="1">
      <protection hidden="1"/>
    </xf>
    <xf numFmtId="0" fontId="3" fillId="5" borderId="47" xfId="0" applyFont="1" applyFill="1" applyBorder="1" applyAlignment="1" applyProtection="1">
      <alignment horizontal="center" vertical="center" wrapText="1" shrinkToFit="1"/>
      <protection hidden="1"/>
    </xf>
    <xf numFmtId="0" fontId="15" fillId="0" borderId="0" xfId="0" applyFont="1" applyFill="1" applyProtection="1">
      <protection hidden="1"/>
    </xf>
    <xf numFmtId="0" fontId="3" fillId="10" borderId="14" xfId="0" applyFont="1" applyFill="1" applyBorder="1" applyAlignment="1" applyProtection="1">
      <alignment horizontal="center" vertical="center"/>
      <protection hidden="1"/>
    </xf>
    <xf numFmtId="167" fontId="0" fillId="0" borderId="0" xfId="0" applyNumberFormat="1" applyFill="1" applyBorder="1" applyProtection="1">
      <protection hidden="1"/>
    </xf>
    <xf numFmtId="0" fontId="16" fillId="3" borderId="15" xfId="0" applyFont="1" applyFill="1" applyBorder="1" applyAlignment="1" applyProtection="1">
      <alignment horizontal="right"/>
      <protection hidden="1"/>
    </xf>
    <xf numFmtId="0" fontId="15" fillId="3" borderId="49" xfId="0" applyFont="1" applyFill="1" applyBorder="1" applyProtection="1">
      <protection hidden="1"/>
    </xf>
    <xf numFmtId="0" fontId="15" fillId="3" borderId="53" xfId="0" applyFont="1" applyFill="1" applyBorder="1" applyProtection="1">
      <protection hidden="1"/>
    </xf>
    <xf numFmtId="1" fontId="15" fillId="3" borderId="49" xfId="0" applyNumberFormat="1" applyFont="1" applyFill="1" applyBorder="1" applyProtection="1">
      <protection hidden="1"/>
    </xf>
    <xf numFmtId="1" fontId="15" fillId="3" borderId="53" xfId="0" applyNumberFormat="1" applyFont="1" applyFill="1" applyBorder="1" applyProtection="1">
      <protection hidden="1"/>
    </xf>
    <xf numFmtId="0" fontId="16" fillId="3" borderId="30" xfId="0" applyFont="1" applyFill="1" applyBorder="1" applyAlignment="1" applyProtection="1">
      <alignment horizontal="right"/>
      <protection hidden="1"/>
    </xf>
    <xf numFmtId="0" fontId="15" fillId="3" borderId="51" xfId="0" applyFont="1" applyFill="1" applyBorder="1" applyProtection="1">
      <protection hidden="1"/>
    </xf>
    <xf numFmtId="0" fontId="15" fillId="3" borderId="41" xfId="0" applyFont="1" applyFill="1" applyBorder="1" applyProtection="1">
      <protection hidden="1"/>
    </xf>
    <xf numFmtId="1" fontId="15" fillId="3" borderId="51" xfId="0" applyNumberFormat="1" applyFont="1" applyFill="1" applyBorder="1" applyProtection="1">
      <protection hidden="1"/>
    </xf>
    <xf numFmtId="1" fontId="15" fillId="3" borderId="41" xfId="0" applyNumberFormat="1" applyFont="1" applyFill="1" applyBorder="1" applyProtection="1">
      <protection hidden="1"/>
    </xf>
    <xf numFmtId="0" fontId="16" fillId="3" borderId="31" xfId="0" applyFont="1" applyFill="1" applyBorder="1" applyAlignment="1" applyProtection="1">
      <alignment horizontal="right"/>
      <protection hidden="1"/>
    </xf>
    <xf numFmtId="0" fontId="15" fillId="3" borderId="54" xfId="0" applyFont="1" applyFill="1" applyBorder="1" applyProtection="1">
      <protection hidden="1"/>
    </xf>
    <xf numFmtId="0" fontId="15" fillId="3" borderId="44" xfId="0" applyFont="1" applyFill="1" applyBorder="1" applyProtection="1">
      <protection hidden="1"/>
    </xf>
    <xf numFmtId="1" fontId="15" fillId="3" borderId="54" xfId="0" applyNumberFormat="1" applyFont="1" applyFill="1" applyBorder="1" applyProtection="1">
      <protection hidden="1"/>
    </xf>
    <xf numFmtId="1" fontId="15" fillId="3" borderId="44" xfId="0" applyNumberFormat="1" applyFont="1" applyFill="1" applyBorder="1" applyProtection="1">
      <protection hidden="1"/>
    </xf>
    <xf numFmtId="166" fontId="3" fillId="5" borderId="23" xfId="0" applyNumberFormat="1" applyFont="1" applyFill="1" applyBorder="1" applyAlignment="1" applyProtection="1">
      <alignment vertical="center" wrapText="1" shrinkToFit="1"/>
      <protection hidden="1"/>
    </xf>
    <xf numFmtId="166" fontId="3" fillId="5" borderId="16" xfId="0" applyNumberFormat="1" applyFont="1" applyFill="1" applyBorder="1" applyAlignment="1" applyProtection="1">
      <alignment vertical="center" wrapText="1" shrinkToFit="1"/>
      <protection hidden="1"/>
    </xf>
    <xf numFmtId="1" fontId="16" fillId="0" borderId="0" xfId="0" applyNumberFormat="1" applyFont="1" applyFill="1" applyBorder="1" applyAlignment="1" applyProtection="1">
      <alignment vertical="center" wrapText="1" shrinkToFit="1"/>
      <protection hidden="1"/>
    </xf>
    <xf numFmtId="1" fontId="3" fillId="0" borderId="0" xfId="0" applyNumberFormat="1" applyFont="1" applyFill="1" applyBorder="1" applyAlignment="1" applyProtection="1">
      <alignment vertical="center"/>
      <protection hidden="1"/>
    </xf>
    <xf numFmtId="0" fontId="15" fillId="0" borderId="0" xfId="0" applyFont="1" applyFill="1" applyBorder="1" applyProtection="1">
      <protection hidden="1"/>
    </xf>
    <xf numFmtId="0" fontId="15" fillId="0" borderId="0" xfId="0" applyFont="1" applyProtection="1">
      <protection hidden="1"/>
    </xf>
    <xf numFmtId="1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Protection="1">
      <protection hidden="1"/>
    </xf>
    <xf numFmtId="1" fontId="15" fillId="0" borderId="0" xfId="0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vertical="center" wrapText="1" shrinkToFit="1"/>
      <protection hidden="1"/>
    </xf>
    <xf numFmtId="1" fontId="15" fillId="0" borderId="12" xfId="0" applyNumberFormat="1" applyFont="1" applyFill="1" applyBorder="1" applyAlignment="1" applyProtection="1">
      <alignment vertical="center"/>
      <protection hidden="1"/>
    </xf>
    <xf numFmtId="0" fontId="16" fillId="3" borderId="28" xfId="0" applyFont="1" applyFill="1" applyBorder="1" applyAlignment="1" applyProtection="1">
      <alignment horizontal="right"/>
      <protection hidden="1"/>
    </xf>
    <xf numFmtId="0" fontId="15" fillId="3" borderId="49" xfId="0" applyFont="1" applyFill="1" applyBorder="1" applyAlignment="1" applyProtection="1">
      <alignment vertical="center" wrapText="1" shrinkToFit="1"/>
      <protection hidden="1"/>
    </xf>
    <xf numFmtId="0" fontId="15" fillId="3" borderId="56" xfId="0" applyFont="1" applyFill="1" applyBorder="1" applyAlignment="1" applyProtection="1">
      <alignment vertical="center" wrapText="1" shrinkToFit="1"/>
      <protection hidden="1"/>
    </xf>
    <xf numFmtId="2" fontId="15" fillId="3" borderId="49" xfId="0" applyNumberFormat="1" applyFont="1" applyFill="1" applyBorder="1" applyAlignment="1" applyProtection="1">
      <alignment vertical="center" wrapText="1" shrinkToFit="1"/>
      <protection hidden="1"/>
    </xf>
    <xf numFmtId="2" fontId="15" fillId="3" borderId="56" xfId="0" applyNumberFormat="1" applyFont="1" applyFill="1" applyBorder="1" applyAlignment="1" applyProtection="1">
      <alignment vertical="center" wrapText="1" shrinkToFit="1"/>
      <protection hidden="1"/>
    </xf>
    <xf numFmtId="0" fontId="4" fillId="0" borderId="0" xfId="0" applyFont="1" applyFill="1" applyBorder="1" applyAlignment="1" applyProtection="1">
      <alignment vertical="center" wrapText="1" shrinkToFit="1"/>
      <protection hidden="1"/>
    </xf>
    <xf numFmtId="0" fontId="15" fillId="3" borderId="57" xfId="0" applyFont="1" applyFill="1" applyBorder="1" applyAlignment="1" applyProtection="1">
      <alignment vertical="center" wrapText="1" shrinkToFit="1"/>
      <protection hidden="1"/>
    </xf>
    <xf numFmtId="0" fontId="15" fillId="3" borderId="9" xfId="0" applyFont="1" applyFill="1" applyBorder="1" applyAlignment="1" applyProtection="1">
      <alignment vertical="center" wrapText="1" shrinkToFit="1"/>
      <protection hidden="1"/>
    </xf>
    <xf numFmtId="2" fontId="15" fillId="3" borderId="57" xfId="0" applyNumberFormat="1" applyFont="1" applyFill="1" applyBorder="1" applyAlignment="1" applyProtection="1">
      <alignment vertical="center" wrapText="1" shrinkToFit="1"/>
      <protection hidden="1"/>
    </xf>
    <xf numFmtId="2" fontId="15" fillId="3" borderId="9" xfId="0" applyNumberFormat="1" applyFont="1" applyFill="1" applyBorder="1" applyAlignment="1" applyProtection="1">
      <alignment vertical="center" wrapText="1" shrinkToFit="1"/>
      <protection hidden="1"/>
    </xf>
    <xf numFmtId="0" fontId="3" fillId="5" borderId="21" xfId="0" applyFont="1" applyFill="1" applyBorder="1" applyAlignment="1" applyProtection="1">
      <alignment horizontal="center" vertical="center" wrapText="1" shrinkToFit="1"/>
      <protection hidden="1"/>
    </xf>
    <xf numFmtId="2" fontId="15" fillId="3" borderId="37" xfId="0" applyNumberFormat="1" applyFont="1" applyFill="1" applyBorder="1" applyAlignment="1" applyProtection="1">
      <alignment horizontal="center" vertical="center" wrapText="1" shrinkToFit="1"/>
      <protection hidden="1"/>
    </xf>
    <xf numFmtId="1" fontId="15" fillId="3" borderId="42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39" xfId="0" applyNumberFormat="1" applyFont="1" applyFill="1" applyBorder="1" applyAlignment="1" applyProtection="1">
      <alignment horizontal="center" vertical="center" wrapText="1" shrinkToFit="1"/>
      <protection hidden="1"/>
    </xf>
    <xf numFmtId="1" fontId="15" fillId="3" borderId="44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protection hidden="1"/>
    </xf>
    <xf numFmtId="0" fontId="15" fillId="0" borderId="12" xfId="0" applyFont="1" applyBorder="1" applyAlignment="1" applyProtection="1">
      <protection hidden="1"/>
    </xf>
    <xf numFmtId="0" fontId="15" fillId="0" borderId="0" xfId="0" applyFont="1" applyAlignment="1" applyProtection="1">
      <protection hidden="1"/>
    </xf>
    <xf numFmtId="0" fontId="0" fillId="13" borderId="58" xfId="0" applyFill="1" applyBorder="1" applyAlignment="1" applyProtection="1">
      <alignment horizontal="center" vertical="center"/>
      <protection hidden="1"/>
    </xf>
    <xf numFmtId="0" fontId="0" fillId="13" borderId="59" xfId="0" applyFill="1" applyBorder="1" applyAlignment="1" applyProtection="1">
      <alignment horizontal="center" vertical="center"/>
      <protection hidden="1"/>
    </xf>
    <xf numFmtId="0" fontId="2" fillId="3" borderId="5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164" fontId="0" fillId="3" borderId="10" xfId="0" applyNumberFormat="1" applyFill="1" applyBorder="1" applyAlignment="1" applyProtection="1">
      <alignment horizontal="center" vertical="center" wrapText="1" shrinkToFit="1"/>
      <protection locked="0" hidden="1"/>
    </xf>
    <xf numFmtId="2" fontId="2" fillId="7" borderId="26" xfId="0" applyNumberFormat="1" applyFont="1" applyFill="1" applyBorder="1" applyAlignment="1" applyProtection="1">
      <alignment horizontal="center" vertical="center" wrapText="1" shrinkToFit="1"/>
      <protection locked="0" hidden="1"/>
    </xf>
    <xf numFmtId="0" fontId="0" fillId="5" borderId="33" xfId="0" applyFill="1" applyBorder="1" applyAlignment="1" applyProtection="1">
      <alignment horizontal="center" vertical="center" wrapText="1" shrinkToFit="1"/>
      <protection hidden="1"/>
    </xf>
    <xf numFmtId="2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4" fontId="0" fillId="3" borderId="32" xfId="0" applyNumberFormat="1" applyFill="1" applyBorder="1" applyAlignment="1" applyProtection="1">
      <alignment horizontal="center" vertical="center" wrapText="1" shrinkToFit="1"/>
      <protection locked="0" hidden="1"/>
    </xf>
    <xf numFmtId="165" fontId="0" fillId="19" borderId="32" xfId="0" applyNumberFormat="1" applyFill="1" applyBorder="1" applyAlignment="1" applyProtection="1">
      <alignment horizontal="center" vertical="center" wrapText="1" shrinkToFit="1"/>
      <protection hidden="1"/>
    </xf>
    <xf numFmtId="164" fontId="1" fillId="3" borderId="32" xfId="0" applyNumberFormat="1" applyFont="1" applyFill="1" applyBorder="1" applyAlignment="1" applyProtection="1">
      <alignment horizontal="center" vertical="center" wrapText="1" shrinkToFit="1"/>
      <protection locked="0" hidden="1"/>
    </xf>
    <xf numFmtId="167" fontId="0" fillId="0" borderId="5" xfId="0" applyNumberFormat="1" applyFill="1" applyBorder="1" applyAlignment="1" applyProtection="1">
      <alignment vertical="center" wrapText="1"/>
      <protection hidden="1"/>
    </xf>
    <xf numFmtId="167" fontId="0" fillId="0" borderId="0" xfId="0" applyNumberFormat="1" applyFill="1" applyBorder="1" applyAlignment="1" applyProtection="1">
      <alignment vertical="center" wrapText="1"/>
      <protection hidden="1"/>
    </xf>
    <xf numFmtId="0" fontId="4" fillId="11" borderId="2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2" fillId="11" borderId="63" xfId="0" applyFont="1" applyFill="1" applyBorder="1" applyAlignment="1">
      <alignment horizontal="center" vertical="center"/>
    </xf>
    <xf numFmtId="0" fontId="2" fillId="11" borderId="64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top"/>
    </xf>
    <xf numFmtId="0" fontId="0" fillId="3" borderId="36" xfId="0" applyFill="1" applyBorder="1" applyAlignment="1">
      <alignment horizontal="left" vertical="top"/>
    </xf>
    <xf numFmtId="0" fontId="0" fillId="3" borderId="41" xfId="0" applyFill="1" applyBorder="1" applyAlignment="1">
      <alignment horizontal="left" vertical="top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/>
    </xf>
    <xf numFmtId="0" fontId="0" fillId="3" borderId="44" xfId="0" applyFill="1" applyBorder="1" applyAlignment="1">
      <alignment horizontal="left" vertical="top"/>
    </xf>
    <xf numFmtId="0" fontId="0" fillId="3" borderId="48" xfId="0" applyFill="1" applyBorder="1" applyAlignment="1">
      <alignment horizontal="left" vertical="top"/>
    </xf>
    <xf numFmtId="0" fontId="0" fillId="3" borderId="50" xfId="0" applyFill="1" applyBorder="1" applyAlignment="1">
      <alignment horizontal="left" vertical="top"/>
    </xf>
    <xf numFmtId="0" fontId="0" fillId="3" borderId="53" xfId="0" applyFill="1" applyBorder="1" applyAlignment="1">
      <alignment horizontal="left" vertical="top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" fontId="12" fillId="8" borderId="26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8" borderId="29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8" borderId="20" xfId="0" applyNumberFormat="1" applyFont="1" applyFill="1" applyBorder="1" applyAlignment="1" applyProtection="1">
      <alignment horizontal="center" vertical="center" wrapText="1" shrinkToFit="1"/>
      <protection hidden="1"/>
    </xf>
    <xf numFmtId="1" fontId="12" fillId="9" borderId="26" xfId="0" applyNumberFormat="1" applyFont="1" applyFill="1" applyBorder="1" applyAlignment="1" applyProtection="1">
      <alignment horizontal="center" vertical="center"/>
      <protection hidden="1"/>
    </xf>
    <xf numFmtId="1" fontId="12" fillId="9" borderId="29" xfId="0" applyNumberFormat="1" applyFont="1" applyFill="1" applyBorder="1" applyAlignment="1" applyProtection="1">
      <alignment horizontal="center" vertical="center"/>
      <protection hidden="1"/>
    </xf>
    <xf numFmtId="1" fontId="12" fillId="9" borderId="20" xfId="0" applyNumberFormat="1" applyFont="1" applyFill="1" applyBorder="1" applyAlignment="1" applyProtection="1">
      <alignment horizontal="center" vertical="center"/>
      <protection hidden="1"/>
    </xf>
    <xf numFmtId="166" fontId="2" fillId="5" borderId="4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5" xfId="0" applyNumberFormat="1" applyFont="1" applyFill="1" applyBorder="1" applyAlignment="1" applyProtection="1">
      <alignment horizontal="center" vertical="center" wrapText="1" shrinkToFit="1"/>
      <protection hidden="1"/>
    </xf>
    <xf numFmtId="166" fontId="2" fillId="5" borderId="6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5" borderId="4" xfId="0" applyFont="1" applyFill="1" applyBorder="1" applyAlignment="1" applyProtection="1">
      <alignment horizontal="center" vertical="center" wrapText="1" shrinkToFit="1"/>
      <protection hidden="1"/>
    </xf>
    <xf numFmtId="0" fontId="2" fillId="5" borderId="5" xfId="0" applyFont="1" applyFill="1" applyBorder="1" applyAlignment="1" applyProtection="1">
      <alignment horizontal="center" vertical="center" wrapText="1" shrinkToFit="1"/>
      <protection hidden="1"/>
    </xf>
    <xf numFmtId="0" fontId="2" fillId="5" borderId="6" xfId="0" applyFont="1" applyFill="1" applyBorder="1" applyAlignment="1" applyProtection="1">
      <alignment horizontal="center" vertical="center" wrapText="1" shrinkToFit="1"/>
      <protection hidden="1"/>
    </xf>
    <xf numFmtId="0" fontId="2" fillId="5" borderId="7" xfId="0" applyFont="1" applyFill="1" applyBorder="1" applyAlignment="1" applyProtection="1">
      <alignment horizontal="center" vertical="center" wrapText="1" shrinkToFit="1"/>
      <protection hidden="1"/>
    </xf>
    <xf numFmtId="0" fontId="2" fillId="5" borderId="8" xfId="0" applyFont="1" applyFill="1" applyBorder="1" applyAlignment="1" applyProtection="1">
      <alignment horizontal="center" vertical="center" wrapText="1" shrinkToFit="1"/>
      <protection hidden="1"/>
    </xf>
    <xf numFmtId="0" fontId="2" fillId="5" borderId="9" xfId="0" applyFont="1" applyFill="1" applyBorder="1" applyAlignment="1" applyProtection="1">
      <alignment horizontal="center" vertical="center" wrapText="1" shrinkToFit="1"/>
      <protection hidden="1"/>
    </xf>
    <xf numFmtId="0" fontId="2" fillId="13" borderId="4" xfId="0" applyFont="1" applyFill="1" applyBorder="1" applyAlignment="1" applyProtection="1">
      <alignment horizontal="center" vertical="center"/>
      <protection hidden="1"/>
    </xf>
    <xf numFmtId="0" fontId="2" fillId="13" borderId="5" xfId="0" applyFont="1" applyFill="1" applyBorder="1" applyAlignment="1" applyProtection="1">
      <alignment horizontal="center" vertical="center"/>
      <protection hidden="1"/>
    </xf>
    <xf numFmtId="0" fontId="2" fillId="13" borderId="6" xfId="0" applyFont="1" applyFill="1" applyBorder="1" applyAlignment="1" applyProtection="1">
      <alignment horizontal="center" vertical="center"/>
      <protection hidden="1"/>
    </xf>
    <xf numFmtId="0" fontId="2" fillId="13" borderId="7" xfId="0" applyFont="1" applyFill="1" applyBorder="1" applyAlignment="1" applyProtection="1">
      <alignment horizontal="center" vertical="center"/>
      <protection hidden="1"/>
    </xf>
    <xf numFmtId="0" fontId="2" fillId="13" borderId="8" xfId="0" applyFont="1" applyFill="1" applyBorder="1" applyAlignment="1" applyProtection="1">
      <alignment horizontal="center" vertical="center"/>
      <protection hidden="1"/>
    </xf>
    <xf numFmtId="0" fontId="2" fillId="13" borderId="9" xfId="0" applyFont="1" applyFill="1" applyBorder="1" applyAlignment="1" applyProtection="1">
      <alignment horizontal="center" vertical="center"/>
      <protection hidden="1"/>
    </xf>
    <xf numFmtId="0" fontId="2" fillId="14" borderId="4" xfId="0" applyFont="1" applyFill="1" applyBorder="1" applyAlignment="1" applyProtection="1">
      <alignment horizontal="center" vertical="center"/>
      <protection hidden="1"/>
    </xf>
    <xf numFmtId="0" fontId="2" fillId="14" borderId="6" xfId="0" applyFont="1" applyFill="1" applyBorder="1" applyAlignment="1" applyProtection="1">
      <alignment horizontal="center" vertical="center"/>
      <protection hidden="1"/>
    </xf>
    <xf numFmtId="0" fontId="2" fillId="14" borderId="7" xfId="0" applyFont="1" applyFill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0" fillId="7" borderId="4" xfId="0" applyFill="1" applyBorder="1" applyAlignment="1" applyProtection="1">
      <alignment horizontal="center" vertical="center" wrapText="1"/>
      <protection hidden="1"/>
    </xf>
    <xf numFmtId="0" fontId="0" fillId="7" borderId="6" xfId="0" applyFill="1" applyBorder="1" applyAlignment="1" applyProtection="1">
      <alignment horizontal="center" vertical="center" wrapText="1"/>
      <protection hidden="1"/>
    </xf>
    <xf numFmtId="0" fontId="0" fillId="7" borderId="7" xfId="0" applyFill="1" applyBorder="1" applyAlignment="1" applyProtection="1">
      <alignment horizontal="center" vertical="center" wrapText="1"/>
      <protection hidden="1"/>
    </xf>
    <xf numFmtId="0" fontId="0" fillId="7" borderId="9" xfId="0" applyFill="1" applyBorder="1" applyAlignment="1" applyProtection="1">
      <alignment horizontal="center" vertical="center" wrapText="1"/>
      <protection hidden="1"/>
    </xf>
    <xf numFmtId="0" fontId="0" fillId="12" borderId="4" xfId="0" applyFill="1" applyBorder="1" applyAlignment="1" applyProtection="1">
      <alignment horizontal="center" vertical="center"/>
      <protection hidden="1"/>
    </xf>
    <xf numFmtId="0" fontId="0" fillId="12" borderId="5" xfId="0" applyFill="1" applyBorder="1" applyAlignment="1" applyProtection="1">
      <alignment horizontal="center" vertical="center"/>
      <protection hidden="1"/>
    </xf>
    <xf numFmtId="0" fontId="0" fillId="12" borderId="6" xfId="0" applyFill="1" applyBorder="1" applyAlignment="1" applyProtection="1">
      <alignment horizontal="center" vertical="center"/>
      <protection hidden="1"/>
    </xf>
    <xf numFmtId="0" fontId="0" fillId="12" borderId="7" xfId="0" applyFill="1" applyBorder="1" applyAlignment="1" applyProtection="1">
      <alignment horizontal="center" vertical="center"/>
      <protection hidden="1"/>
    </xf>
    <xf numFmtId="0" fontId="0" fillId="12" borderId="8" xfId="0" applyFill="1" applyBorder="1" applyAlignment="1" applyProtection="1">
      <alignment horizontal="center" vertical="center"/>
      <protection hidden="1"/>
    </xf>
    <xf numFmtId="0" fontId="0" fillId="12" borderId="9" xfId="0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167" fontId="0" fillId="0" borderId="5" xfId="0" applyNumberForma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Fill="1" applyBorder="1" applyAlignment="1" applyProtection="1">
      <alignment horizontal="center" vertical="center" wrapText="1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0" fillId="4" borderId="26" xfId="0" applyFill="1" applyBorder="1" applyAlignment="1" applyProtection="1">
      <alignment horizontal="center" vertical="center" wrapText="1"/>
      <protection hidden="1"/>
    </xf>
    <xf numFmtId="0" fontId="0" fillId="4" borderId="29" xfId="0" applyFill="1" applyBorder="1" applyAlignment="1" applyProtection="1">
      <alignment horizontal="center" vertical="center" wrapText="1"/>
      <protection hidden="1"/>
    </xf>
    <xf numFmtId="0" fontId="0" fillId="4" borderId="20" xfId="0" applyFill="1" applyBorder="1" applyAlignment="1" applyProtection="1">
      <alignment horizontal="center" vertical="center" wrapText="1"/>
      <protection hidden="1"/>
    </xf>
    <xf numFmtId="0" fontId="2" fillId="6" borderId="21" xfId="0" applyFont="1" applyFill="1" applyBorder="1" applyAlignment="1" applyProtection="1">
      <alignment horizontal="center" vertical="center"/>
      <protection hidden="1"/>
    </xf>
    <xf numFmtId="0" fontId="2" fillId="6" borderId="23" xfId="0" applyFont="1" applyFill="1" applyBorder="1" applyAlignment="1" applyProtection="1">
      <alignment horizontal="center" vertical="center"/>
      <protection hidden="1"/>
    </xf>
    <xf numFmtId="0" fontId="2" fillId="6" borderId="16" xfId="0" applyFont="1" applyFill="1" applyBorder="1" applyAlignment="1" applyProtection="1">
      <alignment horizontal="center" vertical="center"/>
      <protection hidden="1"/>
    </xf>
    <xf numFmtId="0" fontId="0" fillId="6" borderId="26" xfId="0" applyFill="1" applyBorder="1" applyAlignment="1" applyProtection="1">
      <alignment horizontal="center" vertical="center" wrapText="1"/>
      <protection hidden="1"/>
    </xf>
    <xf numFmtId="0" fontId="0" fillId="6" borderId="20" xfId="0" applyFill="1" applyBorder="1" applyAlignment="1" applyProtection="1">
      <alignment horizontal="center" vertical="center" wrapText="1"/>
      <protection hidden="1"/>
    </xf>
    <xf numFmtId="1" fontId="20" fillId="13" borderId="33" xfId="0" applyNumberFormat="1" applyFont="1" applyFill="1" applyBorder="1" applyAlignment="1" applyProtection="1">
      <alignment horizontal="center" vertical="center"/>
      <protection hidden="1"/>
    </xf>
    <xf numFmtId="0" fontId="20" fillId="13" borderId="52" xfId="0" applyFont="1" applyFill="1" applyBorder="1" applyAlignment="1" applyProtection="1">
      <alignment horizontal="center" vertical="center"/>
      <protection hidden="1"/>
    </xf>
    <xf numFmtId="0" fontId="20" fillId="13" borderId="24" xfId="0" applyFont="1" applyFill="1" applyBorder="1" applyAlignment="1" applyProtection="1">
      <alignment horizontal="center" vertical="center"/>
      <protection hidden="1"/>
    </xf>
    <xf numFmtId="1" fontId="20" fillId="13" borderId="39" xfId="0" applyNumberFormat="1" applyFont="1" applyFill="1" applyBorder="1" applyAlignment="1" applyProtection="1">
      <alignment horizontal="center" vertical="center"/>
      <protection hidden="1"/>
    </xf>
    <xf numFmtId="0" fontId="20" fillId="13" borderId="41" xfId="0" applyFont="1" applyFill="1" applyBorder="1" applyAlignment="1" applyProtection="1">
      <alignment horizontal="center" vertical="center"/>
      <protection hidden="1"/>
    </xf>
    <xf numFmtId="0" fontId="20" fillId="13" borderId="44" xfId="0" applyFont="1" applyFill="1" applyBorder="1" applyAlignment="1" applyProtection="1">
      <alignment horizontal="center" vertical="center"/>
      <protection hidden="1"/>
    </xf>
    <xf numFmtId="0" fontId="3" fillId="18" borderId="4" xfId="0" applyFont="1" applyFill="1" applyBorder="1" applyAlignment="1" applyProtection="1">
      <alignment horizontal="center" vertical="center" wrapText="1" shrinkToFit="1"/>
      <protection hidden="1"/>
    </xf>
    <xf numFmtId="0" fontId="3" fillId="18" borderId="5" xfId="0" applyFont="1" applyFill="1" applyBorder="1" applyAlignment="1" applyProtection="1">
      <alignment horizontal="center" vertical="center" wrapText="1" shrinkToFit="1"/>
      <protection hidden="1"/>
    </xf>
    <xf numFmtId="0" fontId="3" fillId="18" borderId="17" xfId="0" applyFont="1" applyFill="1" applyBorder="1" applyAlignment="1" applyProtection="1">
      <alignment horizontal="center" vertical="center" wrapText="1" shrinkToFit="1"/>
      <protection hidden="1"/>
    </xf>
    <xf numFmtId="0" fontId="3" fillId="18" borderId="55" xfId="0" applyFont="1" applyFill="1" applyBorder="1" applyAlignment="1" applyProtection="1">
      <alignment horizontal="center" vertical="center" wrapText="1" shrinkToFit="1"/>
      <protection hidden="1"/>
    </xf>
    <xf numFmtId="9" fontId="0" fillId="18" borderId="4" xfId="0" applyNumberFormat="1" applyFill="1" applyBorder="1" applyAlignment="1" applyProtection="1">
      <alignment horizontal="center" vertical="center"/>
      <protection locked="0" hidden="1"/>
    </xf>
    <xf numFmtId="9" fontId="0" fillId="18" borderId="7" xfId="0" applyNumberFormat="1" applyFill="1" applyBorder="1" applyAlignment="1" applyProtection="1">
      <alignment horizontal="center" vertical="center"/>
      <protection locked="0" hidden="1"/>
    </xf>
    <xf numFmtId="2" fontId="0" fillId="18" borderId="48" xfId="0" applyNumberFormat="1" applyFill="1" applyBorder="1" applyAlignment="1" applyProtection="1">
      <alignment horizontal="center" vertical="center"/>
      <protection hidden="1"/>
    </xf>
    <xf numFmtId="2" fontId="0" fillId="18" borderId="62" xfId="0" applyNumberFormat="1" applyFill="1" applyBorder="1" applyAlignment="1" applyProtection="1">
      <alignment horizontal="center" vertical="center"/>
      <protection hidden="1"/>
    </xf>
    <xf numFmtId="2" fontId="0" fillId="18" borderId="42" xfId="0" applyNumberFormat="1" applyFill="1" applyBorder="1" applyAlignment="1" applyProtection="1">
      <alignment horizontal="center" vertical="center"/>
      <protection hidden="1"/>
    </xf>
    <xf numFmtId="2" fontId="0" fillId="18" borderId="61" xfId="0" applyNumberFormat="1" applyFill="1" applyBorder="1" applyAlignment="1" applyProtection="1">
      <alignment horizontal="center" vertical="center"/>
      <protection hidden="1"/>
    </xf>
    <xf numFmtId="2" fontId="0" fillId="18" borderId="37" xfId="0" applyNumberFormat="1" applyFill="1" applyBorder="1" applyAlignment="1" applyProtection="1">
      <alignment horizontal="center" vertical="center"/>
      <protection hidden="1"/>
    </xf>
    <xf numFmtId="2" fontId="0" fillId="18" borderId="60" xfId="0" applyNumberFormat="1" applyFill="1" applyBorder="1" applyAlignment="1" applyProtection="1">
      <alignment horizontal="center" vertical="center"/>
      <protection hidden="1"/>
    </xf>
    <xf numFmtId="0" fontId="17" fillId="16" borderId="4" xfId="0" applyFont="1" applyFill="1" applyBorder="1" applyAlignment="1" applyProtection="1">
      <alignment horizontal="center" vertical="center"/>
      <protection hidden="1"/>
    </xf>
    <xf numFmtId="0" fontId="17" fillId="16" borderId="5" xfId="0" applyFont="1" applyFill="1" applyBorder="1" applyAlignment="1" applyProtection="1">
      <alignment horizontal="center" vertical="center"/>
      <protection hidden="1"/>
    </xf>
    <xf numFmtId="0" fontId="17" fillId="16" borderId="6" xfId="0" applyFont="1" applyFill="1" applyBorder="1" applyAlignment="1" applyProtection="1">
      <alignment horizontal="center" vertical="center"/>
      <protection hidden="1"/>
    </xf>
    <xf numFmtId="0" fontId="17" fillId="16" borderId="7" xfId="0" applyFont="1" applyFill="1" applyBorder="1" applyAlignment="1" applyProtection="1">
      <alignment horizontal="center" vertical="center"/>
      <protection hidden="1"/>
    </xf>
    <xf numFmtId="0" fontId="17" fillId="16" borderId="8" xfId="0" applyFont="1" applyFill="1" applyBorder="1" applyAlignment="1" applyProtection="1">
      <alignment horizontal="center" vertical="center"/>
      <protection hidden="1"/>
    </xf>
    <xf numFmtId="0" fontId="17" fillId="16" borderId="9" xfId="0" applyFont="1" applyFill="1" applyBorder="1" applyAlignment="1" applyProtection="1">
      <alignment horizontal="center" vertical="center"/>
      <protection hidden="1"/>
    </xf>
    <xf numFmtId="0" fontId="17" fillId="17" borderId="4" xfId="0" applyFont="1" applyFill="1" applyBorder="1" applyAlignment="1" applyProtection="1">
      <alignment horizontal="center" vertical="center"/>
      <protection hidden="1"/>
    </xf>
    <xf numFmtId="0" fontId="17" fillId="17" borderId="5" xfId="0" applyFont="1" applyFill="1" applyBorder="1" applyAlignment="1" applyProtection="1">
      <alignment horizontal="center" vertical="center"/>
      <protection hidden="1"/>
    </xf>
    <xf numFmtId="0" fontId="17" fillId="17" borderId="6" xfId="0" applyFont="1" applyFill="1" applyBorder="1" applyAlignment="1" applyProtection="1">
      <alignment horizontal="center" vertical="center"/>
      <protection hidden="1"/>
    </xf>
    <xf numFmtId="0" fontId="17" fillId="17" borderId="7" xfId="0" applyFont="1" applyFill="1" applyBorder="1" applyAlignment="1" applyProtection="1">
      <alignment horizontal="center" vertical="center"/>
      <protection hidden="1"/>
    </xf>
    <xf numFmtId="0" fontId="17" fillId="17" borderId="8" xfId="0" applyFont="1" applyFill="1" applyBorder="1" applyAlignment="1" applyProtection="1">
      <alignment horizontal="center" vertical="center"/>
      <protection hidden="1"/>
    </xf>
    <xf numFmtId="0" fontId="17" fillId="17" borderId="9" xfId="0" applyFont="1" applyFill="1" applyBorder="1" applyAlignment="1" applyProtection="1">
      <alignment horizontal="center" vertical="center"/>
      <protection hidden="1"/>
    </xf>
    <xf numFmtId="0" fontId="3" fillId="16" borderId="15" xfId="0" applyFont="1" applyFill="1" applyBorder="1" applyAlignment="1" applyProtection="1">
      <alignment horizontal="center" vertical="center"/>
      <protection hidden="1"/>
    </xf>
    <xf numFmtId="0" fontId="3" fillId="16" borderId="31" xfId="0" applyFont="1" applyFill="1" applyBorder="1" applyAlignment="1" applyProtection="1">
      <alignment horizontal="center" vertical="center"/>
      <protection hidden="1"/>
    </xf>
    <xf numFmtId="0" fontId="10" fillId="16" borderId="49" xfId="0" applyFont="1" applyFill="1" applyBorder="1" applyAlignment="1" applyProtection="1">
      <alignment horizontal="center" vertical="center"/>
      <protection hidden="1"/>
    </xf>
    <xf numFmtId="0" fontId="10" fillId="16" borderId="54" xfId="0" applyFont="1" applyFill="1" applyBorder="1" applyAlignment="1" applyProtection="1">
      <alignment horizontal="center" vertical="center"/>
      <protection hidden="1"/>
    </xf>
    <xf numFmtId="0" fontId="10" fillId="16" borderId="53" xfId="0" applyFont="1" applyFill="1" applyBorder="1" applyAlignment="1" applyProtection="1">
      <alignment horizontal="center" vertical="center"/>
      <protection hidden="1"/>
    </xf>
    <xf numFmtId="0" fontId="10" fillId="16" borderId="44" xfId="0" applyFont="1" applyFill="1" applyBorder="1" applyAlignment="1" applyProtection="1">
      <alignment horizontal="center" vertical="center"/>
      <protection hidden="1"/>
    </xf>
    <xf numFmtId="0" fontId="17" fillId="17" borderId="15" xfId="0" applyFont="1" applyFill="1" applyBorder="1" applyAlignment="1" applyProtection="1">
      <alignment horizontal="center" vertical="center"/>
      <protection hidden="1"/>
    </xf>
    <xf numFmtId="0" fontId="17" fillId="17" borderId="31" xfId="0" applyFont="1" applyFill="1" applyBorder="1" applyAlignment="1" applyProtection="1">
      <alignment horizontal="center" vertical="center"/>
      <protection hidden="1"/>
    </xf>
    <xf numFmtId="0" fontId="19" fillId="17" borderId="49" xfId="0" applyFont="1" applyFill="1" applyBorder="1" applyAlignment="1" applyProtection="1">
      <alignment horizontal="center" vertical="center"/>
      <protection hidden="1"/>
    </xf>
    <xf numFmtId="0" fontId="19" fillId="17" borderId="54" xfId="0" applyFont="1" applyFill="1" applyBorder="1" applyAlignment="1" applyProtection="1">
      <alignment horizontal="center" vertical="center"/>
      <protection hidden="1"/>
    </xf>
    <xf numFmtId="0" fontId="19" fillId="17" borderId="53" xfId="0" applyFont="1" applyFill="1" applyBorder="1" applyAlignment="1" applyProtection="1">
      <alignment horizontal="center" vertical="center"/>
      <protection hidden="1"/>
    </xf>
    <xf numFmtId="0" fontId="19" fillId="17" borderId="44" xfId="0" applyFont="1" applyFill="1" applyBorder="1" applyAlignment="1" applyProtection="1">
      <alignment horizontal="center" vertical="center"/>
      <protection hidden="1"/>
    </xf>
    <xf numFmtId="0" fontId="2" fillId="15" borderId="4" xfId="0" applyFont="1" applyFill="1" applyBorder="1" applyAlignment="1" applyProtection="1">
      <alignment horizontal="center" vertical="center"/>
      <protection locked="0" hidden="1"/>
    </xf>
    <xf numFmtId="0" fontId="2" fillId="15" borderId="5" xfId="0" applyFont="1" applyFill="1" applyBorder="1" applyAlignment="1" applyProtection="1">
      <alignment horizontal="center" vertical="center"/>
      <protection locked="0" hidden="1"/>
    </xf>
    <xf numFmtId="0" fontId="2" fillId="15" borderId="7" xfId="0" applyFont="1" applyFill="1" applyBorder="1" applyAlignment="1" applyProtection="1">
      <alignment horizontal="center" vertical="center"/>
      <protection locked="0" hidden="1"/>
    </xf>
    <xf numFmtId="0" fontId="2" fillId="15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68" fontId="15" fillId="2" borderId="33" xfId="0" applyNumberFormat="1" applyFont="1" applyFill="1" applyBorder="1" applyAlignment="1" applyProtection="1">
      <alignment horizontal="center" vertical="center" wrapText="1" shrinkToFit="1"/>
      <protection hidden="1"/>
    </xf>
    <xf numFmtId="168" fontId="15" fillId="2" borderId="52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2" fillId="7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15" borderId="37" xfId="0" applyFont="1" applyFill="1" applyBorder="1" applyAlignment="1" applyProtection="1">
      <alignment horizontal="center"/>
      <protection hidden="1"/>
    </xf>
    <xf numFmtId="0" fontId="2" fillId="15" borderId="39" xfId="0" applyFont="1" applyFill="1" applyBorder="1" applyAlignment="1" applyProtection="1">
      <alignment horizontal="center"/>
      <protection hidden="1"/>
    </xf>
    <xf numFmtId="167" fontId="15" fillId="10" borderId="15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30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31" xfId="0" applyNumberFormat="1" applyFont="1" applyFill="1" applyBorder="1" applyAlignment="1" applyProtection="1">
      <alignment horizontal="center" vertical="center" wrapText="1"/>
      <protection hidden="1"/>
    </xf>
    <xf numFmtId="2" fontId="15" fillId="3" borderId="32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34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10" xfId="0" applyNumberFormat="1" applyFont="1" applyFill="1" applyBorder="1" applyAlignment="1" applyProtection="1">
      <alignment horizontal="center" vertical="center" wrapText="1" shrinkToFit="1"/>
      <protection hidden="1"/>
    </xf>
    <xf numFmtId="2" fontId="15" fillId="3" borderId="11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Fill="1" applyBorder="1" applyAlignment="1" applyProtection="1">
      <alignment horizontal="center" vertical="center" wrapText="1" shrinkToFit="1"/>
      <protection hidden="1"/>
    </xf>
    <xf numFmtId="0" fontId="3" fillId="10" borderId="37" xfId="0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3" fillId="10" borderId="39" xfId="0" applyFont="1" applyFill="1" applyBorder="1" applyAlignment="1" applyProtection="1">
      <alignment horizontal="center" vertical="center"/>
      <protection hidden="1"/>
    </xf>
    <xf numFmtId="0" fontId="3" fillId="10" borderId="42" xfId="0" applyFont="1" applyFill="1" applyBorder="1" applyAlignment="1" applyProtection="1">
      <alignment horizontal="center" vertical="center"/>
      <protection hidden="1"/>
    </xf>
    <xf numFmtId="0" fontId="3" fillId="10" borderId="43" xfId="0" applyFont="1" applyFill="1" applyBorder="1" applyAlignment="1" applyProtection="1">
      <alignment horizontal="center" vertical="center"/>
      <protection hidden="1"/>
    </xf>
    <xf numFmtId="0" fontId="3" fillId="10" borderId="44" xfId="0" applyFont="1" applyFill="1" applyBorder="1" applyAlignment="1" applyProtection="1">
      <alignment horizontal="center" vertical="center"/>
      <protection hidden="1"/>
    </xf>
    <xf numFmtId="167" fontId="15" fillId="10" borderId="27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25" xfId="0" applyNumberFormat="1" applyFont="1" applyFill="1" applyBorder="1" applyAlignment="1" applyProtection="1">
      <alignment horizontal="center" vertical="center" wrapText="1"/>
      <protection hidden="1"/>
    </xf>
    <xf numFmtId="167" fontId="15" fillId="10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5" borderId="33" xfId="0" applyFont="1" applyFill="1" applyBorder="1" applyAlignment="1" applyProtection="1">
      <alignment horizontal="center" vertical="center" wrapText="1" shrinkToFit="1"/>
      <protection hidden="1"/>
    </xf>
    <xf numFmtId="0" fontId="15" fillId="5" borderId="48" xfId="0" applyFont="1" applyFill="1" applyBorder="1" applyAlignment="1" applyProtection="1">
      <alignment horizontal="center" vertical="center" wrapText="1" shrinkToFit="1"/>
      <protection hidden="1"/>
    </xf>
    <xf numFmtId="2" fontId="15" fillId="3" borderId="50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1" xfId="0" applyNumberFormat="1" applyFont="1" applyFill="1" applyBorder="1" applyAlignment="1" applyProtection="1">
      <alignment horizontal="center" vertical="center" wrapText="1" shrinkToFit="1"/>
      <protection hidden="1"/>
    </xf>
    <xf numFmtId="166" fontId="3" fillId="5" borderId="23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20" borderId="26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14" fontId="10" fillId="21" borderId="1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9FFE1"/>
      <color rgb="FF00CC00"/>
      <color rgb="FF85FFBC"/>
      <color rgb="FF4BFF9C"/>
      <color rgb="FFE4FA78"/>
      <color rgb="FFC678BB"/>
      <color rgb="FF8E7650"/>
      <color rgb="FFFBC3BB"/>
      <color rgb="FF774F9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21</xdr:row>
      <xdr:rowOff>99060</xdr:rowOff>
    </xdr:from>
    <xdr:to>
      <xdr:col>5</xdr:col>
      <xdr:colOff>118109</xdr:colOff>
      <xdr:row>27</xdr:row>
      <xdr:rowOff>111043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4632960"/>
          <a:ext cx="2579369" cy="1154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708660</xdr:colOff>
      <xdr:row>22</xdr:row>
      <xdr:rowOff>129540</xdr:rowOff>
    </xdr:from>
    <xdr:to>
      <xdr:col>25</xdr:col>
      <xdr:colOff>605789</xdr:colOff>
      <xdr:row>29</xdr:row>
      <xdr:rowOff>4363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1920" y="4663440"/>
          <a:ext cx="2647949" cy="120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5"/>
  <sheetViews>
    <sheetView showGridLines="0" tabSelected="1" zoomScaleNormal="100" workbookViewId="0">
      <selection activeCell="H3" sqref="H3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0" width="9.77734375" hidden="1" customWidth="1" collapsed="1"/>
    <col min="11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customWidth="1" collapsed="1"/>
    <col min="23" max="23" width="9.77734375" customWidth="1" collapsed="1"/>
    <col min="24" max="24" width="9.77734375" hidden="1" customWidth="1" collapsed="1"/>
    <col min="25" max="25" width="9.77734375" customWidth="1" collapsed="1"/>
    <col min="26" max="26" width="9.88671875" customWidth="1" collapsed="1"/>
    <col min="27" max="72" width="9.77734375" customWidth="1" collapsed="1"/>
  </cols>
  <sheetData>
    <row r="1" spans="1:27" ht="15" customHeight="1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/>
      <c r="W1" s="2"/>
    </row>
    <row r="2" spans="1:27" ht="42" thickBot="1" x14ac:dyDescent="0.35">
      <c r="A2" s="2"/>
      <c r="B2" s="2"/>
      <c r="C2" s="4" t="s">
        <v>0</v>
      </c>
      <c r="D2" s="9" t="s">
        <v>28</v>
      </c>
      <c r="E2" s="5" t="s">
        <v>1</v>
      </c>
      <c r="F2" s="5" t="s">
        <v>11</v>
      </c>
      <c r="G2" s="5" t="s">
        <v>2</v>
      </c>
      <c r="H2" s="5" t="s">
        <v>3</v>
      </c>
      <c r="I2" s="14" t="s">
        <v>4</v>
      </c>
      <c r="J2" s="25" t="s">
        <v>5</v>
      </c>
      <c r="K2" s="15" t="s">
        <v>6</v>
      </c>
      <c r="L2" s="28"/>
      <c r="M2" s="275" t="s">
        <v>44</v>
      </c>
      <c r="O2" s="141" t="s">
        <v>34</v>
      </c>
      <c r="P2" s="142"/>
      <c r="Q2" s="142"/>
      <c r="R2" s="142"/>
      <c r="S2" s="142"/>
      <c r="T2" s="143"/>
      <c r="U2" s="128" t="s">
        <v>35</v>
      </c>
      <c r="V2" s="130" t="s">
        <v>38</v>
      </c>
      <c r="W2" s="12"/>
      <c r="X2" s="8">
        <v>0.15</v>
      </c>
      <c r="Y2" s="12"/>
      <c r="Z2" s="12"/>
      <c r="AA2" s="12"/>
    </row>
    <row r="3" spans="1:27" ht="30" customHeight="1" thickBot="1" x14ac:dyDescent="0.35">
      <c r="A3" s="2"/>
      <c r="B3" s="2"/>
      <c r="C3" s="121">
        <v>1</v>
      </c>
      <c r="D3" s="122">
        <v>0</v>
      </c>
      <c r="E3" s="123">
        <v>0</v>
      </c>
      <c r="F3" s="123">
        <v>0</v>
      </c>
      <c r="G3" s="123">
        <v>0</v>
      </c>
      <c r="H3" s="125">
        <v>0</v>
      </c>
      <c r="I3" s="119">
        <v>40</v>
      </c>
      <c r="J3" s="124">
        <v>0.16500000000000001</v>
      </c>
      <c r="K3" s="120">
        <v>2.5499999999999998</v>
      </c>
      <c r="L3" s="28"/>
      <c r="M3" s="277">
        <v>44504</v>
      </c>
      <c r="O3" s="144"/>
      <c r="P3" s="145"/>
      <c r="Q3" s="145"/>
      <c r="R3" s="145"/>
      <c r="S3" s="145"/>
      <c r="T3" s="146"/>
      <c r="U3" s="129"/>
      <c r="V3" s="131"/>
      <c r="W3" s="12"/>
      <c r="X3" s="12"/>
      <c r="Y3" s="12"/>
      <c r="Z3" s="23"/>
      <c r="AA3" s="12"/>
    </row>
    <row r="4" spans="1:27" ht="15" customHeight="1" thickBot="1" x14ac:dyDescent="0.35">
      <c r="A4" s="2"/>
      <c r="B4" s="2"/>
      <c r="C4" s="153">
        <f ca="1">TODAY()</f>
        <v>44505</v>
      </c>
      <c r="D4" s="154"/>
      <c r="E4" s="154"/>
      <c r="F4" s="154"/>
      <c r="G4" s="154"/>
      <c r="H4" s="155"/>
      <c r="I4" s="147">
        <f>ROUNDUP((SUM(D3:I3)*J3 +SUM(D3:I3) )*K3,0)</f>
        <v>119</v>
      </c>
      <c r="J4" s="34"/>
      <c r="K4" s="150">
        <f>ROUNDUP((((SUM(D3:F3)+SUM(H3:I3)+(SUM(G3)/2))*J3)+(SUM(D3:F3)+SUM(H3:I3)+(SUM(G3)/2)))*K3,0)</f>
        <v>119</v>
      </c>
      <c r="L4" s="117"/>
      <c r="M4" s="276"/>
      <c r="O4" s="138"/>
      <c r="P4" s="139"/>
      <c r="Q4" s="139"/>
      <c r="R4" s="139"/>
      <c r="S4" s="139"/>
      <c r="T4" s="140"/>
      <c r="U4" s="114"/>
      <c r="V4" s="31"/>
      <c r="Y4" s="1"/>
      <c r="AA4" s="12"/>
    </row>
    <row r="5" spans="1:27" ht="15" customHeight="1" x14ac:dyDescent="0.3">
      <c r="A5" s="2"/>
      <c r="B5" s="2"/>
      <c r="C5" s="156" t="s">
        <v>7</v>
      </c>
      <c r="D5" s="157"/>
      <c r="E5" s="157"/>
      <c r="F5" s="157"/>
      <c r="G5" s="157"/>
      <c r="H5" s="158"/>
      <c r="I5" s="148"/>
      <c r="J5" s="34"/>
      <c r="K5" s="151"/>
      <c r="L5" s="117"/>
      <c r="O5" s="132"/>
      <c r="P5" s="133"/>
      <c r="Q5" s="133"/>
      <c r="R5" s="133"/>
      <c r="S5" s="133"/>
      <c r="T5" s="134"/>
      <c r="U5" s="29"/>
      <c r="V5" s="32"/>
      <c r="Y5" s="27"/>
      <c r="AA5" s="12"/>
    </row>
    <row r="6" spans="1:27" ht="15" customHeight="1" thickBot="1" x14ac:dyDescent="0.35">
      <c r="A6" s="2"/>
      <c r="B6" s="2"/>
      <c r="C6" s="159"/>
      <c r="D6" s="160"/>
      <c r="E6" s="160"/>
      <c r="F6" s="160"/>
      <c r="G6" s="160"/>
      <c r="H6" s="161"/>
      <c r="I6" s="149"/>
      <c r="J6" s="34"/>
      <c r="K6" s="152"/>
      <c r="L6" s="117"/>
      <c r="O6" s="132"/>
      <c r="P6" s="133"/>
      <c r="Q6" s="133"/>
      <c r="R6" s="133"/>
      <c r="S6" s="133"/>
      <c r="T6" s="134"/>
      <c r="U6" s="29"/>
      <c r="V6" s="32"/>
      <c r="Y6" s="27"/>
      <c r="AA6" s="12"/>
    </row>
    <row r="7" spans="1:27" ht="15" customHeight="1" thickBot="1" x14ac:dyDescent="0.35">
      <c r="A7" s="2"/>
      <c r="B7" s="2"/>
      <c r="C7" s="1"/>
      <c r="D7" s="16"/>
      <c r="E7" s="17"/>
      <c r="F7" s="17"/>
      <c r="G7" s="17"/>
      <c r="H7" s="19"/>
      <c r="I7" s="18"/>
      <c r="J7" s="26"/>
      <c r="K7" s="13"/>
      <c r="L7" s="2"/>
      <c r="O7" s="132"/>
      <c r="P7" s="133"/>
      <c r="Q7" s="133"/>
      <c r="R7" s="133"/>
      <c r="S7" s="133"/>
      <c r="T7" s="134"/>
      <c r="U7" s="29"/>
      <c r="V7" s="32"/>
      <c r="W7" s="12"/>
      <c r="X7" s="12"/>
      <c r="Y7" s="12"/>
      <c r="Z7" s="23"/>
      <c r="AA7" s="12"/>
    </row>
    <row r="8" spans="1:27" ht="15" customHeight="1" thickBot="1" x14ac:dyDescent="0.35">
      <c r="A8" s="2"/>
      <c r="B8" s="2"/>
      <c r="C8" s="195" t="s">
        <v>8</v>
      </c>
      <c r="D8" s="196"/>
      <c r="E8" s="197"/>
      <c r="F8" s="198" t="s">
        <v>27</v>
      </c>
      <c r="G8" s="198" t="s">
        <v>26</v>
      </c>
      <c r="H8" s="186" t="s">
        <v>10</v>
      </c>
      <c r="I8" s="187"/>
      <c r="J8" s="187"/>
      <c r="K8" s="188"/>
      <c r="L8" s="192" t="s">
        <v>27</v>
      </c>
      <c r="M8" s="192" t="s">
        <v>26</v>
      </c>
      <c r="O8" s="132"/>
      <c r="P8" s="133"/>
      <c r="Q8" s="133"/>
      <c r="R8" s="133"/>
      <c r="S8" s="133"/>
      <c r="T8" s="134"/>
      <c r="U8" s="29"/>
      <c r="V8" s="32"/>
      <c r="W8" s="12"/>
      <c r="X8" s="12"/>
      <c r="Y8" s="12"/>
      <c r="Z8" s="12"/>
      <c r="AA8" s="12"/>
    </row>
    <row r="9" spans="1:27" ht="15" customHeight="1" thickBot="1" x14ac:dyDescent="0.35">
      <c r="A9" s="2"/>
      <c r="B9" s="2"/>
      <c r="C9" s="35" t="s">
        <v>9</v>
      </c>
      <c r="D9" s="36" t="s">
        <v>25</v>
      </c>
      <c r="E9" s="37" t="s">
        <v>24</v>
      </c>
      <c r="F9" s="199"/>
      <c r="G9" s="199"/>
      <c r="H9" s="189"/>
      <c r="I9" s="190"/>
      <c r="J9" s="190"/>
      <c r="K9" s="191"/>
      <c r="L9" s="193"/>
      <c r="M9" s="193"/>
      <c r="O9" s="132"/>
      <c r="P9" s="133"/>
      <c r="Q9" s="133"/>
      <c r="R9" s="133"/>
      <c r="S9" s="133"/>
      <c r="T9" s="134"/>
      <c r="U9" s="29"/>
      <c r="V9" s="32"/>
      <c r="W9" s="12"/>
      <c r="X9" s="12"/>
      <c r="Y9" s="12"/>
      <c r="Z9" s="12"/>
      <c r="AA9" s="12"/>
    </row>
    <row r="10" spans="1:27" ht="15" customHeight="1" thickBot="1" x14ac:dyDescent="0.35">
      <c r="A10" s="2"/>
      <c r="B10" s="2"/>
      <c r="C10" s="38" t="s">
        <v>12</v>
      </c>
      <c r="D10" s="39">
        <f>I4*1.06</f>
        <v>126.14</v>
      </c>
      <c r="E10" s="39">
        <f>K4*1.06</f>
        <v>126.14</v>
      </c>
      <c r="F10" s="40">
        <f>ROUNDUP(PMT(X2/12,6,-D10),0)</f>
        <v>22</v>
      </c>
      <c r="G10" s="41">
        <f>ROUNDUP(PMT(X2/12,6,-E10),0)</f>
        <v>22</v>
      </c>
      <c r="H10" s="42" t="s">
        <v>9</v>
      </c>
      <c r="I10" s="44" t="s">
        <v>25</v>
      </c>
      <c r="J10" s="43"/>
      <c r="K10" s="44" t="s">
        <v>24</v>
      </c>
      <c r="L10" s="194"/>
      <c r="M10" s="194"/>
      <c r="N10" s="20"/>
      <c r="O10" s="132"/>
      <c r="P10" s="133"/>
      <c r="Q10" s="133"/>
      <c r="R10" s="133"/>
      <c r="S10" s="133"/>
      <c r="T10" s="134"/>
      <c r="U10" s="29"/>
      <c r="V10" s="32"/>
      <c r="W10" s="12"/>
      <c r="X10" s="12"/>
      <c r="Y10" s="12"/>
      <c r="Z10" s="12"/>
      <c r="AA10" s="12"/>
    </row>
    <row r="11" spans="1:27" ht="15" customHeight="1" thickBot="1" x14ac:dyDescent="0.35">
      <c r="A11" s="2"/>
      <c r="B11" s="2"/>
      <c r="C11" s="45" t="s">
        <v>13</v>
      </c>
      <c r="D11" s="39">
        <f>I4*1.08</f>
        <v>128.52000000000001</v>
      </c>
      <c r="E11" s="39">
        <f>K4*1.08</f>
        <v>128.52000000000001</v>
      </c>
      <c r="F11" s="40">
        <f>ROUNDUP(PMT(X2/12,10,-D11),0)</f>
        <v>14</v>
      </c>
      <c r="G11" s="40">
        <f>ROUNDUP(PMT(X2/12,10,-E11),0)</f>
        <v>14</v>
      </c>
      <c r="H11" s="46" t="s">
        <v>19</v>
      </c>
      <c r="I11" s="47">
        <f>I4*1.048</f>
        <v>124.712</v>
      </c>
      <c r="J11" s="48"/>
      <c r="K11" s="47">
        <f>K4*1.048</f>
        <v>124.712</v>
      </c>
      <c r="L11" s="40">
        <f>I11*1.072/6</f>
        <v>22.281877333333338</v>
      </c>
      <c r="M11" s="40">
        <f>K11*1.072/6</f>
        <v>22.281877333333338</v>
      </c>
      <c r="N11" s="20"/>
      <c r="O11" s="132"/>
      <c r="P11" s="133"/>
      <c r="Q11" s="133"/>
      <c r="R11" s="133"/>
      <c r="S11" s="133"/>
      <c r="T11" s="134"/>
      <c r="U11" s="29"/>
      <c r="V11" s="32"/>
      <c r="W11" s="12"/>
      <c r="X11" s="12"/>
      <c r="Y11" s="12"/>
      <c r="Z11" s="12"/>
      <c r="AA11" s="12"/>
    </row>
    <row r="12" spans="1:27" ht="15" customHeight="1" thickBot="1" x14ac:dyDescent="0.35">
      <c r="A12" s="2"/>
      <c r="B12" s="2"/>
      <c r="C12" s="45" t="s">
        <v>14</v>
      </c>
      <c r="D12" s="39">
        <f>I4*1.09</f>
        <v>129.71</v>
      </c>
      <c r="E12" s="39">
        <f>K4*1.09</f>
        <v>129.71</v>
      </c>
      <c r="F12" s="40">
        <f>ROUNDUP(PMT(X2/12,12,-D12),0)</f>
        <v>12</v>
      </c>
      <c r="G12" s="40">
        <f>ROUNDUP(PMT(X2/12,12,-E12),0)</f>
        <v>12</v>
      </c>
      <c r="H12" s="46" t="s">
        <v>20</v>
      </c>
      <c r="I12" s="47">
        <f>I4*1.093</f>
        <v>130.06700000000001</v>
      </c>
      <c r="J12" s="48"/>
      <c r="K12" s="47">
        <f>K4*1.093</f>
        <v>130.06700000000001</v>
      </c>
      <c r="L12" s="40">
        <f>I12*1.122/12</f>
        <v>12.161264500000001</v>
      </c>
      <c r="M12" s="40">
        <f>K12*1.122/12</f>
        <v>12.161264500000001</v>
      </c>
      <c r="N12" s="21"/>
      <c r="O12" s="132"/>
      <c r="P12" s="133"/>
      <c r="Q12" s="133"/>
      <c r="R12" s="133"/>
      <c r="S12" s="133"/>
      <c r="T12" s="134"/>
      <c r="U12" s="29"/>
      <c r="V12" s="32"/>
      <c r="W12" s="12"/>
      <c r="X12" s="12"/>
      <c r="Y12" s="12"/>
      <c r="Z12" s="12"/>
      <c r="AA12" s="12"/>
    </row>
    <row r="13" spans="1:27" ht="15" customHeight="1" thickBot="1" x14ac:dyDescent="0.35">
      <c r="A13" s="2"/>
      <c r="B13" s="2"/>
      <c r="C13" s="45" t="s">
        <v>15</v>
      </c>
      <c r="D13" s="39">
        <f>I4*1.1</f>
        <v>130.9</v>
      </c>
      <c r="E13" s="39">
        <f>K4*1.1</f>
        <v>130.9</v>
      </c>
      <c r="F13" s="40">
        <f>ROUNDUP(PMT(X2/12,15,-D13),0)</f>
        <v>10</v>
      </c>
      <c r="G13" s="40">
        <f>ROUNDUP(PMT(X2/12,15,-E13),0)</f>
        <v>10</v>
      </c>
      <c r="H13" s="46" t="s">
        <v>21</v>
      </c>
      <c r="I13" s="47">
        <f>I4*1.124</f>
        <v>133.756</v>
      </c>
      <c r="J13" s="49"/>
      <c r="K13" s="47">
        <f>K4*1.124</f>
        <v>133.756</v>
      </c>
      <c r="L13" s="40">
        <f>I13*1.173/18</f>
        <v>8.7164326666666678</v>
      </c>
      <c r="M13" s="40">
        <f>K13*1.173/18</f>
        <v>8.7164326666666678</v>
      </c>
      <c r="N13" s="22"/>
      <c r="O13" s="132"/>
      <c r="P13" s="133"/>
      <c r="Q13" s="133"/>
      <c r="R13" s="133"/>
      <c r="S13" s="133"/>
      <c r="T13" s="134"/>
      <c r="U13" s="29"/>
      <c r="V13" s="32"/>
      <c r="W13" s="12"/>
      <c r="X13" s="12"/>
      <c r="Y13" s="12"/>
      <c r="Z13" s="12"/>
      <c r="AA13" s="12"/>
    </row>
    <row r="14" spans="1:27" ht="15" customHeight="1" thickBot="1" x14ac:dyDescent="0.35">
      <c r="A14" s="2"/>
      <c r="B14" s="2"/>
      <c r="C14" s="45" t="s">
        <v>16</v>
      </c>
      <c r="D14" s="39">
        <f>I4*1.135</f>
        <v>135.065</v>
      </c>
      <c r="E14" s="39">
        <f>K4*1.135</f>
        <v>135.065</v>
      </c>
      <c r="F14" s="40">
        <f>ROUNDUP(PMT(X2/12,18,-D14),0)</f>
        <v>9</v>
      </c>
      <c r="G14" s="40">
        <f>ROUNDUP(PMT(X2/12,18,-E14),0)</f>
        <v>9</v>
      </c>
      <c r="H14" s="50" t="s">
        <v>22</v>
      </c>
      <c r="I14" s="51">
        <f>I4*1.157</f>
        <v>137.68299999999999</v>
      </c>
      <c r="J14" s="49"/>
      <c r="K14" s="51">
        <f>K4*1.157</f>
        <v>137.68299999999999</v>
      </c>
      <c r="L14" s="40">
        <f>I14*1.224/24</f>
        <v>7.021833</v>
      </c>
      <c r="M14" s="40">
        <f>K14*1.224/24</f>
        <v>7.021833</v>
      </c>
      <c r="N14" s="3"/>
      <c r="O14" s="132"/>
      <c r="P14" s="133"/>
      <c r="Q14" s="133"/>
      <c r="R14" s="133"/>
      <c r="S14" s="133"/>
      <c r="T14" s="134"/>
      <c r="U14" s="29"/>
      <c r="V14" s="32"/>
      <c r="W14" s="12"/>
      <c r="X14" s="12"/>
      <c r="Y14" s="12"/>
      <c r="Z14" s="12"/>
      <c r="AA14" s="12"/>
    </row>
    <row r="15" spans="1:27" ht="15" customHeight="1" thickBot="1" x14ac:dyDescent="0.35">
      <c r="A15" s="2"/>
      <c r="B15" s="2"/>
      <c r="C15" s="45" t="s">
        <v>17</v>
      </c>
      <c r="D15" s="39">
        <f>I4*1.163</f>
        <v>138.39699999999999</v>
      </c>
      <c r="E15" s="39">
        <f>K4*1.163</f>
        <v>138.39699999999999</v>
      </c>
      <c r="F15" s="40">
        <f>ROUNDUP(PMT(X2/12,24,-D15),0)</f>
        <v>7</v>
      </c>
      <c r="G15" s="40">
        <f>ROUNDUP(PMT(X2/12,24,-E15),0)</f>
        <v>7</v>
      </c>
      <c r="H15" s="55" t="s">
        <v>23</v>
      </c>
      <c r="I15" s="56">
        <f>I4*1.227</f>
        <v>146.01300000000001</v>
      </c>
      <c r="J15" s="57"/>
      <c r="K15" s="56">
        <f>K4*1.227</f>
        <v>146.01300000000001</v>
      </c>
      <c r="L15" s="54">
        <f>I15*1.325/36</f>
        <v>5.3740895833333333</v>
      </c>
      <c r="M15" s="54">
        <f>K15*1.325/36</f>
        <v>5.3740895833333333</v>
      </c>
      <c r="N15" s="22"/>
      <c r="O15" s="132"/>
      <c r="P15" s="133"/>
      <c r="Q15" s="133"/>
      <c r="R15" s="133"/>
      <c r="S15" s="133"/>
      <c r="T15" s="134"/>
      <c r="U15" s="29"/>
      <c r="V15" s="32"/>
      <c r="W15" s="12"/>
      <c r="X15" s="12"/>
      <c r="Y15" s="12"/>
      <c r="Z15" s="12"/>
      <c r="AA15" s="12"/>
    </row>
    <row r="16" spans="1:27" ht="15" customHeight="1" thickBot="1" x14ac:dyDescent="0.35">
      <c r="A16" s="2"/>
      <c r="B16" s="2"/>
      <c r="C16" s="52" t="s">
        <v>18</v>
      </c>
      <c r="D16" s="53">
        <f>I4*1.24</f>
        <v>147.56</v>
      </c>
      <c r="E16" s="53">
        <f>K4*1.24</f>
        <v>147.56</v>
      </c>
      <c r="F16" s="54">
        <f>ROUNDUP(PMT(X2/12,36,-D16),0)</f>
        <v>6</v>
      </c>
      <c r="G16" s="54">
        <f>ROUNDUP(PMT(X2/12,36,-E16),0)</f>
        <v>6</v>
      </c>
      <c r="N16" s="3"/>
      <c r="O16" s="132"/>
      <c r="P16" s="133"/>
      <c r="Q16" s="133"/>
      <c r="R16" s="133"/>
      <c r="S16" s="133"/>
      <c r="T16" s="134"/>
      <c r="U16" s="29"/>
      <c r="V16" s="32"/>
      <c r="W16" s="12"/>
      <c r="X16" s="12"/>
      <c r="Y16" s="12"/>
      <c r="Z16" s="12"/>
      <c r="AA16" s="12"/>
    </row>
    <row r="17" spans="1:26" ht="15" customHeight="1" x14ac:dyDescent="0.3">
      <c r="A17" s="2"/>
      <c r="B17" s="2"/>
      <c r="C17" s="182"/>
      <c r="D17" s="182"/>
      <c r="E17" s="182"/>
      <c r="F17" s="184"/>
      <c r="G17" s="126"/>
      <c r="H17" s="10"/>
      <c r="J17" s="7"/>
      <c r="K17" s="7"/>
      <c r="M17" s="3"/>
      <c r="N17" s="3"/>
      <c r="O17" s="132"/>
      <c r="P17" s="133"/>
      <c r="Q17" s="133"/>
      <c r="R17" s="133"/>
      <c r="S17" s="133"/>
      <c r="T17" s="134"/>
      <c r="U17" s="29"/>
      <c r="V17" s="32"/>
      <c r="Z17" s="12"/>
    </row>
    <row r="18" spans="1:26" ht="15" customHeight="1" thickBot="1" x14ac:dyDescent="0.35">
      <c r="A18" s="2"/>
      <c r="B18" s="2"/>
      <c r="C18" s="183"/>
      <c r="D18" s="183"/>
      <c r="E18" s="183"/>
      <c r="F18" s="185"/>
      <c r="G18" s="127"/>
      <c r="H18" s="11"/>
      <c r="J18" s="7"/>
      <c r="K18" s="7"/>
      <c r="M18" s="3"/>
      <c r="N18" s="3"/>
      <c r="O18" s="132"/>
      <c r="P18" s="133"/>
      <c r="Q18" s="133"/>
      <c r="R18" s="133"/>
      <c r="S18" s="133"/>
      <c r="T18" s="134"/>
      <c r="U18" s="29"/>
      <c r="V18" s="32"/>
      <c r="Z18" s="12"/>
    </row>
    <row r="19" spans="1:26" ht="15" customHeight="1" x14ac:dyDescent="0.3">
      <c r="A19" s="2"/>
      <c r="B19" s="2"/>
      <c r="C19" s="59"/>
      <c r="D19" s="60"/>
      <c r="E19" s="60"/>
      <c r="F19" s="185"/>
      <c r="G19" s="127"/>
      <c r="H19" s="11"/>
      <c r="I19" s="176" t="s">
        <v>36</v>
      </c>
      <c r="J19" s="177"/>
      <c r="K19" s="178"/>
      <c r="L19" s="172" t="s">
        <v>37</v>
      </c>
      <c r="M19" s="173"/>
      <c r="N19" s="3"/>
      <c r="O19" s="132"/>
      <c r="P19" s="133"/>
      <c r="Q19" s="133"/>
      <c r="R19" s="133"/>
      <c r="S19" s="133"/>
      <c r="T19" s="134"/>
      <c r="U19" s="29"/>
      <c r="V19" s="32"/>
      <c r="Z19" s="12"/>
    </row>
    <row r="20" spans="1:26" ht="15" customHeight="1" thickBot="1" x14ac:dyDescent="0.35">
      <c r="A20" s="2"/>
      <c r="B20" s="2"/>
      <c r="C20" s="61"/>
      <c r="D20" s="48"/>
      <c r="E20" s="48"/>
      <c r="F20" s="62"/>
      <c r="G20" s="62"/>
      <c r="H20" s="3"/>
      <c r="I20" s="179"/>
      <c r="J20" s="180"/>
      <c r="K20" s="181"/>
      <c r="L20" s="174"/>
      <c r="M20" s="175"/>
      <c r="N20" s="6"/>
      <c r="O20" s="132"/>
      <c r="P20" s="133"/>
      <c r="Q20" s="133"/>
      <c r="R20" s="133"/>
      <c r="S20" s="133"/>
      <c r="T20" s="134"/>
      <c r="U20" s="29"/>
      <c r="V20" s="32"/>
      <c r="W20" s="2"/>
      <c r="Z20" s="12"/>
    </row>
    <row r="21" spans="1:26" ht="15" customHeight="1" x14ac:dyDescent="0.3">
      <c r="A21" s="2"/>
      <c r="B21" s="2"/>
      <c r="C21" s="61"/>
      <c r="D21" s="48"/>
      <c r="E21" s="48"/>
      <c r="F21" s="62"/>
      <c r="G21" s="62"/>
      <c r="H21" s="3"/>
      <c r="I21" s="162"/>
      <c r="J21" s="163"/>
      <c r="K21" s="164"/>
      <c r="L21" s="168"/>
      <c r="M21" s="169"/>
      <c r="N21" s="24"/>
      <c r="O21" s="132"/>
      <c r="P21" s="133"/>
      <c r="Q21" s="133"/>
      <c r="R21" s="133"/>
      <c r="S21" s="133"/>
      <c r="T21" s="134"/>
      <c r="U21" s="29"/>
      <c r="V21" s="32"/>
      <c r="W21" s="2"/>
      <c r="Z21" s="12"/>
    </row>
    <row r="22" spans="1:26" ht="15" customHeight="1" thickBot="1" x14ac:dyDescent="0.35">
      <c r="A22" s="2"/>
      <c r="B22" s="2"/>
      <c r="C22" s="61"/>
      <c r="D22" s="48"/>
      <c r="E22" s="48"/>
      <c r="F22" s="62"/>
      <c r="G22" s="62"/>
      <c r="H22" s="3"/>
      <c r="I22" s="165"/>
      <c r="J22" s="166"/>
      <c r="K22" s="167"/>
      <c r="L22" s="170"/>
      <c r="M22" s="171"/>
      <c r="N22" s="24"/>
      <c r="O22" s="132"/>
      <c r="P22" s="133"/>
      <c r="Q22" s="133"/>
      <c r="R22" s="133"/>
      <c r="S22" s="133"/>
      <c r="T22" s="134"/>
      <c r="U22" s="29"/>
      <c r="V22" s="32"/>
      <c r="W22" s="2"/>
      <c r="Z22" s="12"/>
    </row>
    <row r="23" spans="1:26" ht="15" customHeight="1" x14ac:dyDescent="0.3">
      <c r="A23" s="2"/>
      <c r="B23" s="2"/>
      <c r="C23" s="61"/>
      <c r="D23" s="48"/>
      <c r="E23" s="48"/>
      <c r="F23" s="62"/>
      <c r="G23" s="62"/>
      <c r="H23" s="3"/>
      <c r="O23" s="132"/>
      <c r="P23" s="133"/>
      <c r="Q23" s="133"/>
      <c r="R23" s="133"/>
      <c r="S23" s="133"/>
      <c r="T23" s="134"/>
      <c r="U23" s="29"/>
      <c r="V23" s="32"/>
      <c r="W23" s="2"/>
      <c r="Z23" s="12"/>
    </row>
    <row r="24" spans="1:26" ht="15" customHeight="1" x14ac:dyDescent="0.3">
      <c r="A24" s="2"/>
      <c r="B24" s="2"/>
      <c r="C24" s="61"/>
      <c r="D24" s="48"/>
      <c r="E24" s="48"/>
      <c r="F24" s="62"/>
      <c r="G24" s="62"/>
      <c r="H24" s="3"/>
      <c r="O24" s="132"/>
      <c r="P24" s="133"/>
      <c r="Q24" s="133"/>
      <c r="R24" s="133"/>
      <c r="S24" s="133"/>
      <c r="T24" s="134"/>
      <c r="U24" s="29"/>
      <c r="V24" s="32"/>
      <c r="W24" s="2"/>
      <c r="Z24" s="12"/>
    </row>
    <row r="25" spans="1:26" ht="15" customHeight="1" x14ac:dyDescent="0.3">
      <c r="A25" s="2"/>
      <c r="B25" s="2"/>
      <c r="J25" s="2"/>
      <c r="K25" s="2"/>
      <c r="O25" s="132"/>
      <c r="P25" s="133"/>
      <c r="Q25" s="133"/>
      <c r="R25" s="133"/>
      <c r="S25" s="133"/>
      <c r="T25" s="134"/>
      <c r="U25" s="29"/>
      <c r="V25" s="32"/>
      <c r="W25" s="2"/>
      <c r="Z25" s="12"/>
    </row>
    <row r="26" spans="1:26" ht="1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O26" s="132"/>
      <c r="P26" s="133"/>
      <c r="Q26" s="133"/>
      <c r="R26" s="133"/>
      <c r="S26" s="133"/>
      <c r="T26" s="134"/>
      <c r="U26" s="29"/>
      <c r="V26" s="32"/>
      <c r="W26" s="2"/>
      <c r="Z26" s="12"/>
    </row>
    <row r="27" spans="1:26" ht="1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32"/>
      <c r="P27" s="133"/>
      <c r="Q27" s="133"/>
      <c r="R27" s="133"/>
      <c r="S27" s="133"/>
      <c r="T27" s="134"/>
      <c r="U27" s="29"/>
      <c r="V27" s="32"/>
      <c r="W27" s="2"/>
      <c r="Z27" s="12"/>
    </row>
    <row r="28" spans="1:26" ht="1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32"/>
      <c r="P28" s="133"/>
      <c r="Q28" s="133"/>
      <c r="R28" s="133"/>
      <c r="S28" s="133"/>
      <c r="T28" s="134"/>
      <c r="U28" s="29"/>
      <c r="V28" s="32"/>
      <c r="W28" s="2"/>
      <c r="Z28" s="12"/>
    </row>
    <row r="29" spans="1:26" ht="1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32"/>
      <c r="P29" s="133"/>
      <c r="Q29" s="133"/>
      <c r="R29" s="133"/>
      <c r="S29" s="133"/>
      <c r="T29" s="134"/>
      <c r="U29" s="29"/>
      <c r="V29" s="32"/>
      <c r="W29" s="2"/>
      <c r="Z29" s="12"/>
    </row>
    <row r="30" spans="1:26" ht="1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32"/>
      <c r="P30" s="133"/>
      <c r="Q30" s="133"/>
      <c r="R30" s="133"/>
      <c r="S30" s="133"/>
      <c r="T30" s="134"/>
      <c r="U30" s="29"/>
      <c r="V30" s="32"/>
      <c r="W30" s="2"/>
      <c r="Z30" s="12"/>
    </row>
    <row r="31" spans="1:26" ht="1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32"/>
      <c r="P31" s="133"/>
      <c r="Q31" s="133"/>
      <c r="R31" s="133"/>
      <c r="S31" s="133"/>
      <c r="T31" s="134"/>
      <c r="U31" s="29"/>
      <c r="V31" s="32"/>
      <c r="W31" s="2"/>
      <c r="Z31" s="12"/>
    </row>
    <row r="32" spans="1:26" ht="1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32"/>
      <c r="P32" s="133"/>
      <c r="Q32" s="133"/>
      <c r="R32" s="133"/>
      <c r="S32" s="133"/>
      <c r="T32" s="134"/>
      <c r="U32" s="29"/>
      <c r="V32" s="32"/>
      <c r="W32" s="2"/>
      <c r="Z32" s="12"/>
    </row>
    <row r="33" spans="1:26" ht="1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32"/>
      <c r="P33" s="133"/>
      <c r="Q33" s="133"/>
      <c r="R33" s="133"/>
      <c r="S33" s="133"/>
      <c r="T33" s="134"/>
      <c r="U33" s="29"/>
      <c r="V33" s="32"/>
      <c r="W33" s="2"/>
      <c r="Z33" s="12"/>
    </row>
    <row r="34" spans="1:26" ht="1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32"/>
      <c r="P34" s="133"/>
      <c r="Q34" s="133"/>
      <c r="R34" s="133"/>
      <c r="S34" s="133"/>
      <c r="T34" s="134"/>
      <c r="U34" s="29"/>
      <c r="V34" s="32"/>
      <c r="W34" s="2"/>
      <c r="Z34" s="12"/>
    </row>
    <row r="35" spans="1:26" ht="1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32"/>
      <c r="P35" s="133"/>
      <c r="Q35" s="133"/>
      <c r="R35" s="133"/>
      <c r="S35" s="133"/>
      <c r="T35" s="134"/>
      <c r="U35" s="29"/>
      <c r="V35" s="32"/>
      <c r="W35" s="2"/>
      <c r="Z35" s="12"/>
    </row>
    <row r="36" spans="1:26" ht="1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32"/>
      <c r="P36" s="133"/>
      <c r="Q36" s="133"/>
      <c r="R36" s="133"/>
      <c r="S36" s="133"/>
      <c r="T36" s="134"/>
      <c r="U36" s="29"/>
      <c r="V36" s="32"/>
      <c r="W36" s="2"/>
      <c r="Z36" s="12"/>
    </row>
    <row r="37" spans="1:26" ht="1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32"/>
      <c r="P37" s="133"/>
      <c r="Q37" s="133"/>
      <c r="R37" s="133"/>
      <c r="S37" s="133"/>
      <c r="T37" s="134"/>
      <c r="U37" s="29"/>
      <c r="V37" s="32"/>
      <c r="W37" s="2"/>
      <c r="Z37" s="12"/>
    </row>
    <row r="38" spans="1:26" ht="1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32"/>
      <c r="P38" s="133"/>
      <c r="Q38" s="133"/>
      <c r="R38" s="133"/>
      <c r="S38" s="133"/>
      <c r="T38" s="134"/>
      <c r="U38" s="29"/>
      <c r="V38" s="32"/>
      <c r="W38" s="2"/>
      <c r="Z38" s="12"/>
    </row>
    <row r="39" spans="1:26" ht="1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32"/>
      <c r="P39" s="133"/>
      <c r="Q39" s="133"/>
      <c r="R39" s="133"/>
      <c r="S39" s="133"/>
      <c r="T39" s="134"/>
      <c r="U39" s="29"/>
      <c r="V39" s="32"/>
      <c r="W39" s="2"/>
    </row>
    <row r="40" spans="1:26" ht="1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32"/>
      <c r="P40" s="133"/>
      <c r="Q40" s="133"/>
      <c r="R40" s="133"/>
      <c r="S40" s="133"/>
      <c r="T40" s="134"/>
      <c r="U40" s="29"/>
      <c r="V40" s="32"/>
      <c r="W40" s="2"/>
    </row>
    <row r="41" spans="1:26" ht="1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32"/>
      <c r="P41" s="133"/>
      <c r="Q41" s="133"/>
      <c r="R41" s="133"/>
      <c r="S41" s="133"/>
      <c r="T41" s="134"/>
      <c r="U41" s="29"/>
      <c r="V41" s="32"/>
      <c r="W41" s="2"/>
    </row>
    <row r="42" spans="1:26" ht="15" customHeight="1" x14ac:dyDescent="0.3">
      <c r="O42" s="132"/>
      <c r="P42" s="133"/>
      <c r="Q42" s="133"/>
      <c r="R42" s="133"/>
      <c r="S42" s="133"/>
      <c r="T42" s="134"/>
      <c r="U42" s="29"/>
      <c r="V42" s="32"/>
    </row>
    <row r="43" spans="1:26" ht="15" customHeight="1" x14ac:dyDescent="0.3">
      <c r="O43" s="132"/>
      <c r="P43" s="133"/>
      <c r="Q43" s="133"/>
      <c r="R43" s="133"/>
      <c r="S43" s="133"/>
      <c r="T43" s="134"/>
      <c r="U43" s="29"/>
      <c r="V43" s="32"/>
    </row>
    <row r="44" spans="1:26" ht="15" customHeight="1" x14ac:dyDescent="0.3">
      <c r="O44" s="132"/>
      <c r="P44" s="133"/>
      <c r="Q44" s="133"/>
      <c r="R44" s="133"/>
      <c r="S44" s="133"/>
      <c r="T44" s="134"/>
      <c r="U44" s="29"/>
      <c r="V44" s="32"/>
    </row>
    <row r="45" spans="1:26" ht="15" customHeight="1" x14ac:dyDescent="0.3">
      <c r="O45" s="132"/>
      <c r="P45" s="133"/>
      <c r="Q45" s="133"/>
      <c r="R45" s="133"/>
      <c r="S45" s="133"/>
      <c r="T45" s="134"/>
      <c r="U45" s="29"/>
      <c r="V45" s="32"/>
    </row>
    <row r="46" spans="1:26" ht="15" customHeight="1" x14ac:dyDescent="0.3">
      <c r="O46" s="132"/>
      <c r="P46" s="133"/>
      <c r="Q46" s="133"/>
      <c r="R46" s="133"/>
      <c r="S46" s="133"/>
      <c r="T46" s="134"/>
      <c r="U46" s="29"/>
      <c r="V46" s="32"/>
    </row>
    <row r="47" spans="1:26" ht="15" customHeight="1" x14ac:dyDescent="0.3">
      <c r="O47" s="132"/>
      <c r="P47" s="133"/>
      <c r="Q47" s="133"/>
      <c r="R47" s="133"/>
      <c r="S47" s="133"/>
      <c r="T47" s="134"/>
      <c r="U47" s="29"/>
      <c r="V47" s="32"/>
    </row>
    <row r="48" spans="1:26" ht="15" customHeight="1" x14ac:dyDescent="0.3">
      <c r="O48" s="132"/>
      <c r="P48" s="133"/>
      <c r="Q48" s="133"/>
      <c r="R48" s="133"/>
      <c r="S48" s="133"/>
      <c r="T48" s="134"/>
      <c r="U48" s="29"/>
      <c r="V48" s="32"/>
    </row>
    <row r="49" spans="15:22" ht="15" customHeight="1" x14ac:dyDescent="0.3">
      <c r="O49" s="132"/>
      <c r="P49" s="133"/>
      <c r="Q49" s="133"/>
      <c r="R49" s="133"/>
      <c r="S49" s="133"/>
      <c r="T49" s="134"/>
      <c r="U49" s="29"/>
      <c r="V49" s="32"/>
    </row>
    <row r="50" spans="15:22" ht="15" customHeight="1" x14ac:dyDescent="0.3">
      <c r="O50" s="132"/>
      <c r="P50" s="133"/>
      <c r="Q50" s="133"/>
      <c r="R50" s="133"/>
      <c r="S50" s="133"/>
      <c r="T50" s="134"/>
      <c r="U50" s="29"/>
      <c r="V50" s="32"/>
    </row>
    <row r="51" spans="15:22" ht="15" customHeight="1" x14ac:dyDescent="0.3">
      <c r="O51" s="132"/>
      <c r="P51" s="133"/>
      <c r="Q51" s="133"/>
      <c r="R51" s="133"/>
      <c r="S51" s="133"/>
      <c r="T51" s="134"/>
      <c r="U51" s="29"/>
      <c r="V51" s="32"/>
    </row>
    <row r="52" spans="15:22" ht="15" customHeight="1" x14ac:dyDescent="0.3">
      <c r="O52" s="132"/>
      <c r="P52" s="133"/>
      <c r="Q52" s="133"/>
      <c r="R52" s="133"/>
      <c r="S52" s="133"/>
      <c r="T52" s="134"/>
      <c r="U52" s="29"/>
      <c r="V52" s="32"/>
    </row>
    <row r="53" spans="15:22" ht="15" customHeight="1" x14ac:dyDescent="0.3">
      <c r="O53" s="132"/>
      <c r="P53" s="133"/>
      <c r="Q53" s="133"/>
      <c r="R53" s="133"/>
      <c r="S53" s="133"/>
      <c r="T53" s="133"/>
      <c r="U53" s="115"/>
      <c r="V53" s="116"/>
    </row>
    <row r="54" spans="15:22" x14ac:dyDescent="0.3">
      <c r="O54" s="138"/>
      <c r="P54" s="139"/>
      <c r="Q54" s="139"/>
      <c r="R54" s="139"/>
      <c r="S54" s="139"/>
      <c r="T54" s="140"/>
      <c r="U54" s="114"/>
      <c r="V54" s="31"/>
    </row>
    <row r="55" spans="15:22" x14ac:dyDescent="0.3">
      <c r="O55" s="132"/>
      <c r="P55" s="133"/>
      <c r="Q55" s="133"/>
      <c r="R55" s="133"/>
      <c r="S55" s="133"/>
      <c r="T55" s="134"/>
      <c r="U55" s="29"/>
      <c r="V55" s="32"/>
    </row>
    <row r="56" spans="15:22" x14ac:dyDescent="0.3">
      <c r="O56" s="132"/>
      <c r="P56" s="133"/>
      <c r="Q56" s="133"/>
      <c r="R56" s="133"/>
      <c r="S56" s="133"/>
      <c r="T56" s="134"/>
      <c r="U56" s="29"/>
      <c r="V56" s="32"/>
    </row>
    <row r="57" spans="15:22" x14ac:dyDescent="0.3">
      <c r="O57" s="132"/>
      <c r="P57" s="133"/>
      <c r="Q57" s="133"/>
      <c r="R57" s="133"/>
      <c r="S57" s="133"/>
      <c r="T57" s="134"/>
      <c r="U57" s="29"/>
      <c r="V57" s="32"/>
    </row>
    <row r="58" spans="15:22" x14ac:dyDescent="0.3">
      <c r="O58" s="132"/>
      <c r="P58" s="133"/>
      <c r="Q58" s="133"/>
      <c r="R58" s="133"/>
      <c r="S58" s="133"/>
      <c r="T58" s="134"/>
      <c r="U58" s="29"/>
      <c r="V58" s="32"/>
    </row>
    <row r="59" spans="15:22" x14ac:dyDescent="0.3">
      <c r="O59" s="132"/>
      <c r="P59" s="133"/>
      <c r="Q59" s="133"/>
      <c r="R59" s="133"/>
      <c r="S59" s="133"/>
      <c r="T59" s="134"/>
      <c r="U59" s="29"/>
      <c r="V59" s="32"/>
    </row>
    <row r="60" spans="15:22" x14ac:dyDescent="0.3">
      <c r="O60" s="132"/>
      <c r="P60" s="133"/>
      <c r="Q60" s="133"/>
      <c r="R60" s="133"/>
      <c r="S60" s="133"/>
      <c r="T60" s="134"/>
      <c r="U60" s="29"/>
      <c r="V60" s="32"/>
    </row>
    <row r="61" spans="15:22" x14ac:dyDescent="0.3">
      <c r="O61" s="132"/>
      <c r="P61" s="133"/>
      <c r="Q61" s="133"/>
      <c r="R61" s="133"/>
      <c r="S61" s="133"/>
      <c r="T61" s="134"/>
      <c r="U61" s="29"/>
      <c r="V61" s="32"/>
    </row>
    <row r="62" spans="15:22" x14ac:dyDescent="0.3">
      <c r="O62" s="132"/>
      <c r="P62" s="133"/>
      <c r="Q62" s="133"/>
      <c r="R62" s="133"/>
      <c r="S62" s="133"/>
      <c r="T62" s="134"/>
      <c r="U62" s="29"/>
      <c r="V62" s="32"/>
    </row>
    <row r="63" spans="15:22" x14ac:dyDescent="0.3">
      <c r="O63" s="132"/>
      <c r="P63" s="133"/>
      <c r="Q63" s="133"/>
      <c r="R63" s="133"/>
      <c r="S63" s="133"/>
      <c r="T63" s="134"/>
      <c r="U63" s="29"/>
      <c r="V63" s="32"/>
    </row>
    <row r="64" spans="15:22" x14ac:dyDescent="0.3">
      <c r="O64" s="132"/>
      <c r="P64" s="133"/>
      <c r="Q64" s="133"/>
      <c r="R64" s="133"/>
      <c r="S64" s="133"/>
      <c r="T64" s="134"/>
      <c r="U64" s="29"/>
      <c r="V64" s="32"/>
    </row>
    <row r="65" spans="15:22" x14ac:dyDescent="0.3">
      <c r="O65" s="132"/>
      <c r="P65" s="133"/>
      <c r="Q65" s="133"/>
      <c r="R65" s="133"/>
      <c r="S65" s="133"/>
      <c r="T65" s="134"/>
      <c r="U65" s="29"/>
      <c r="V65" s="32"/>
    </row>
    <row r="66" spans="15:22" x14ac:dyDescent="0.3">
      <c r="O66" s="132"/>
      <c r="P66" s="133"/>
      <c r="Q66" s="133"/>
      <c r="R66" s="133"/>
      <c r="S66" s="133"/>
      <c r="T66" s="134"/>
      <c r="U66" s="29"/>
      <c r="V66" s="32"/>
    </row>
    <row r="67" spans="15:22" x14ac:dyDescent="0.3">
      <c r="O67" s="132"/>
      <c r="P67" s="133"/>
      <c r="Q67" s="133"/>
      <c r="R67" s="133"/>
      <c r="S67" s="133"/>
      <c r="T67" s="134"/>
      <c r="U67" s="29"/>
      <c r="V67" s="32"/>
    </row>
    <row r="68" spans="15:22" x14ac:dyDescent="0.3">
      <c r="O68" s="132"/>
      <c r="P68" s="133"/>
      <c r="Q68" s="133"/>
      <c r="R68" s="133"/>
      <c r="S68" s="133"/>
      <c r="T68" s="134"/>
      <c r="U68" s="29"/>
      <c r="V68" s="32"/>
    </row>
    <row r="69" spans="15:22" x14ac:dyDescent="0.3">
      <c r="O69" s="132"/>
      <c r="P69" s="133"/>
      <c r="Q69" s="133"/>
      <c r="R69" s="133"/>
      <c r="S69" s="133"/>
      <c r="T69" s="134"/>
      <c r="U69" s="29"/>
      <c r="V69" s="32"/>
    </row>
    <row r="70" spans="15:22" x14ac:dyDescent="0.3">
      <c r="O70" s="132"/>
      <c r="P70" s="133"/>
      <c r="Q70" s="133"/>
      <c r="R70" s="133"/>
      <c r="S70" s="133"/>
      <c r="T70" s="134"/>
      <c r="U70" s="29"/>
      <c r="V70" s="32"/>
    </row>
    <row r="71" spans="15:22" x14ac:dyDescent="0.3">
      <c r="O71" s="132"/>
      <c r="P71" s="133"/>
      <c r="Q71" s="133"/>
      <c r="R71" s="133"/>
      <c r="S71" s="133"/>
      <c r="T71" s="134"/>
      <c r="U71" s="29"/>
      <c r="V71" s="32"/>
    </row>
    <row r="72" spans="15:22" x14ac:dyDescent="0.3">
      <c r="O72" s="132"/>
      <c r="P72" s="133"/>
      <c r="Q72" s="133"/>
      <c r="R72" s="133"/>
      <c r="S72" s="133"/>
      <c r="T72" s="134"/>
      <c r="U72" s="29"/>
      <c r="V72" s="32"/>
    </row>
    <row r="73" spans="15:22" x14ac:dyDescent="0.3">
      <c r="O73" s="132"/>
      <c r="P73" s="133"/>
      <c r="Q73" s="133"/>
      <c r="R73" s="133"/>
      <c r="S73" s="133"/>
      <c r="T73" s="134"/>
      <c r="U73" s="29"/>
      <c r="V73" s="32"/>
    </row>
    <row r="74" spans="15:22" x14ac:dyDescent="0.3">
      <c r="O74" s="132"/>
      <c r="P74" s="133"/>
      <c r="Q74" s="133"/>
      <c r="R74" s="133"/>
      <c r="S74" s="133"/>
      <c r="T74" s="134"/>
      <c r="U74" s="29"/>
      <c r="V74" s="32"/>
    </row>
    <row r="75" spans="15:22" x14ac:dyDescent="0.3">
      <c r="O75" s="132"/>
      <c r="P75" s="133"/>
      <c r="Q75" s="133"/>
      <c r="R75" s="133"/>
      <c r="S75" s="133"/>
      <c r="T75" s="134"/>
      <c r="U75" s="29"/>
      <c r="V75" s="32"/>
    </row>
    <row r="76" spans="15:22" x14ac:dyDescent="0.3">
      <c r="O76" s="132"/>
      <c r="P76" s="133"/>
      <c r="Q76" s="133"/>
      <c r="R76" s="133"/>
      <c r="S76" s="133"/>
      <c r="T76" s="134"/>
      <c r="U76" s="29"/>
      <c r="V76" s="32"/>
    </row>
    <row r="77" spans="15:22" x14ac:dyDescent="0.3">
      <c r="O77" s="132"/>
      <c r="P77" s="133"/>
      <c r="Q77" s="133"/>
      <c r="R77" s="133"/>
      <c r="S77" s="133"/>
      <c r="T77" s="134"/>
      <c r="U77" s="29"/>
      <c r="V77" s="32"/>
    </row>
    <row r="78" spans="15:22" x14ac:dyDescent="0.3">
      <c r="O78" s="132"/>
      <c r="P78" s="133"/>
      <c r="Q78" s="133"/>
      <c r="R78" s="133"/>
      <c r="S78" s="133"/>
      <c r="T78" s="134"/>
      <c r="U78" s="29"/>
      <c r="V78" s="32"/>
    </row>
    <row r="79" spans="15:22" x14ac:dyDescent="0.3">
      <c r="O79" s="132"/>
      <c r="P79" s="133"/>
      <c r="Q79" s="133"/>
      <c r="R79" s="133"/>
      <c r="S79" s="133"/>
      <c r="T79" s="134"/>
      <c r="U79" s="29"/>
      <c r="V79" s="32"/>
    </row>
    <row r="80" spans="15:22" x14ac:dyDescent="0.3">
      <c r="O80" s="132"/>
      <c r="P80" s="133"/>
      <c r="Q80" s="133"/>
      <c r="R80" s="133"/>
      <c r="S80" s="133"/>
      <c r="T80" s="134"/>
      <c r="U80" s="29"/>
      <c r="V80" s="32"/>
    </row>
    <row r="81" spans="15:22" x14ac:dyDescent="0.3">
      <c r="O81" s="132"/>
      <c r="P81" s="133"/>
      <c r="Q81" s="133"/>
      <c r="R81" s="133"/>
      <c r="S81" s="133"/>
      <c r="T81" s="134"/>
      <c r="U81" s="29"/>
      <c r="V81" s="32"/>
    </row>
    <row r="82" spans="15:22" x14ac:dyDescent="0.3">
      <c r="O82" s="132"/>
      <c r="P82" s="133"/>
      <c r="Q82" s="133"/>
      <c r="R82" s="133"/>
      <c r="S82" s="133"/>
      <c r="T82" s="134"/>
      <c r="U82" s="29"/>
      <c r="V82" s="32"/>
    </row>
    <row r="83" spans="15:22" x14ac:dyDescent="0.3">
      <c r="O83" s="132"/>
      <c r="P83" s="133"/>
      <c r="Q83" s="133"/>
      <c r="R83" s="133"/>
      <c r="S83" s="133"/>
      <c r="T83" s="134"/>
      <c r="U83" s="29"/>
      <c r="V83" s="32"/>
    </row>
    <row r="84" spans="15:22" x14ac:dyDescent="0.3">
      <c r="O84" s="132"/>
      <c r="P84" s="133"/>
      <c r="Q84" s="133"/>
      <c r="R84" s="133"/>
      <c r="S84" s="133"/>
      <c r="T84" s="134"/>
      <c r="U84" s="29"/>
      <c r="V84" s="32"/>
    </row>
    <row r="85" spans="15:22" x14ac:dyDescent="0.3">
      <c r="O85" s="132"/>
      <c r="P85" s="133"/>
      <c r="Q85" s="133"/>
      <c r="R85" s="133"/>
      <c r="S85" s="133"/>
      <c r="T85" s="134"/>
      <c r="U85" s="29"/>
      <c r="V85" s="32"/>
    </row>
    <row r="86" spans="15:22" x14ac:dyDescent="0.3">
      <c r="O86" s="132"/>
      <c r="P86" s="133"/>
      <c r="Q86" s="133"/>
      <c r="R86" s="133"/>
      <c r="S86" s="133"/>
      <c r="T86" s="134"/>
      <c r="U86" s="29"/>
      <c r="V86" s="32"/>
    </row>
    <row r="87" spans="15:22" x14ac:dyDescent="0.3">
      <c r="O87" s="132"/>
      <c r="P87" s="133"/>
      <c r="Q87" s="133"/>
      <c r="R87" s="133"/>
      <c r="S87" s="133"/>
      <c r="T87" s="134"/>
      <c r="U87" s="29"/>
      <c r="V87" s="32"/>
    </row>
    <row r="88" spans="15:22" x14ac:dyDescent="0.3">
      <c r="O88" s="132"/>
      <c r="P88" s="133"/>
      <c r="Q88" s="133"/>
      <c r="R88" s="133"/>
      <c r="S88" s="133"/>
      <c r="T88" s="134"/>
      <c r="U88" s="29"/>
      <c r="V88" s="32"/>
    </row>
    <row r="89" spans="15:22" x14ac:dyDescent="0.3">
      <c r="O89" s="132"/>
      <c r="P89" s="133"/>
      <c r="Q89" s="133"/>
      <c r="R89" s="133"/>
      <c r="S89" s="133"/>
      <c r="T89" s="134"/>
      <c r="U89" s="29"/>
      <c r="V89" s="32"/>
    </row>
    <row r="90" spans="15:22" x14ac:dyDescent="0.3">
      <c r="O90" s="132"/>
      <c r="P90" s="133"/>
      <c r="Q90" s="133"/>
      <c r="R90" s="133"/>
      <c r="S90" s="133"/>
      <c r="T90" s="134"/>
      <c r="U90" s="29"/>
      <c r="V90" s="32"/>
    </row>
    <row r="91" spans="15:22" x14ac:dyDescent="0.3">
      <c r="O91" s="132"/>
      <c r="P91" s="133"/>
      <c r="Q91" s="133"/>
      <c r="R91" s="133"/>
      <c r="S91" s="133"/>
      <c r="T91" s="134"/>
      <c r="U91" s="29"/>
      <c r="V91" s="32"/>
    </row>
    <row r="92" spans="15:22" x14ac:dyDescent="0.3">
      <c r="O92" s="132"/>
      <c r="P92" s="133"/>
      <c r="Q92" s="133"/>
      <c r="R92" s="133"/>
      <c r="S92" s="133"/>
      <c r="T92" s="134"/>
      <c r="U92" s="29"/>
      <c r="V92" s="32"/>
    </row>
    <row r="93" spans="15:22" x14ac:dyDescent="0.3">
      <c r="O93" s="132"/>
      <c r="P93" s="133"/>
      <c r="Q93" s="133"/>
      <c r="R93" s="133"/>
      <c r="S93" s="133"/>
      <c r="T93" s="134"/>
      <c r="U93" s="29"/>
      <c r="V93" s="32"/>
    </row>
    <row r="94" spans="15:22" x14ac:dyDescent="0.3">
      <c r="O94" s="132"/>
      <c r="P94" s="133"/>
      <c r="Q94" s="133"/>
      <c r="R94" s="133"/>
      <c r="S94" s="133"/>
      <c r="T94" s="134"/>
      <c r="U94" s="29"/>
      <c r="V94" s="32"/>
    </row>
    <row r="95" spans="15:22" x14ac:dyDescent="0.3">
      <c r="O95" s="132"/>
      <c r="P95" s="133"/>
      <c r="Q95" s="133"/>
      <c r="R95" s="133"/>
      <c r="S95" s="133"/>
      <c r="T95" s="134"/>
      <c r="U95" s="29"/>
      <c r="V95" s="32"/>
    </row>
    <row r="96" spans="15:22" x14ac:dyDescent="0.3">
      <c r="O96" s="132"/>
      <c r="P96" s="133"/>
      <c r="Q96" s="133"/>
      <c r="R96" s="133"/>
      <c r="S96" s="133"/>
      <c r="T96" s="134"/>
      <c r="U96" s="29"/>
      <c r="V96" s="32"/>
    </row>
    <row r="97" spans="15:22" x14ac:dyDescent="0.3">
      <c r="O97" s="132"/>
      <c r="P97" s="133"/>
      <c r="Q97" s="133"/>
      <c r="R97" s="133"/>
      <c r="S97" s="133"/>
      <c r="T97" s="134"/>
      <c r="U97" s="29"/>
      <c r="V97" s="32"/>
    </row>
    <row r="98" spans="15:22" x14ac:dyDescent="0.3">
      <c r="O98" s="132"/>
      <c r="P98" s="133"/>
      <c r="Q98" s="133"/>
      <c r="R98" s="133"/>
      <c r="S98" s="133"/>
      <c r="T98" s="134"/>
      <c r="U98" s="29"/>
      <c r="V98" s="32"/>
    </row>
    <row r="99" spans="15:22" x14ac:dyDescent="0.3">
      <c r="O99" s="132"/>
      <c r="P99" s="133"/>
      <c r="Q99" s="133"/>
      <c r="R99" s="133"/>
      <c r="S99" s="133"/>
      <c r="T99" s="134"/>
      <c r="U99" s="29"/>
      <c r="V99" s="32"/>
    </row>
    <row r="100" spans="15:22" x14ac:dyDescent="0.3">
      <c r="O100" s="132"/>
      <c r="P100" s="133"/>
      <c r="Q100" s="133"/>
      <c r="R100" s="133"/>
      <c r="S100" s="133"/>
      <c r="T100" s="134"/>
      <c r="U100" s="29"/>
      <c r="V100" s="32"/>
    </row>
    <row r="101" spans="15:22" x14ac:dyDescent="0.3">
      <c r="O101" s="132"/>
      <c r="P101" s="133"/>
      <c r="Q101" s="133"/>
      <c r="R101" s="133"/>
      <c r="S101" s="133"/>
      <c r="T101" s="134"/>
      <c r="U101" s="29"/>
      <c r="V101" s="32"/>
    </row>
    <row r="102" spans="15:22" x14ac:dyDescent="0.3">
      <c r="O102" s="132"/>
      <c r="P102" s="133"/>
      <c r="Q102" s="133"/>
      <c r="R102" s="133"/>
      <c r="S102" s="133"/>
      <c r="T102" s="134"/>
      <c r="U102" s="29"/>
      <c r="V102" s="32"/>
    </row>
    <row r="103" spans="15:22" x14ac:dyDescent="0.3">
      <c r="O103" s="132"/>
      <c r="P103" s="133"/>
      <c r="Q103" s="133"/>
      <c r="R103" s="133"/>
      <c r="S103" s="133"/>
      <c r="T103" s="134"/>
      <c r="U103" s="29"/>
      <c r="V103" s="32"/>
    </row>
    <row r="104" spans="15:22" x14ac:dyDescent="0.3">
      <c r="O104" s="132"/>
      <c r="P104" s="133"/>
      <c r="Q104" s="133"/>
      <c r="R104" s="133"/>
      <c r="S104" s="133"/>
      <c r="T104" s="134"/>
      <c r="U104" s="29"/>
      <c r="V104" s="32"/>
    </row>
    <row r="105" spans="15:22" ht="15" thickBot="1" x14ac:dyDescent="0.35">
      <c r="O105" s="135"/>
      <c r="P105" s="136"/>
      <c r="Q105" s="136"/>
      <c r="R105" s="136"/>
      <c r="S105" s="136"/>
      <c r="T105" s="137"/>
      <c r="U105" s="30"/>
      <c r="V105" s="33"/>
    </row>
  </sheetData>
  <sheetProtection password="CF7A" sheet="1" objects="1" scenarios="1"/>
  <protectedRanges>
    <protectedRange sqref="I7:J7 H9:J9 Y6 K3 I6 K7:K9 E6:F7 G7 K6 E3:I3" name="Диапазон1_1_2_1"/>
  </protectedRanges>
  <mergeCells count="121">
    <mergeCell ref="H8:K9"/>
    <mergeCell ref="L8:L10"/>
    <mergeCell ref="C8:E8"/>
    <mergeCell ref="F8:F9"/>
    <mergeCell ref="G8:G9"/>
    <mergeCell ref="M8:M10"/>
    <mergeCell ref="O5:T5"/>
    <mergeCell ref="O6:T6"/>
    <mergeCell ref="O7:T7"/>
    <mergeCell ref="O8:T8"/>
    <mergeCell ref="O9:T9"/>
    <mergeCell ref="O10:T10"/>
    <mergeCell ref="O2:T3"/>
    <mergeCell ref="O17:T17"/>
    <mergeCell ref="O18:T18"/>
    <mergeCell ref="O19:T19"/>
    <mergeCell ref="I4:I6"/>
    <mergeCell ref="K4:K6"/>
    <mergeCell ref="C4:H4"/>
    <mergeCell ref="O23:T23"/>
    <mergeCell ref="O11:T11"/>
    <mergeCell ref="O12:T12"/>
    <mergeCell ref="O13:T13"/>
    <mergeCell ref="O14:T14"/>
    <mergeCell ref="O15:T15"/>
    <mergeCell ref="C5:H6"/>
    <mergeCell ref="I21:K22"/>
    <mergeCell ref="L21:M22"/>
    <mergeCell ref="O20:T20"/>
    <mergeCell ref="O21:T21"/>
    <mergeCell ref="O22:T22"/>
    <mergeCell ref="L19:M20"/>
    <mergeCell ref="I19:K20"/>
    <mergeCell ref="C17:E18"/>
    <mergeCell ref="F17:F19"/>
    <mergeCell ref="O16:T16"/>
    <mergeCell ref="O4:T4"/>
    <mergeCell ref="O29:T29"/>
    <mergeCell ref="O30:T30"/>
    <mergeCell ref="O31:T31"/>
    <mergeCell ref="O32:T32"/>
    <mergeCell ref="O33:T33"/>
    <mergeCell ref="O24:T24"/>
    <mergeCell ref="O25:T25"/>
    <mergeCell ref="O26:T26"/>
    <mergeCell ref="O27:T27"/>
    <mergeCell ref="O28:T28"/>
    <mergeCell ref="O39:T39"/>
    <mergeCell ref="O40:T40"/>
    <mergeCell ref="O41:T41"/>
    <mergeCell ref="O42:T42"/>
    <mergeCell ref="O43:T43"/>
    <mergeCell ref="O34:T34"/>
    <mergeCell ref="O35:T35"/>
    <mergeCell ref="O36:T36"/>
    <mergeCell ref="O37:T37"/>
    <mergeCell ref="O38:T38"/>
    <mergeCell ref="O44:T44"/>
    <mergeCell ref="O45:T45"/>
    <mergeCell ref="O46:T46"/>
    <mergeCell ref="O47:T47"/>
    <mergeCell ref="O53:T53"/>
    <mergeCell ref="O48:T48"/>
    <mergeCell ref="O49:T49"/>
    <mergeCell ref="O50:T50"/>
    <mergeCell ref="O51:T51"/>
    <mergeCell ref="O52:T52"/>
    <mergeCell ref="O59:T59"/>
    <mergeCell ref="O60:T60"/>
    <mergeCell ref="O61:T61"/>
    <mergeCell ref="O62:T62"/>
    <mergeCell ref="O63:T63"/>
    <mergeCell ref="O54:T54"/>
    <mergeCell ref="O55:T55"/>
    <mergeCell ref="O56:T56"/>
    <mergeCell ref="O57:T57"/>
    <mergeCell ref="O58:T58"/>
    <mergeCell ref="O69:T69"/>
    <mergeCell ref="O70:T70"/>
    <mergeCell ref="O71:T71"/>
    <mergeCell ref="O72:T72"/>
    <mergeCell ref="O73:T73"/>
    <mergeCell ref="O64:T64"/>
    <mergeCell ref="O65:T65"/>
    <mergeCell ref="O66:T66"/>
    <mergeCell ref="O67:T67"/>
    <mergeCell ref="O68:T68"/>
    <mergeCell ref="O79:T79"/>
    <mergeCell ref="O80:T80"/>
    <mergeCell ref="O81:T81"/>
    <mergeCell ref="O82:T82"/>
    <mergeCell ref="O83:T83"/>
    <mergeCell ref="O74:T74"/>
    <mergeCell ref="O75:T75"/>
    <mergeCell ref="O76:T76"/>
    <mergeCell ref="O77:T77"/>
    <mergeCell ref="O78:T78"/>
    <mergeCell ref="U2:U3"/>
    <mergeCell ref="V2:V3"/>
    <mergeCell ref="O104:T104"/>
    <mergeCell ref="O105:T105"/>
    <mergeCell ref="O99:T99"/>
    <mergeCell ref="O100:T100"/>
    <mergeCell ref="O101:T101"/>
    <mergeCell ref="O102:T102"/>
    <mergeCell ref="O103:T103"/>
    <mergeCell ref="O94:T94"/>
    <mergeCell ref="O95:T95"/>
    <mergeCell ref="O96:T96"/>
    <mergeCell ref="O97:T97"/>
    <mergeCell ref="O98:T98"/>
    <mergeCell ref="O89:T89"/>
    <mergeCell ref="O90:T90"/>
    <mergeCell ref="O91:T91"/>
    <mergeCell ref="O92:T92"/>
    <mergeCell ref="O93:T93"/>
    <mergeCell ref="O84:T84"/>
    <mergeCell ref="O85:T85"/>
    <mergeCell ref="O86:T86"/>
    <mergeCell ref="O87:T87"/>
    <mergeCell ref="O88:T88"/>
  </mergeCells>
  <pageMargins left="0.7" right="0.7" top="0.75" bottom="0.75" header="0.3" footer="0.3"/>
  <pageSetup paperSize="9" orientation="portrait" verticalDpi="36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6"/>
  <sheetViews>
    <sheetView showGridLines="0" zoomScaleNormal="100" workbookViewId="0">
      <selection activeCell="N2" sqref="N2"/>
    </sheetView>
  </sheetViews>
  <sheetFormatPr defaultRowHeight="14.4" x14ac:dyDescent="0.3"/>
  <cols>
    <col min="1" max="2" width="3.33203125" customWidth="1" collapsed="1"/>
    <col min="3" max="9" width="9.77734375" customWidth="1" collapsed="1"/>
    <col min="10" max="12" width="9.77734375" hidden="1" customWidth="1" collapsed="1"/>
    <col min="13" max="13" width="9.77734375" customWidth="1" collapsed="1"/>
    <col min="14" max="14" width="3.77734375" customWidth="1" collapsed="1"/>
    <col min="15" max="15" width="9.77734375" customWidth="1" collapsed="1"/>
    <col min="16" max="20" width="9.77734375" customWidth="1"/>
    <col min="21" max="21" width="10.77734375" customWidth="1"/>
    <col min="22" max="22" width="10.77734375" customWidth="1" collapsed="1"/>
    <col min="23" max="25" width="9.77734375" customWidth="1" collapsed="1"/>
    <col min="26" max="26" width="9.88671875" customWidth="1" collapsed="1"/>
    <col min="27" max="72" width="9.77734375" customWidth="1" collapsed="1"/>
  </cols>
  <sheetData>
    <row r="1" spans="1:55" ht="15" customHeight="1" thickBot="1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63"/>
      <c r="W1" s="63"/>
      <c r="X1" s="63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42" thickBot="1" x14ac:dyDescent="0.35">
      <c r="A2" s="63"/>
      <c r="B2" s="63"/>
      <c r="C2" s="4" t="s">
        <v>0</v>
      </c>
      <c r="D2" s="9" t="s">
        <v>28</v>
      </c>
      <c r="E2" s="5" t="s">
        <v>1</v>
      </c>
      <c r="F2" s="5" t="s">
        <v>11</v>
      </c>
      <c r="G2" s="5" t="s">
        <v>2</v>
      </c>
      <c r="H2" s="5" t="s">
        <v>3</v>
      </c>
      <c r="I2" s="64" t="s">
        <v>4</v>
      </c>
      <c r="J2" s="104" t="s">
        <v>32</v>
      </c>
      <c r="K2" s="14" t="s">
        <v>33</v>
      </c>
      <c r="L2" s="25" t="s">
        <v>5</v>
      </c>
      <c r="M2" s="118" t="s">
        <v>6</v>
      </c>
      <c r="N2" s="109"/>
      <c r="O2" s="261" t="s">
        <v>29</v>
      </c>
      <c r="P2" s="262"/>
      <c r="Q2" s="263"/>
      <c r="R2" s="267" t="s">
        <v>27</v>
      </c>
      <c r="S2" s="253" t="s">
        <v>26</v>
      </c>
      <c r="T2" s="109"/>
      <c r="U2" s="109"/>
      <c r="V2" s="109"/>
      <c r="W2" s="246"/>
      <c r="X2" s="246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5" customHeight="1" thickBot="1" x14ac:dyDescent="0.35">
      <c r="A3" s="63"/>
      <c r="B3" s="63"/>
      <c r="C3" s="270">
        <v>1</v>
      </c>
      <c r="D3" s="256">
        <f>НалБанки!D3</f>
        <v>0</v>
      </c>
      <c r="E3" s="256">
        <f>НалБанки!E3</f>
        <v>0</v>
      </c>
      <c r="F3" s="256">
        <f>НалБанки!F3</f>
        <v>0</v>
      </c>
      <c r="G3" s="256">
        <f>НалБанки!G3</f>
        <v>0</v>
      </c>
      <c r="H3" s="256">
        <f>НалБанки!H3</f>
        <v>0</v>
      </c>
      <c r="I3" s="258">
        <f>НалБанки!I3</f>
        <v>40</v>
      </c>
      <c r="J3" s="105">
        <f>ROUNDUP((SUM(D3:I4)*L3+SUM(D3:G4,I3)*20%+SUM(D3:I4))*M3,0)</f>
        <v>134</v>
      </c>
      <c r="K3" s="107">
        <f>ROUNDUP(((SUM(D3:F4,H3:I4)+(SUM(G3:G4)/2))*L3+((SUM(D3:F4,I3)+SUM(G3:G4)/2)*20%+(SUM(D3:F4,H3:I4)+SUM(G3:G4)/2)))*M3,0)</f>
        <v>134</v>
      </c>
      <c r="L3" s="247">
        <f>8/92*1.2</f>
        <v>0.10434782608695652</v>
      </c>
      <c r="M3" s="249">
        <f>НалБанки!K3</f>
        <v>2.5499999999999998</v>
      </c>
      <c r="N3" s="109"/>
      <c r="O3" s="264"/>
      <c r="P3" s="265"/>
      <c r="Q3" s="266"/>
      <c r="R3" s="268"/>
      <c r="S3" s="254"/>
      <c r="T3" s="109"/>
      <c r="U3" s="109"/>
      <c r="V3" s="109"/>
      <c r="W3" s="246"/>
      <c r="X3" s="246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customHeight="1" thickBot="1" x14ac:dyDescent="0.35">
      <c r="A4" s="63"/>
      <c r="B4" s="63"/>
      <c r="C4" s="271"/>
      <c r="D4" s="272"/>
      <c r="E4" s="272"/>
      <c r="F4" s="272"/>
      <c r="G4" s="272"/>
      <c r="H4" s="257"/>
      <c r="I4" s="259"/>
      <c r="J4" s="106">
        <f>J3-(J3-H3*M3)/6</f>
        <v>111.66666666666667</v>
      </c>
      <c r="K4" s="108">
        <f>K3-(K3-H3*M3)/6</f>
        <v>111.66666666666667</v>
      </c>
      <c r="L4" s="248"/>
      <c r="M4" s="250"/>
      <c r="N4" s="109"/>
      <c r="O4" s="66" t="s">
        <v>9</v>
      </c>
      <c r="P4" s="58" t="s">
        <v>25</v>
      </c>
      <c r="Q4" s="58" t="s">
        <v>24</v>
      </c>
      <c r="R4" s="269"/>
      <c r="S4" s="255"/>
      <c r="T4" s="109"/>
      <c r="U4" s="109"/>
      <c r="V4" s="109"/>
      <c r="W4" s="67"/>
      <c r="X4" s="67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t="15" customHeight="1" thickBot="1" x14ac:dyDescent="0.35">
      <c r="A5" s="63"/>
      <c r="B5" s="63"/>
      <c r="C5" s="273">
        <f ca="1">TODAY()</f>
        <v>44505</v>
      </c>
      <c r="D5" s="274"/>
      <c r="E5" s="274"/>
      <c r="F5" s="274"/>
      <c r="G5" s="274"/>
      <c r="H5" s="274"/>
      <c r="I5" s="83"/>
      <c r="J5" s="83"/>
      <c r="K5" s="83"/>
      <c r="L5" s="83"/>
      <c r="M5" s="84"/>
      <c r="N5" s="109"/>
      <c r="O5" s="68" t="s">
        <v>30</v>
      </c>
      <c r="P5" s="69">
        <f>ROUNDUP(J3*1.257,0)</f>
        <v>169</v>
      </c>
      <c r="Q5" s="70">
        <f>ROUNDUP(K3*1.257,0)</f>
        <v>169</v>
      </c>
      <c r="R5" s="71">
        <f>P5/4</f>
        <v>42.25</v>
      </c>
      <c r="S5" s="72">
        <f>Q5/4</f>
        <v>42.25</v>
      </c>
      <c r="T5" s="109"/>
      <c r="U5" s="109"/>
      <c r="V5" s="109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t="15" customHeight="1" x14ac:dyDescent="0.3">
      <c r="A6" s="63"/>
      <c r="B6" s="63"/>
      <c r="C6" s="260"/>
      <c r="D6" s="260"/>
      <c r="E6" s="260"/>
      <c r="F6" s="260"/>
      <c r="G6" s="34"/>
      <c r="H6" s="85"/>
      <c r="I6" s="48"/>
      <c r="J6" s="86"/>
      <c r="K6" s="86"/>
      <c r="L6" s="86"/>
      <c r="M6" s="86"/>
      <c r="N6" s="109"/>
      <c r="O6" s="73" t="s">
        <v>12</v>
      </c>
      <c r="P6" s="74">
        <f>ROUNDUP(J3*1.296,0)</f>
        <v>174</v>
      </c>
      <c r="Q6" s="75">
        <f>ROUNDUP(K3*1.296,0)</f>
        <v>174</v>
      </c>
      <c r="R6" s="76">
        <f>P6/6</f>
        <v>29</v>
      </c>
      <c r="S6" s="77">
        <f>Q6/6</f>
        <v>29</v>
      </c>
      <c r="T6" s="109"/>
      <c r="U6" s="109"/>
      <c r="V6" s="109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t="15" customHeight="1" thickBot="1" x14ac:dyDescent="0.35">
      <c r="A7" s="63"/>
      <c r="B7" s="63"/>
      <c r="C7" s="65"/>
      <c r="D7" s="65"/>
      <c r="E7" s="65"/>
      <c r="F7" s="65"/>
      <c r="G7" s="65"/>
      <c r="H7" s="88"/>
      <c r="I7" s="89"/>
      <c r="J7" s="89"/>
      <c r="K7" s="89"/>
      <c r="L7" s="89"/>
      <c r="M7" s="65"/>
      <c r="N7" s="109"/>
      <c r="O7" s="73" t="s">
        <v>14</v>
      </c>
      <c r="P7" s="74">
        <f>ROUNDUP(J3*1.405,0)</f>
        <v>189</v>
      </c>
      <c r="Q7" s="75">
        <f>ROUNDUP(K3*1.405,0)</f>
        <v>189</v>
      </c>
      <c r="R7" s="76">
        <f>P7/12</f>
        <v>15.75</v>
      </c>
      <c r="S7" s="77">
        <f>Q7/12</f>
        <v>15.75</v>
      </c>
      <c r="T7" s="109"/>
      <c r="U7" s="109"/>
      <c r="V7" s="109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t="15" customHeight="1" x14ac:dyDescent="0.3">
      <c r="A8" s="63"/>
      <c r="B8" s="63"/>
      <c r="C8" s="218" t="s">
        <v>40</v>
      </c>
      <c r="D8" s="219"/>
      <c r="E8" s="220"/>
      <c r="F8" s="90"/>
      <c r="G8" s="224" t="s">
        <v>39</v>
      </c>
      <c r="H8" s="225"/>
      <c r="I8" s="226"/>
      <c r="J8" s="110"/>
      <c r="K8" s="111"/>
      <c r="L8" s="111"/>
      <c r="M8" s="111"/>
      <c r="N8" s="109"/>
      <c r="O8" s="73" t="s">
        <v>31</v>
      </c>
      <c r="P8" s="74">
        <f>ROUNDUP(J3*1.627,0)</f>
        <v>219</v>
      </c>
      <c r="Q8" s="75">
        <f>ROUNDUP(K3*1.627,0)</f>
        <v>219</v>
      </c>
      <c r="R8" s="76">
        <f>P8/20</f>
        <v>10.95</v>
      </c>
      <c r="S8" s="77">
        <f>Q8/20</f>
        <v>10.95</v>
      </c>
      <c r="T8" s="109"/>
      <c r="U8" s="109"/>
      <c r="V8" s="109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t="15" customHeight="1" thickBot="1" x14ac:dyDescent="0.35">
      <c r="A9" s="63"/>
      <c r="B9" s="63"/>
      <c r="C9" s="221"/>
      <c r="D9" s="222"/>
      <c r="E9" s="223"/>
      <c r="F9" s="91"/>
      <c r="G9" s="227"/>
      <c r="H9" s="228"/>
      <c r="I9" s="229"/>
      <c r="J9" s="110"/>
      <c r="K9" s="111"/>
      <c r="L9" s="111"/>
      <c r="M9" s="111"/>
      <c r="N9" s="109"/>
      <c r="O9" s="78" t="s">
        <v>17</v>
      </c>
      <c r="P9" s="79">
        <f>ROUNDUP(J3*1.658,0)</f>
        <v>223</v>
      </c>
      <c r="Q9" s="80">
        <f>ROUNDUP(K3*1.658,0)</f>
        <v>223</v>
      </c>
      <c r="R9" s="81">
        <f>P9/24</f>
        <v>9.2916666666666661</v>
      </c>
      <c r="S9" s="82">
        <f>Q9/24</f>
        <v>9.2916666666666661</v>
      </c>
      <c r="T9" s="109"/>
      <c r="U9" s="109"/>
      <c r="V9" s="109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5" customHeight="1" x14ac:dyDescent="0.3">
      <c r="A10" s="63"/>
      <c r="B10" s="63"/>
      <c r="C10" s="230" t="s">
        <v>9</v>
      </c>
      <c r="D10" s="232" t="s">
        <v>25</v>
      </c>
      <c r="E10" s="234" t="s">
        <v>24</v>
      </c>
      <c r="F10" s="93"/>
      <c r="G10" s="236" t="s">
        <v>9</v>
      </c>
      <c r="H10" s="238" t="s">
        <v>25</v>
      </c>
      <c r="I10" s="240" t="s">
        <v>24</v>
      </c>
      <c r="J10" s="110"/>
      <c r="K10" s="111"/>
      <c r="L10" s="111"/>
      <c r="M10" s="111"/>
      <c r="N10" s="109"/>
      <c r="O10" s="109"/>
      <c r="P10" s="109"/>
      <c r="Q10" s="109"/>
      <c r="R10" s="109"/>
      <c r="S10" s="109"/>
      <c r="T10" s="109"/>
      <c r="U10" s="109"/>
      <c r="V10" s="109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5" customHeight="1" thickBot="1" x14ac:dyDescent="0.35">
      <c r="A11" s="63"/>
      <c r="B11" s="63"/>
      <c r="C11" s="231"/>
      <c r="D11" s="233"/>
      <c r="E11" s="235"/>
      <c r="F11" s="87"/>
      <c r="G11" s="237"/>
      <c r="H11" s="239"/>
      <c r="I11" s="241"/>
      <c r="J11" s="110"/>
      <c r="K11" s="111"/>
      <c r="L11" s="111"/>
      <c r="M11" s="111"/>
      <c r="N11" s="109"/>
      <c r="O11" s="109"/>
      <c r="P11" s="109"/>
      <c r="Q11" s="109"/>
      <c r="R11" s="109"/>
      <c r="S11" s="109"/>
      <c r="T11" s="109"/>
      <c r="U11" s="109"/>
      <c r="V11" s="109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ht="15" customHeight="1" x14ac:dyDescent="0.3">
      <c r="A12" s="63"/>
      <c r="B12" s="63"/>
      <c r="C12" s="94" t="s">
        <v>30</v>
      </c>
      <c r="D12" s="95">
        <f t="shared" ref="D12:E16" si="0">P5*0.03</f>
        <v>5.0699999999999994</v>
      </c>
      <c r="E12" s="96">
        <f t="shared" si="0"/>
        <v>5.0699999999999994</v>
      </c>
      <c r="F12" s="92"/>
      <c r="G12" s="94" t="s">
        <v>30</v>
      </c>
      <c r="H12" s="97">
        <f>(P5-(SUM(H3:H4)*M3))/6</f>
        <v>28.166666666666668</v>
      </c>
      <c r="I12" s="98">
        <f>(Q5-(SUM(H3:H4)*M3))/6</f>
        <v>28.166666666666668</v>
      </c>
      <c r="J12" s="110"/>
      <c r="K12" s="111"/>
      <c r="L12" s="111"/>
      <c r="M12" s="111"/>
      <c r="N12" s="109"/>
      <c r="O12" s="34"/>
      <c r="P12" s="34"/>
      <c r="R12" s="242" t="s">
        <v>32</v>
      </c>
      <c r="S12" s="243"/>
      <c r="T12" s="251" t="s">
        <v>43</v>
      </c>
      <c r="U12" s="252"/>
      <c r="V12" s="109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t="15" customHeight="1" thickBot="1" x14ac:dyDescent="0.35">
      <c r="A13" s="63"/>
      <c r="B13" s="63"/>
      <c r="C13" s="73" t="s">
        <v>12</v>
      </c>
      <c r="D13" s="95">
        <f t="shared" si="0"/>
        <v>5.22</v>
      </c>
      <c r="E13" s="96">
        <f t="shared" si="0"/>
        <v>5.22</v>
      </c>
      <c r="F13" s="92"/>
      <c r="G13" s="73" t="s">
        <v>12</v>
      </c>
      <c r="H13" s="97">
        <f>(P6-(SUM(H3:H4)*M3))/6</f>
        <v>29</v>
      </c>
      <c r="I13" s="98">
        <f>(Q6-(SUM(H3:H4)*M3))/6</f>
        <v>29</v>
      </c>
      <c r="J13" s="110"/>
      <c r="K13" s="111"/>
      <c r="L13" s="111"/>
      <c r="M13" s="111"/>
      <c r="N13" s="109"/>
      <c r="O13" s="34"/>
      <c r="P13" s="34"/>
      <c r="R13" s="244"/>
      <c r="S13" s="245"/>
      <c r="T13" s="112" t="s">
        <v>32</v>
      </c>
      <c r="U13" s="113" t="s">
        <v>33</v>
      </c>
      <c r="V13" s="109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ht="15" customHeight="1" x14ac:dyDescent="0.3">
      <c r="A14" s="63"/>
      <c r="B14" s="63"/>
      <c r="C14" s="73" t="s">
        <v>14</v>
      </c>
      <c r="D14" s="95">
        <f t="shared" si="0"/>
        <v>5.67</v>
      </c>
      <c r="E14" s="96">
        <f t="shared" si="0"/>
        <v>5.67</v>
      </c>
      <c r="F14" s="92"/>
      <c r="G14" s="73" t="s">
        <v>14</v>
      </c>
      <c r="H14" s="97">
        <f>(P7-(SUM(H3:H4)*M3))/6</f>
        <v>31.5</v>
      </c>
      <c r="I14" s="98">
        <f>(Q7-(SUM(H3:H4)*M3))/6</f>
        <v>31.5</v>
      </c>
      <c r="J14" s="110"/>
      <c r="K14" s="111"/>
      <c r="L14" s="111"/>
      <c r="M14" s="111"/>
      <c r="N14" s="109"/>
      <c r="O14" s="206" t="s">
        <v>41</v>
      </c>
      <c r="P14" s="207"/>
      <c r="Q14" s="210">
        <v>0.02</v>
      </c>
      <c r="R14" s="216">
        <f>IF(R12="ЖЕЛ",J4*Q14,K4*Q14)</f>
        <v>2.2333333333333334</v>
      </c>
      <c r="S14" s="217"/>
      <c r="T14" s="200">
        <f>J4</f>
        <v>111.66666666666667</v>
      </c>
      <c r="U14" s="203">
        <f>K4</f>
        <v>111.66666666666667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ht="15" customHeight="1" thickBot="1" x14ac:dyDescent="0.35">
      <c r="A15" s="63"/>
      <c r="B15" s="63"/>
      <c r="C15" s="73" t="s">
        <v>31</v>
      </c>
      <c r="D15" s="95">
        <f t="shared" si="0"/>
        <v>6.5699999999999994</v>
      </c>
      <c r="E15" s="96">
        <f t="shared" si="0"/>
        <v>6.5699999999999994</v>
      </c>
      <c r="F15" s="92"/>
      <c r="G15" s="73" t="s">
        <v>31</v>
      </c>
      <c r="H15" s="97">
        <f>(P8-(SUM(H3:H4)*M3))/6</f>
        <v>36.5</v>
      </c>
      <c r="I15" s="98">
        <f>(Q8-(SUM(H3:H4)*M3))/6</f>
        <v>36.5</v>
      </c>
      <c r="J15" s="110"/>
      <c r="K15" s="111"/>
      <c r="L15" s="111"/>
      <c r="M15" s="111"/>
      <c r="N15" s="92"/>
      <c r="O15" s="208"/>
      <c r="P15" s="209"/>
      <c r="Q15" s="211"/>
      <c r="R15" s="214"/>
      <c r="S15" s="215"/>
      <c r="T15" s="201"/>
      <c r="U15" s="204"/>
      <c r="V15" s="34"/>
      <c r="W15" s="63"/>
      <c r="X15" s="6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ht="15" customHeight="1" thickBot="1" x14ac:dyDescent="0.35">
      <c r="A16" s="63"/>
      <c r="B16" s="63"/>
      <c r="C16" s="78" t="s">
        <v>17</v>
      </c>
      <c r="D16" s="100">
        <f t="shared" si="0"/>
        <v>6.6899999999999995</v>
      </c>
      <c r="E16" s="101">
        <f t="shared" si="0"/>
        <v>6.6899999999999995</v>
      </c>
      <c r="F16" s="92"/>
      <c r="G16" s="78" t="s">
        <v>17</v>
      </c>
      <c r="H16" s="102">
        <f>(P9-(SUM(H3:H4)*M3))/6</f>
        <v>37.166666666666664</v>
      </c>
      <c r="I16" s="103">
        <f>(Q9-(SUM(H3:H4)*M3))/6</f>
        <v>37.166666666666664</v>
      </c>
      <c r="J16" s="110"/>
      <c r="K16" s="111"/>
      <c r="L16" s="111"/>
      <c r="M16" s="111"/>
      <c r="N16" s="34"/>
      <c r="O16" s="206" t="s">
        <v>42</v>
      </c>
      <c r="P16" s="207"/>
      <c r="Q16" s="210">
        <v>0</v>
      </c>
      <c r="R16" s="212">
        <f>IF(R12="ЖЕЛ",J4*Q16,K4*Q16)</f>
        <v>0</v>
      </c>
      <c r="S16" s="213"/>
      <c r="T16" s="201"/>
      <c r="U16" s="204"/>
      <c r="V16" s="34"/>
      <c r="W16" s="63"/>
      <c r="X16" s="63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ht="15" customHeight="1" thickBot="1" x14ac:dyDescent="0.35">
      <c r="A17" s="63"/>
      <c r="B17" s="63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34"/>
      <c r="N17" s="34"/>
      <c r="O17" s="208"/>
      <c r="P17" s="209"/>
      <c r="Q17" s="211"/>
      <c r="R17" s="214"/>
      <c r="S17" s="215"/>
      <c r="T17" s="202"/>
      <c r="U17" s="205"/>
      <c r="V17" s="34"/>
      <c r="W17" s="63"/>
      <c r="X17" s="6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ht="15" customHeight="1" x14ac:dyDescent="0.3">
      <c r="A18" s="63"/>
      <c r="B18" s="63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63"/>
      <c r="X18" s="63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ht="15" customHeight="1" x14ac:dyDescent="0.3">
      <c r="A19" s="63"/>
      <c r="B19" s="63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63"/>
      <c r="X19" s="6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ht="15" customHeight="1" x14ac:dyDescent="0.3">
      <c r="A20" s="63"/>
      <c r="B20" s="63"/>
      <c r="C20" s="99"/>
      <c r="D20" s="99"/>
      <c r="E20" s="99"/>
      <c r="F20" s="99"/>
      <c r="G20" s="9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63"/>
      <c r="X20" s="6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ht="15" customHeight="1" x14ac:dyDescent="0.3">
      <c r="A21" s="63"/>
      <c r="B21" s="63"/>
      <c r="C21" s="99"/>
      <c r="D21" s="99"/>
      <c r="E21" s="99"/>
      <c r="F21" s="99"/>
      <c r="G21" s="9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63"/>
      <c r="X21" s="6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ht="15" customHeight="1" x14ac:dyDescent="0.3">
      <c r="A22" s="63"/>
      <c r="B22" s="63"/>
      <c r="C22" s="99"/>
      <c r="D22" s="99"/>
      <c r="E22" s="99"/>
      <c r="F22" s="99"/>
      <c r="G22" s="9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99"/>
      <c r="S22" s="99"/>
      <c r="T22" s="99"/>
      <c r="U22" s="99"/>
      <c r="V22" s="63"/>
      <c r="W22" s="63"/>
      <c r="X22" s="6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ht="15" customHeight="1" x14ac:dyDescent="0.3">
      <c r="A23" s="63"/>
      <c r="B23" s="63"/>
      <c r="C23" s="99"/>
      <c r="D23" s="99"/>
      <c r="E23" s="99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99"/>
      <c r="S23" s="99"/>
      <c r="T23" s="99"/>
      <c r="U23" s="99"/>
      <c r="V23" s="63"/>
      <c r="W23" s="63"/>
      <c r="X23" s="6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ht="15" customHeight="1" x14ac:dyDescent="0.3">
      <c r="A24" s="63"/>
      <c r="B24" s="63"/>
      <c r="C24" s="99"/>
      <c r="D24" s="99"/>
      <c r="E24" s="99"/>
      <c r="F24" s="34"/>
      <c r="G24" s="34"/>
      <c r="H24" s="34"/>
      <c r="I24" s="34"/>
      <c r="J24" s="34"/>
      <c r="K24" s="34"/>
      <c r="L24" s="34"/>
      <c r="M24" s="99"/>
      <c r="N24" s="99"/>
      <c r="O24" s="99"/>
      <c r="P24" s="99"/>
      <c r="Q24" s="99"/>
      <c r="R24" s="99"/>
      <c r="S24" s="99"/>
      <c r="T24" s="99"/>
      <c r="U24" s="99"/>
      <c r="V24" s="63"/>
      <c r="W24" s="63"/>
      <c r="X24" s="6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ht="15" customHeight="1" x14ac:dyDescent="0.3">
      <c r="A25" s="63"/>
      <c r="B25" s="63"/>
      <c r="C25" s="63"/>
      <c r="D25" s="63"/>
      <c r="E25" s="63"/>
      <c r="F25" s="34"/>
      <c r="G25" s="34"/>
      <c r="H25" s="34"/>
      <c r="I25" s="34"/>
      <c r="J25" s="34"/>
      <c r="K25" s="34"/>
      <c r="L25" s="34"/>
      <c r="M25" s="63"/>
      <c r="N25" s="63"/>
      <c r="O25" s="63"/>
      <c r="P25" s="63"/>
      <c r="Q25" s="63"/>
      <c r="R25" s="63"/>
      <c r="S25" s="34"/>
      <c r="T25" s="34"/>
      <c r="U25" s="34"/>
      <c r="V25" s="34"/>
      <c r="W25" s="34"/>
      <c r="X25" s="6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ht="15" customHeight="1" x14ac:dyDescent="0.3">
      <c r="A26" s="63"/>
      <c r="B26" s="63"/>
      <c r="C26" s="63"/>
      <c r="D26" s="63"/>
      <c r="E26" s="63"/>
      <c r="F26" s="34"/>
      <c r="G26" s="34"/>
      <c r="H26" s="34"/>
      <c r="I26" s="34"/>
      <c r="J26" s="34"/>
      <c r="K26" s="34"/>
      <c r="L26" s="34"/>
      <c r="M26" s="63"/>
      <c r="N26" s="63"/>
      <c r="O26" s="63"/>
      <c r="P26" s="63"/>
      <c r="Q26" s="63"/>
      <c r="R26" s="63"/>
      <c r="S26" s="34"/>
      <c r="T26" s="34"/>
      <c r="U26" s="34"/>
      <c r="V26" s="34"/>
      <c r="W26" s="34"/>
      <c r="X26" s="6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ht="15" customHeight="1" x14ac:dyDescent="0.3">
      <c r="A27" s="63"/>
      <c r="B27" s="63"/>
      <c r="C27" s="63"/>
      <c r="D27" s="63"/>
      <c r="E27" s="63"/>
      <c r="F27" s="63"/>
      <c r="G27" s="63"/>
      <c r="H27" s="34"/>
      <c r="I27" s="34"/>
      <c r="J27" s="34"/>
      <c r="K27" s="34"/>
      <c r="L27" s="34"/>
      <c r="M27" s="63"/>
      <c r="N27" s="63"/>
      <c r="O27" s="63"/>
      <c r="P27" s="63"/>
      <c r="Q27" s="63"/>
      <c r="R27" s="63"/>
      <c r="S27" s="34"/>
      <c r="T27" s="34"/>
      <c r="U27" s="34"/>
      <c r="V27" s="34"/>
      <c r="W27" s="34"/>
      <c r="X27" s="6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ht="15" customHeight="1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34"/>
      <c r="T28" s="34"/>
      <c r="U28" s="34"/>
      <c r="V28" s="34"/>
      <c r="W28" s="34"/>
      <c r="X28" s="6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ht="15" customHeight="1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ht="15" customHeight="1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ht="15" customHeight="1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ht="15" customHeight="1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ht="15" customHeight="1" x14ac:dyDescent="0.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ht="15" customHeight="1" x14ac:dyDescent="0.3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ht="15" customHeight="1" x14ac:dyDescent="0.3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ht="15" customHeight="1" x14ac:dyDescent="0.3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ht="15" customHeight="1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ht="15" customHeight="1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ht="15" customHeight="1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ht="15" customHeight="1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ht="15" customHeight="1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ht="15" customHeight="1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ht="15" customHeight="1" x14ac:dyDescent="0.3"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ht="15" customHeight="1" x14ac:dyDescent="0.3"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 ht="15" customHeight="1" x14ac:dyDescent="0.3"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 ht="15" customHeight="1" x14ac:dyDescent="0.3"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 ht="15" customHeight="1" x14ac:dyDescent="0.3"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 ht="15" customHeight="1" x14ac:dyDescent="0.3"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38:55" ht="15" customHeight="1" x14ac:dyDescent="0.3"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38:55" ht="15" customHeight="1" x14ac:dyDescent="0.3"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38:55" ht="15" customHeight="1" x14ac:dyDescent="0.3"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38:55" ht="15" customHeight="1" x14ac:dyDescent="0.3"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38:55" ht="15" customHeight="1" x14ac:dyDescent="0.3"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38:55" ht="15" customHeight="1" x14ac:dyDescent="0.3"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38:55" x14ac:dyDescent="0.3"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38:55" x14ac:dyDescent="0.3"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38:55" x14ac:dyDescent="0.3"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38:55" x14ac:dyDescent="0.3"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38:55" x14ac:dyDescent="0.3"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38:55" x14ac:dyDescent="0.3"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38:55" x14ac:dyDescent="0.3"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38:55" x14ac:dyDescent="0.3"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38:55" x14ac:dyDescent="0.3"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38:55" x14ac:dyDescent="0.3"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38:55" x14ac:dyDescent="0.3"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38:55" x14ac:dyDescent="0.3"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38:55" x14ac:dyDescent="0.3"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38:55" x14ac:dyDescent="0.3"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38:55" x14ac:dyDescent="0.3"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38:55" x14ac:dyDescent="0.3"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38:55" x14ac:dyDescent="0.3"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38:55" x14ac:dyDescent="0.3"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38:55" x14ac:dyDescent="0.3"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38:55" x14ac:dyDescent="0.3"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38:55" x14ac:dyDescent="0.3"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38:55" x14ac:dyDescent="0.3"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38:55" x14ac:dyDescent="0.3"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38:55" x14ac:dyDescent="0.3"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38:55" x14ac:dyDescent="0.3"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38:55" x14ac:dyDescent="0.3"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38:55" x14ac:dyDescent="0.3"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38:55" x14ac:dyDescent="0.3"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38:55" x14ac:dyDescent="0.3"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38:55" x14ac:dyDescent="0.3"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38:55" x14ac:dyDescent="0.3"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38:55" x14ac:dyDescent="0.3"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38:55" x14ac:dyDescent="0.3"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38:55" x14ac:dyDescent="0.3"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38:55" x14ac:dyDescent="0.3"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38:55" x14ac:dyDescent="0.3"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38:55" x14ac:dyDescent="0.3"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38:55" x14ac:dyDescent="0.3"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38:55" x14ac:dyDescent="0.3"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38:55" x14ac:dyDescent="0.3"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38:55" x14ac:dyDescent="0.3"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38:55" x14ac:dyDescent="0.3"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38:55" x14ac:dyDescent="0.3"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38:55" x14ac:dyDescent="0.3"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38:55" x14ac:dyDescent="0.3"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38:55" x14ac:dyDescent="0.3"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38:55" x14ac:dyDescent="0.3"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38:55" x14ac:dyDescent="0.3"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38:55" x14ac:dyDescent="0.3"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38:55" x14ac:dyDescent="0.3"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38:55" x14ac:dyDescent="0.3"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38:55" x14ac:dyDescent="0.3"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38:55" x14ac:dyDescent="0.3"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38:55" x14ac:dyDescent="0.3"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38:55" x14ac:dyDescent="0.3"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38:55" x14ac:dyDescent="0.3"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38:55" x14ac:dyDescent="0.3"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38:55" x14ac:dyDescent="0.3"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38:55" x14ac:dyDescent="0.3"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38:55" x14ac:dyDescent="0.3"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38:55" x14ac:dyDescent="0.3"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38:55" x14ac:dyDescent="0.3"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38:55" x14ac:dyDescent="0.3"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38:55" x14ac:dyDescent="0.3"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38:55" x14ac:dyDescent="0.3"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38:55" x14ac:dyDescent="0.3"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38:55" x14ac:dyDescent="0.3"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38:55" x14ac:dyDescent="0.3"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38:55" x14ac:dyDescent="0.3"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38:55" x14ac:dyDescent="0.3"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38:55" x14ac:dyDescent="0.3"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38:55" x14ac:dyDescent="0.3"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38:55" x14ac:dyDescent="0.3"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38:55" x14ac:dyDescent="0.3"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38:55" x14ac:dyDescent="0.3"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38:55" x14ac:dyDescent="0.3"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38:55" x14ac:dyDescent="0.3"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38:55" x14ac:dyDescent="0.3"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38:55" x14ac:dyDescent="0.3"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38:55" x14ac:dyDescent="0.3"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38:55" x14ac:dyDescent="0.3"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38:55" x14ac:dyDescent="0.3"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38:55" x14ac:dyDescent="0.3"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38:55" x14ac:dyDescent="0.3"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38:55" x14ac:dyDescent="0.3"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38:55" x14ac:dyDescent="0.3"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38:55" x14ac:dyDescent="0.3"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38:55" x14ac:dyDescent="0.3"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38:55" x14ac:dyDescent="0.3"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38:55" x14ac:dyDescent="0.3"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38:55" x14ac:dyDescent="0.3"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38:55" x14ac:dyDescent="0.3"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38:55" x14ac:dyDescent="0.3"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38:55" x14ac:dyDescent="0.3"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38:55" x14ac:dyDescent="0.3"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38:55" x14ac:dyDescent="0.3"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38:55" x14ac:dyDescent="0.3"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38:55" x14ac:dyDescent="0.3"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38:55" x14ac:dyDescent="0.3"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38:55" x14ac:dyDescent="0.3"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38:55" x14ac:dyDescent="0.3"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38:55" x14ac:dyDescent="0.3"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38:55" x14ac:dyDescent="0.3"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38:55" x14ac:dyDescent="0.3"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38:55" x14ac:dyDescent="0.3"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38:55" x14ac:dyDescent="0.3"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38:55" x14ac:dyDescent="0.3"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38:55" x14ac:dyDescent="0.3"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38:55" x14ac:dyDescent="0.3"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38:55" x14ac:dyDescent="0.3"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38:55" x14ac:dyDescent="0.3"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38:55" x14ac:dyDescent="0.3"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38:55" x14ac:dyDescent="0.3"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38:55" x14ac:dyDescent="0.3"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38:55" x14ac:dyDescent="0.3"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38:55" x14ac:dyDescent="0.3"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38:55" x14ac:dyDescent="0.3"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38:55" x14ac:dyDescent="0.3"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38:55" x14ac:dyDescent="0.3"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38:55" x14ac:dyDescent="0.3"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38:55" x14ac:dyDescent="0.3"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38:55" x14ac:dyDescent="0.3"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38:55" x14ac:dyDescent="0.3"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38:55" x14ac:dyDescent="0.3"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38:55" x14ac:dyDescent="0.3"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38:55" x14ac:dyDescent="0.3"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38:55" x14ac:dyDescent="0.3"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38:55" x14ac:dyDescent="0.3"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38:55" x14ac:dyDescent="0.3"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38:55" x14ac:dyDescent="0.3"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38:55" x14ac:dyDescent="0.3"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38:55" x14ac:dyDescent="0.3"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38:55" x14ac:dyDescent="0.3"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38:55" x14ac:dyDescent="0.3"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38:55" x14ac:dyDescent="0.3"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38:55" x14ac:dyDescent="0.3"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38:55" x14ac:dyDescent="0.3"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38:55" x14ac:dyDescent="0.3"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38:55" x14ac:dyDescent="0.3"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38:55" x14ac:dyDescent="0.3"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38:55" x14ac:dyDescent="0.3"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38:55" x14ac:dyDescent="0.3"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38:55" x14ac:dyDescent="0.3"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38:55" x14ac:dyDescent="0.3"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38:55" x14ac:dyDescent="0.3"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38:55" x14ac:dyDescent="0.3"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38:55" x14ac:dyDescent="0.3"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38:55" x14ac:dyDescent="0.3"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38:55" x14ac:dyDescent="0.3"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38:55" x14ac:dyDescent="0.3"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38:55" x14ac:dyDescent="0.3"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38:55" x14ac:dyDescent="0.3"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38:55" x14ac:dyDescent="0.3"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38:55" x14ac:dyDescent="0.3"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38:55" x14ac:dyDescent="0.3"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38:55" x14ac:dyDescent="0.3"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38:55" x14ac:dyDescent="0.3"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38:55" x14ac:dyDescent="0.3"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38:55" x14ac:dyDescent="0.3"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38:55" x14ac:dyDescent="0.3"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38:55" x14ac:dyDescent="0.3"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38:55" x14ac:dyDescent="0.3"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38:55" x14ac:dyDescent="0.3"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38:55" x14ac:dyDescent="0.3"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38:55" x14ac:dyDescent="0.3"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38:55" x14ac:dyDescent="0.3"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38:55" x14ac:dyDescent="0.3"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38:55" x14ac:dyDescent="0.3"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38:55" x14ac:dyDescent="0.3"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38:55" x14ac:dyDescent="0.3"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38:55" x14ac:dyDescent="0.3"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38:55" x14ac:dyDescent="0.3"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38:55" x14ac:dyDescent="0.3"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38:55" x14ac:dyDescent="0.3"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38:55" x14ac:dyDescent="0.3"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38:55" x14ac:dyDescent="0.3"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38:55" x14ac:dyDescent="0.3"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38:55" x14ac:dyDescent="0.3"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38:55" x14ac:dyDescent="0.3"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38:55" x14ac:dyDescent="0.3"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38:55" x14ac:dyDescent="0.3"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38:55" x14ac:dyDescent="0.3"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38:55" x14ac:dyDescent="0.3"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38:55" x14ac:dyDescent="0.3"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38:55" x14ac:dyDescent="0.3"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38:55" x14ac:dyDescent="0.3"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38:55" x14ac:dyDescent="0.3"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38:55" x14ac:dyDescent="0.3"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38:55" x14ac:dyDescent="0.3"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38:55" x14ac:dyDescent="0.3"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38:55" x14ac:dyDescent="0.3"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38:55" x14ac:dyDescent="0.3"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38:55" x14ac:dyDescent="0.3"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38:55" x14ac:dyDescent="0.3"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38:55" x14ac:dyDescent="0.3"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38:55" x14ac:dyDescent="0.3"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38:55" x14ac:dyDescent="0.3"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38:55" x14ac:dyDescent="0.3"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38:55" x14ac:dyDescent="0.3"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38:55" x14ac:dyDescent="0.3"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38:55" x14ac:dyDescent="0.3"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38:55" x14ac:dyDescent="0.3"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38:55" x14ac:dyDescent="0.3"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38:55" x14ac:dyDescent="0.3"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38:55" x14ac:dyDescent="0.3"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38:55" x14ac:dyDescent="0.3"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38:55" x14ac:dyDescent="0.3"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38:55" x14ac:dyDescent="0.3"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38:55" x14ac:dyDescent="0.3"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38:55" x14ac:dyDescent="0.3"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38:55" x14ac:dyDescent="0.3"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38:55" x14ac:dyDescent="0.3"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38:55" x14ac:dyDescent="0.3"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38:55" x14ac:dyDescent="0.3"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38:55" x14ac:dyDescent="0.3"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38:55" x14ac:dyDescent="0.3"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38:55" x14ac:dyDescent="0.3"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38:55" x14ac:dyDescent="0.3"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38:55" x14ac:dyDescent="0.3"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38:55" x14ac:dyDescent="0.3"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38:55" x14ac:dyDescent="0.3"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38:55" x14ac:dyDescent="0.3"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38:55" x14ac:dyDescent="0.3"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38:55" x14ac:dyDescent="0.3"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38:55" x14ac:dyDescent="0.3"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38:55" x14ac:dyDescent="0.3"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38:55" x14ac:dyDescent="0.3"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38:55" x14ac:dyDescent="0.3"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38:55" x14ac:dyDescent="0.3"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38:55" x14ac:dyDescent="0.3"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38:55" x14ac:dyDescent="0.3"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38:55" x14ac:dyDescent="0.3"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38:55" x14ac:dyDescent="0.3"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38:55" x14ac:dyDescent="0.3"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38:55" x14ac:dyDescent="0.3"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38:55" x14ac:dyDescent="0.3"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38:55" x14ac:dyDescent="0.3"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38:55" x14ac:dyDescent="0.3"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38:55" x14ac:dyDescent="0.3"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38:55" x14ac:dyDescent="0.3"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38:55" x14ac:dyDescent="0.3"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38:55" x14ac:dyDescent="0.3"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38:55" x14ac:dyDescent="0.3"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38:55" x14ac:dyDescent="0.3"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38:55" x14ac:dyDescent="0.3"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38:55" x14ac:dyDescent="0.3"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38:55" x14ac:dyDescent="0.3"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38:55" x14ac:dyDescent="0.3"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38:55" x14ac:dyDescent="0.3"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38:55" x14ac:dyDescent="0.3"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38:55" x14ac:dyDescent="0.3"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38:55" x14ac:dyDescent="0.3"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38:55" x14ac:dyDescent="0.3"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38:55" x14ac:dyDescent="0.3"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38:55" x14ac:dyDescent="0.3"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38:55" x14ac:dyDescent="0.3"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38:55" x14ac:dyDescent="0.3"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38:55" x14ac:dyDescent="0.3"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38:55" x14ac:dyDescent="0.3"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38:55" x14ac:dyDescent="0.3"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38:55" x14ac:dyDescent="0.3"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38:55" x14ac:dyDescent="0.3"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38:55" x14ac:dyDescent="0.3"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38:55" x14ac:dyDescent="0.3"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38:55" x14ac:dyDescent="0.3"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38:55" x14ac:dyDescent="0.3"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38:55" x14ac:dyDescent="0.3"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38:55" x14ac:dyDescent="0.3"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38:55" x14ac:dyDescent="0.3"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38:55" x14ac:dyDescent="0.3"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38:55" x14ac:dyDescent="0.3"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38:55" x14ac:dyDescent="0.3"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</sheetData>
  <sheetProtection password="CF7A" sheet="1" objects="1" scenarios="1"/>
  <protectedRanges>
    <protectedRange sqref="L3:L4 J3:K3" name="Диапазон1_1_2_1_1"/>
  </protectedRanges>
  <mergeCells count="34">
    <mergeCell ref="H3:H4"/>
    <mergeCell ref="I3:I4"/>
    <mergeCell ref="C6:F6"/>
    <mergeCell ref="O2:Q3"/>
    <mergeCell ref="R2:R4"/>
    <mergeCell ref="C3:C4"/>
    <mergeCell ref="D3:D4"/>
    <mergeCell ref="E3:E4"/>
    <mergeCell ref="F3:F4"/>
    <mergeCell ref="G3:G4"/>
    <mergeCell ref="C5:H5"/>
    <mergeCell ref="R12:S13"/>
    <mergeCell ref="W2:W3"/>
    <mergeCell ref="X2:X3"/>
    <mergeCell ref="L3:L4"/>
    <mergeCell ref="M3:M4"/>
    <mergeCell ref="T12:U12"/>
    <mergeCell ref="S2:S4"/>
    <mergeCell ref="C8:E9"/>
    <mergeCell ref="G8:I9"/>
    <mergeCell ref="C10:C11"/>
    <mergeCell ref="D10:D11"/>
    <mergeCell ref="E10:E11"/>
    <mergeCell ref="G10:G11"/>
    <mergeCell ref="H10:H11"/>
    <mergeCell ref="I10:I11"/>
    <mergeCell ref="T14:T17"/>
    <mergeCell ref="U14:U17"/>
    <mergeCell ref="O16:P17"/>
    <mergeCell ref="Q16:Q17"/>
    <mergeCell ref="R16:S17"/>
    <mergeCell ref="O14:P15"/>
    <mergeCell ref="Q14:Q15"/>
    <mergeCell ref="R14:S15"/>
  </mergeCells>
  <dataValidations count="1">
    <dataValidation type="list" allowBlank="1" showInputMessage="1" showErrorMessage="1" sqref="R12">
      <formula1>"ЖЕЛ,МИН"</formula1>
    </dataValidation>
  </dataValidations>
  <pageMargins left="0.7" right="0.7" top="0.75" bottom="0.75" header="0.3" footer="0.3"/>
  <pageSetup paperSize="9" orientation="portrait" verticalDpi="36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НалБанки</vt:lpstr>
      <vt:lpstr>Лизинг</vt:lpstr>
      <vt:lpstr>Лизинг!Выборподотл</vt:lpstr>
      <vt:lpstr>Выборподотл</vt:lpstr>
      <vt:lpstr>Лизинг!Отливы</vt:lpstr>
      <vt:lpstr>Отливы</vt:lpstr>
      <vt:lpstr>Лизинг!Подоконники</vt:lpstr>
      <vt:lpstr>Подоконники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2021-11-05T10:20:37Z</dcterms:modified>
</cp:coreProperties>
</file>