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8" windowWidth="14808" windowHeight="8016"/>
  </bookViews>
  <sheets>
    <sheet name="НалБанки" sheetId="22" r:id="rId1"/>
    <sheet name="Лизинг" sheetId="24" r:id="rId2"/>
  </sheets>
  <definedNames>
    <definedName name="Выборподотл" localSheetId="1">Лизинг!$Y$14:$Y$15</definedName>
    <definedName name="Выборподотл">НалБанки!$Y$14:$Y$15</definedName>
    <definedName name="Отливы" localSheetId="1">Лизинг!$Z$3:$Z$39</definedName>
    <definedName name="Отливы">НалБанки!$Z$3:$Z$40</definedName>
    <definedName name="Подоконники" localSheetId="1">Лизинг!$Y$3:$Y$13</definedName>
    <definedName name="Подоконники">НалБанки!$Y$3:$Y$13</definedName>
  </definedNames>
  <calcPr calcId="144525"/>
</workbook>
</file>

<file path=xl/calcChain.xml><?xml version="1.0" encoding="utf-8"?>
<calcChain xmlns="http://schemas.openxmlformats.org/spreadsheetml/2006/main">
  <c r="Q9" i="24" l="1"/>
  <c r="Q8" i="24"/>
  <c r="Q7" i="24"/>
  <c r="Q6" i="24"/>
  <c r="Q5" i="24"/>
  <c r="P9" i="24"/>
  <c r="P8" i="24"/>
  <c r="P7" i="24"/>
  <c r="P6" i="24"/>
  <c r="P5" i="24"/>
  <c r="J34" i="22"/>
  <c r="J33" i="22"/>
  <c r="J32" i="22"/>
  <c r="J31" i="22"/>
  <c r="I34" i="22"/>
  <c r="I33" i="22"/>
  <c r="I32" i="22"/>
  <c r="I31" i="22"/>
  <c r="J28" i="22"/>
  <c r="J27" i="22"/>
  <c r="J26" i="22"/>
  <c r="J25" i="22"/>
  <c r="J24" i="22"/>
  <c r="J23" i="22"/>
  <c r="I28" i="22"/>
  <c r="I27" i="22"/>
  <c r="I26" i="22"/>
  <c r="I25" i="22"/>
  <c r="I24" i="22"/>
  <c r="I23" i="22"/>
  <c r="J20" i="22"/>
  <c r="J19" i="22"/>
  <c r="I20" i="22"/>
  <c r="I19" i="22"/>
  <c r="E26" i="22"/>
  <c r="E25" i="22"/>
  <c r="E24" i="22"/>
  <c r="E23" i="22"/>
  <c r="E22" i="22"/>
  <c r="D26" i="22"/>
  <c r="D25" i="22"/>
  <c r="D24" i="22"/>
  <c r="D23" i="22"/>
  <c r="D22" i="22"/>
  <c r="E18" i="22"/>
  <c r="E17" i="22"/>
  <c r="E16" i="22"/>
  <c r="E15" i="22"/>
  <c r="E14" i="22"/>
  <c r="E13" i="22"/>
  <c r="E12" i="22"/>
  <c r="E11" i="22"/>
  <c r="E19" i="22"/>
  <c r="J4" i="22"/>
  <c r="I4" i="22"/>
  <c r="C3" i="24" l="1"/>
  <c r="E40" i="22" l="1"/>
  <c r="M3" i="24" l="1"/>
  <c r="N20" i="22" l="1"/>
  <c r="D19" i="22" l="1"/>
  <c r="D15" i="22"/>
  <c r="D11" i="22"/>
  <c r="D18" i="22"/>
  <c r="F18" i="22" s="1"/>
  <c r="D14" i="22"/>
  <c r="D16" i="22"/>
  <c r="D12" i="22"/>
  <c r="D17" i="22"/>
  <c r="F17" i="22" s="1"/>
  <c r="D13" i="22"/>
  <c r="K33" i="22"/>
  <c r="K34" i="22"/>
  <c r="K31" i="22"/>
  <c r="K32" i="22"/>
  <c r="D33" i="22"/>
  <c r="D29" i="22"/>
  <c r="D32" i="22"/>
  <c r="D35" i="22"/>
  <c r="D31" i="22"/>
  <c r="D34" i="22"/>
  <c r="D30" i="22"/>
  <c r="I11" i="22"/>
  <c r="I13" i="22"/>
  <c r="F19" i="22"/>
  <c r="F15" i="22"/>
  <c r="K20" i="22"/>
  <c r="K19" i="22"/>
  <c r="F16" i="22"/>
  <c r="K23" i="22"/>
  <c r="K24" i="22"/>
  <c r="K27" i="22"/>
  <c r="F24" i="22"/>
  <c r="K26" i="22"/>
  <c r="F23" i="22"/>
  <c r="K25" i="22"/>
  <c r="F26" i="22"/>
  <c r="F22" i="22"/>
  <c r="K28" i="22"/>
  <c r="F25" i="22"/>
  <c r="F13" i="22"/>
  <c r="I16" i="22"/>
  <c r="I12" i="22"/>
  <c r="F12" i="22"/>
  <c r="I15" i="22"/>
  <c r="F11" i="22"/>
  <c r="I14" i="22"/>
  <c r="F14" i="22"/>
  <c r="O20" i="22"/>
  <c r="L33" i="22" l="1"/>
  <c r="L34" i="22"/>
  <c r="L31" i="22"/>
  <c r="L32" i="22"/>
  <c r="F34" i="22"/>
  <c r="F30" i="22"/>
  <c r="F33" i="22"/>
  <c r="F29" i="22"/>
  <c r="F32" i="22"/>
  <c r="F35" i="22"/>
  <c r="F31" i="22"/>
  <c r="K13" i="22"/>
  <c r="L20" i="22"/>
  <c r="G19" i="22"/>
  <c r="L19" i="22"/>
  <c r="G18" i="22"/>
  <c r="G17" i="22"/>
  <c r="G16" i="22"/>
  <c r="L23" i="22"/>
  <c r="L24" i="22"/>
  <c r="L25" i="22"/>
  <c r="G25" i="22"/>
  <c r="L28" i="22"/>
  <c r="G26" i="22"/>
  <c r="L27" i="22"/>
  <c r="G24" i="22"/>
  <c r="L26" i="22"/>
  <c r="G23" i="22"/>
  <c r="G22" i="22"/>
  <c r="K11" i="22"/>
  <c r="K12" i="22"/>
  <c r="K15" i="22"/>
  <c r="G12" i="22"/>
  <c r="K14" i="22"/>
  <c r="G15" i="22"/>
  <c r="G11" i="22"/>
  <c r="G14" i="22"/>
  <c r="K16" i="22"/>
  <c r="G13" i="22"/>
  <c r="D3" i="24"/>
  <c r="H3" i="24" l="1"/>
  <c r="G3" i="24"/>
  <c r="F3" i="24"/>
  <c r="E3" i="24"/>
  <c r="K3" i="24" l="1"/>
  <c r="J3" i="24"/>
  <c r="J4" i="24" s="1"/>
  <c r="I3" i="24"/>
  <c r="C5" i="24" l="1"/>
  <c r="L3" i="24"/>
  <c r="K4" i="24" s="1"/>
  <c r="U14" i="24" s="1"/>
  <c r="T14" i="24" l="1"/>
  <c r="R16" i="24"/>
  <c r="R14" i="24"/>
  <c r="S7" i="24"/>
  <c r="I14" i="24"/>
  <c r="E14" i="24"/>
  <c r="E15" i="24"/>
  <c r="S8" i="24"/>
  <c r="I15" i="24"/>
  <c r="H14" i="24"/>
  <c r="R7" i="24"/>
  <c r="D14" i="24"/>
  <c r="I12" i="24"/>
  <c r="S5" i="24"/>
  <c r="E12" i="24"/>
  <c r="E16" i="24"/>
  <c r="S9" i="24"/>
  <c r="I16" i="24"/>
  <c r="H15" i="24"/>
  <c r="D15" i="24"/>
  <c r="R8" i="24"/>
  <c r="H12" i="24"/>
  <c r="R5" i="24"/>
  <c r="D12" i="24"/>
  <c r="H13" i="24"/>
  <c r="R6" i="24"/>
  <c r="D13" i="24"/>
  <c r="S6" i="24"/>
  <c r="E13" i="24"/>
  <c r="I13" i="24"/>
  <c r="H16" i="24"/>
  <c r="D16" i="24"/>
  <c r="R9" i="24"/>
  <c r="C4" i="22" l="1"/>
</calcChain>
</file>

<file path=xl/sharedStrings.xml><?xml version="1.0" encoding="utf-8"?>
<sst xmlns="http://schemas.openxmlformats.org/spreadsheetml/2006/main" count="153" uniqueCount="62">
  <si>
    <t>Установка, у.е</t>
  </si>
  <si>
    <t>Интерес, у.е</t>
  </si>
  <si>
    <t>Стоимость изделий, у.е</t>
  </si>
  <si>
    <t>Доставка, у.е</t>
  </si>
  <si>
    <t>% ИП Нал</t>
  </si>
  <si>
    <t xml:space="preserve">Курс Доллара </t>
  </si>
  <si>
    <t xml:space="preserve">Итого: Наличные </t>
  </si>
  <si>
    <t>Кол-во</t>
  </si>
  <si>
    <t>Откосы, у.е</t>
  </si>
  <si>
    <t>6 мес</t>
  </si>
  <si>
    <t>12 мес</t>
  </si>
  <si>
    <t>18 мес</t>
  </si>
  <si>
    <t>24 мес</t>
  </si>
  <si>
    <t>36 мес</t>
  </si>
  <si>
    <t>Сумма МИН</t>
  </si>
  <si>
    <t>Сумма ЖЕЛ</t>
  </si>
  <si>
    <t>Ежемес МИН</t>
  </si>
  <si>
    <t>Ежемес ЖЕЛ</t>
  </si>
  <si>
    <t>Материалы (доп работ)</t>
  </si>
  <si>
    <t>4 мес</t>
  </si>
  <si>
    <t>20 мес</t>
  </si>
  <si>
    <t>ЖЕЛ</t>
  </si>
  <si>
    <t>МИН</t>
  </si>
  <si>
    <t>Наименование изделия</t>
  </si>
  <si>
    <t>Цена</t>
  </si>
  <si>
    <r>
      <rPr>
        <b/>
        <vertAlign val="superscript"/>
        <sz val="11"/>
        <color theme="1"/>
        <rFont val="Calibri"/>
        <family val="2"/>
        <charset val="204"/>
        <scheme val="minor"/>
      </rPr>
      <t>Монтаж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b/>
        <vertAlign val="subscript"/>
        <sz val="11"/>
        <color theme="1"/>
        <rFont val="Calibri"/>
        <family val="2"/>
        <charset val="204"/>
        <scheme val="minor"/>
      </rPr>
      <t>Откосы</t>
    </r>
  </si>
  <si>
    <t>НДС</t>
  </si>
  <si>
    <t>НАЛОГ</t>
  </si>
  <si>
    <r>
      <rPr>
        <b/>
        <sz val="12"/>
        <color theme="1"/>
        <rFont val="Calibri"/>
        <family val="2"/>
        <charset val="204"/>
        <scheme val="minor"/>
      </rPr>
      <t>%</t>
    </r>
    <r>
      <rPr>
        <b/>
        <sz val="10"/>
        <color theme="1"/>
        <rFont val="Calibri"/>
        <family val="2"/>
        <charset val="204"/>
        <scheme val="minor"/>
      </rPr>
      <t xml:space="preserve"> Менеджера</t>
    </r>
  </si>
  <si>
    <r>
      <rPr>
        <b/>
        <sz val="12"/>
        <color theme="1"/>
        <rFont val="Calibri"/>
        <family val="2"/>
        <charset val="204"/>
        <scheme val="minor"/>
      </rPr>
      <t>%</t>
    </r>
    <r>
      <rPr>
        <b/>
        <sz val="10"/>
        <color theme="1"/>
        <rFont val="Calibri"/>
        <family val="2"/>
        <charset val="204"/>
        <scheme val="minor"/>
      </rPr>
      <t xml:space="preserve"> Замерщика</t>
    </r>
  </si>
  <si>
    <t>ОТ ЧЕГО СЧИТАЕТСЯ</t>
  </si>
  <si>
    <t>Версия сканнера</t>
  </si>
  <si>
    <t>48 мес</t>
  </si>
  <si>
    <t>Предоплата:</t>
  </si>
  <si>
    <t xml:space="preserve">% </t>
  </si>
  <si>
    <t xml:space="preserve">АЛЬФА БАНК
ЭКСПРЕСС-КРЕДИТ </t>
  </si>
  <si>
    <t>+</t>
  </si>
  <si>
    <t>Просто</t>
  </si>
  <si>
    <t>3 мес</t>
  </si>
  <si>
    <t>10 мес</t>
  </si>
  <si>
    <t>15 мес</t>
  </si>
  <si>
    <t>НАЛ</t>
  </si>
  <si>
    <t>АЛЬФА БАНК
ЭКСПРЕСС-КРЕДИТ ПЛЮС</t>
  </si>
  <si>
    <t>60 мес</t>
  </si>
  <si>
    <t>c</t>
  </si>
  <si>
    <t>Версия приложения</t>
  </si>
  <si>
    <t>СКРЕПКА-ДАБРАБЫТ</t>
  </si>
  <si>
    <t>СКРЕПКА-ПАРИТЕТ</t>
  </si>
  <si>
    <t>РАССРОЧКА</t>
  </si>
  <si>
    <t>СКРП-Д</t>
  </si>
  <si>
    <t>СКРП-П</t>
  </si>
  <si>
    <t>АЛЬФА-РАССРОЧКА</t>
  </si>
  <si>
    <t>5 мес</t>
  </si>
  <si>
    <t>% возн АР</t>
  </si>
  <si>
    <t>% возн Д</t>
  </si>
  <si>
    <t>% возн П</t>
  </si>
  <si>
    <t>Плюс</t>
  </si>
  <si>
    <t>ПЛЮС РУБ:</t>
  </si>
  <si>
    <t>СБЕРБАНК - ПРОСТО</t>
  </si>
  <si>
    <t>13 мес</t>
  </si>
  <si>
    <t>СБЕР</t>
  </si>
  <si>
    <t>СБЕРБАНК - ГРЕЙС 6 МЕС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</si>
</sst>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\ _₽"/>
    <numFmt numFmtId="165" formatCode="0.0%"/>
    <numFmt numFmtId="166" formatCode="[$-F800]dddd\,\ mmmm\ dd\,\ yyyy"/>
    <numFmt numFmtId="167" formatCode="#,##0_ ;[Red]\-#,##0\ "/>
    <numFmt numFmtId="168" formatCode="0.0000%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b/>
      <vertAlign val="superscript"/>
      <sz val="11"/>
      <color theme="1"/>
      <name val="Calibri"/>
      <family val="2"/>
      <charset val="204"/>
      <scheme val="minor"/>
    </font>
    <font>
      <b/>
      <vertAlign val="subscript"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i/>
      <sz val="10"/>
      <color theme="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</fonts>
  <fills count="28">
    <fill>
      <patternFill patternType="none"/>
    </fill>
    <fill>
      <patternFill patternType="gray125"/>
    </fill>
    <fill>
      <patternFill patternType="solid">
        <fgColor rgb="FFF3C00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74F9F"/>
        <bgColor indexed="64"/>
      </patternFill>
    </fill>
    <fill>
      <patternFill patternType="solid">
        <fgColor rgb="FFC678BB"/>
        <bgColor indexed="64"/>
      </patternFill>
    </fill>
    <fill>
      <patternFill patternType="solid">
        <fgColor rgb="FFC9FFE1"/>
        <bgColor indexed="64"/>
      </patternFill>
    </fill>
    <fill>
      <patternFill patternType="solid">
        <fgColor rgb="FFE4FA78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4BFF9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34FF2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85FFBC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 diagonalUp="1">
      <left/>
      <right style="medium">
        <color indexed="64"/>
      </right>
      <top style="medium">
        <color indexed="64"/>
      </top>
      <bottom/>
      <diagonal style="thin">
        <color indexed="64"/>
      </diagonal>
    </border>
    <border diagonalUp="1">
      <left/>
      <right style="medium">
        <color indexed="64"/>
      </right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56">
    <xf numFmtId="0" fontId="0" fillId="0" borderId="0" xfId="0"/>
    <xf numFmtId="0" fontId="0" fillId="0" borderId="0" xfId="0" applyFill="1" applyBorder="1" applyAlignment="1" applyProtection="1">
      <alignment horizontal="center" vertical="center" wrapText="1" shrinkToFit="1"/>
      <protection hidden="1"/>
    </xf>
    <xf numFmtId="0" fontId="0" fillId="0" borderId="0" xfId="0" applyFill="1" applyBorder="1"/>
    <xf numFmtId="0" fontId="2" fillId="5" borderId="1" xfId="0" applyFont="1" applyFill="1" applyBorder="1" applyAlignment="1" applyProtection="1">
      <alignment horizontal="center" vertical="center" wrapText="1" shrinkToFit="1"/>
      <protection hidden="1"/>
    </xf>
    <xf numFmtId="0" fontId="2" fillId="5" borderId="2" xfId="0" applyFont="1" applyFill="1" applyBorder="1" applyAlignment="1" applyProtection="1">
      <alignment horizontal="center" vertical="center" wrapText="1" shrinkToFit="1"/>
      <protection hidden="1"/>
    </xf>
    <xf numFmtId="0" fontId="7" fillId="5" borderId="13" xfId="0" applyFont="1" applyFill="1" applyBorder="1" applyAlignment="1" applyProtection="1">
      <alignment horizontal="center" vertical="center" wrapText="1" shrinkToFit="1"/>
      <protection hidden="1"/>
    </xf>
    <xf numFmtId="0" fontId="2" fillId="5" borderId="3" xfId="0" applyFont="1" applyFill="1" applyBorder="1" applyAlignment="1" applyProtection="1">
      <alignment horizontal="center" vertical="center" wrapText="1" shrinkToFit="1"/>
      <protection hidden="1"/>
    </xf>
    <xf numFmtId="0" fontId="1" fillId="5" borderId="14" xfId="0" applyFont="1" applyFill="1" applyBorder="1" applyAlignment="1" applyProtection="1">
      <alignment horizontal="center" vertical="center" wrapText="1" shrinkToFit="1"/>
      <protection hidden="1"/>
    </xf>
    <xf numFmtId="0" fontId="2" fillId="5" borderId="23" xfId="0" applyFont="1" applyFill="1" applyBorder="1" applyAlignment="1" applyProtection="1">
      <alignment horizontal="center" vertical="center" wrapText="1" shrinkToFit="1"/>
      <protection hidden="1"/>
    </xf>
    <xf numFmtId="0" fontId="0" fillId="0" borderId="0" xfId="0" applyProtection="1">
      <protection hidden="1"/>
    </xf>
    <xf numFmtId="0" fontId="0" fillId="0" borderId="0" xfId="0" applyFill="1" applyBorder="1" applyProtection="1">
      <protection hidden="1"/>
    </xf>
    <xf numFmtId="0" fontId="7" fillId="10" borderId="14" xfId="0" applyFont="1" applyFill="1" applyBorder="1" applyAlignment="1" applyProtection="1">
      <alignment horizontal="center" vertical="center"/>
      <protection hidden="1"/>
    </xf>
    <xf numFmtId="0" fontId="0" fillId="0" borderId="0" xfId="0" applyFill="1" applyProtection="1">
      <protection hidden="1"/>
    </xf>
    <xf numFmtId="0" fontId="2" fillId="5" borderId="47" xfId="0" applyFont="1" applyFill="1" applyBorder="1" applyAlignment="1" applyProtection="1">
      <alignment horizontal="center" vertical="center" wrapText="1" shrinkToFit="1"/>
      <protection hidden="1"/>
    </xf>
    <xf numFmtId="0" fontId="12" fillId="0" borderId="0" xfId="0" applyFont="1" applyFill="1" applyProtection="1">
      <protection hidden="1"/>
    </xf>
    <xf numFmtId="0" fontId="2" fillId="10" borderId="14" xfId="0" applyFont="1" applyFill="1" applyBorder="1" applyAlignment="1" applyProtection="1">
      <alignment horizontal="center" vertical="center"/>
      <protection hidden="1"/>
    </xf>
    <xf numFmtId="167" fontId="0" fillId="0" borderId="0" xfId="0" applyNumberFormat="1" applyFill="1" applyBorder="1" applyProtection="1">
      <protection hidden="1"/>
    </xf>
    <xf numFmtId="0" fontId="13" fillId="3" borderId="15" xfId="0" applyFont="1" applyFill="1" applyBorder="1" applyAlignment="1" applyProtection="1">
      <alignment horizontal="right"/>
      <protection hidden="1"/>
    </xf>
    <xf numFmtId="0" fontId="12" fillId="3" borderId="49" xfId="0" applyFont="1" applyFill="1" applyBorder="1" applyProtection="1">
      <protection hidden="1"/>
    </xf>
    <xf numFmtId="1" fontId="12" fillId="3" borderId="49" xfId="0" applyNumberFormat="1" applyFont="1" applyFill="1" applyBorder="1" applyProtection="1">
      <protection hidden="1"/>
    </xf>
    <xf numFmtId="1" fontId="12" fillId="3" borderId="53" xfId="0" applyNumberFormat="1" applyFont="1" applyFill="1" applyBorder="1" applyProtection="1">
      <protection hidden="1"/>
    </xf>
    <xf numFmtId="0" fontId="13" fillId="3" borderId="30" xfId="0" applyFont="1" applyFill="1" applyBorder="1" applyAlignment="1" applyProtection="1">
      <alignment horizontal="right"/>
      <protection hidden="1"/>
    </xf>
    <xf numFmtId="1" fontId="12" fillId="3" borderId="51" xfId="0" applyNumberFormat="1" applyFont="1" applyFill="1" applyBorder="1" applyProtection="1">
      <protection hidden="1"/>
    </xf>
    <xf numFmtId="1" fontId="12" fillId="3" borderId="41" xfId="0" applyNumberFormat="1" applyFont="1" applyFill="1" applyBorder="1" applyProtection="1">
      <protection hidden="1"/>
    </xf>
    <xf numFmtId="0" fontId="13" fillId="3" borderId="31" xfId="0" applyFont="1" applyFill="1" applyBorder="1" applyAlignment="1" applyProtection="1">
      <alignment horizontal="right"/>
      <protection hidden="1"/>
    </xf>
    <xf numFmtId="1" fontId="12" fillId="3" borderId="54" xfId="0" applyNumberFormat="1" applyFont="1" applyFill="1" applyBorder="1" applyProtection="1">
      <protection hidden="1"/>
    </xf>
    <xf numFmtId="1" fontId="12" fillId="3" borderId="44" xfId="0" applyNumberFormat="1" applyFont="1" applyFill="1" applyBorder="1" applyProtection="1">
      <protection hidden="1"/>
    </xf>
    <xf numFmtId="166" fontId="2" fillId="5" borderId="23" xfId="0" applyNumberFormat="1" applyFont="1" applyFill="1" applyBorder="1" applyAlignment="1" applyProtection="1">
      <alignment vertical="center" wrapText="1" shrinkToFit="1"/>
      <protection hidden="1"/>
    </xf>
    <xf numFmtId="166" fontId="2" fillId="5" borderId="16" xfId="0" applyNumberFormat="1" applyFont="1" applyFill="1" applyBorder="1" applyAlignment="1" applyProtection="1">
      <alignment vertical="center" wrapText="1" shrinkToFit="1"/>
      <protection hidden="1"/>
    </xf>
    <xf numFmtId="1" fontId="13" fillId="0" borderId="0" xfId="0" applyNumberFormat="1" applyFont="1" applyFill="1" applyBorder="1" applyAlignment="1" applyProtection="1">
      <alignment vertical="center" wrapText="1" shrinkToFit="1"/>
      <protection hidden="1"/>
    </xf>
    <xf numFmtId="1" fontId="2" fillId="0" borderId="0" xfId="0" applyNumberFormat="1" applyFont="1" applyFill="1" applyBorder="1" applyAlignment="1" applyProtection="1">
      <alignment vertical="center"/>
      <protection hidden="1"/>
    </xf>
    <xf numFmtId="0" fontId="12" fillId="0" borderId="0" xfId="0" applyFont="1" applyFill="1" applyBorder="1" applyProtection="1">
      <protection hidden="1"/>
    </xf>
    <xf numFmtId="0" fontId="12" fillId="0" borderId="0" xfId="0" applyFont="1" applyProtection="1">
      <protection hidden="1"/>
    </xf>
    <xf numFmtId="1" fontId="12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Protection="1">
      <protection hidden="1"/>
    </xf>
    <xf numFmtId="1" fontId="12" fillId="0" borderId="0" xfId="0" applyNumberFormat="1" applyFont="1" applyFill="1" applyBorder="1" applyAlignment="1" applyProtection="1">
      <alignment vertical="center"/>
      <protection hidden="1"/>
    </xf>
    <xf numFmtId="0" fontId="2" fillId="0" borderId="0" xfId="0" applyFont="1" applyFill="1" applyBorder="1" applyAlignment="1" applyProtection="1">
      <alignment vertical="center" wrapText="1" shrinkToFit="1"/>
      <protection hidden="1"/>
    </xf>
    <xf numFmtId="1" fontId="12" fillId="0" borderId="12" xfId="0" applyNumberFormat="1" applyFont="1" applyFill="1" applyBorder="1" applyAlignment="1" applyProtection="1">
      <alignment vertical="center"/>
      <protection hidden="1"/>
    </xf>
    <xf numFmtId="0" fontId="13" fillId="3" borderId="28" xfId="0" applyFont="1" applyFill="1" applyBorder="1" applyAlignment="1" applyProtection="1">
      <alignment horizontal="right"/>
      <protection hidden="1"/>
    </xf>
    <xf numFmtId="0" fontId="12" fillId="3" borderId="49" xfId="0" applyFont="1" applyFill="1" applyBorder="1" applyAlignment="1" applyProtection="1">
      <alignment vertical="center" wrapText="1" shrinkToFit="1"/>
      <protection hidden="1"/>
    </xf>
    <xf numFmtId="0" fontId="12" fillId="3" borderId="56" xfId="0" applyFont="1" applyFill="1" applyBorder="1" applyAlignment="1" applyProtection="1">
      <alignment vertical="center" wrapText="1" shrinkToFit="1"/>
      <protection hidden="1"/>
    </xf>
    <xf numFmtId="2" fontId="12" fillId="3" borderId="49" xfId="0" applyNumberFormat="1" applyFont="1" applyFill="1" applyBorder="1" applyAlignment="1" applyProtection="1">
      <alignment vertical="center" wrapText="1" shrinkToFit="1"/>
      <protection hidden="1"/>
    </xf>
    <xf numFmtId="2" fontId="12" fillId="3" borderId="56" xfId="0" applyNumberFormat="1" applyFont="1" applyFill="1" applyBorder="1" applyAlignment="1" applyProtection="1">
      <alignment vertical="center" wrapText="1" shrinkToFit="1"/>
      <protection hidden="1"/>
    </xf>
    <xf numFmtId="0" fontId="3" fillId="0" borderId="0" xfId="0" applyFont="1" applyFill="1" applyBorder="1" applyAlignment="1" applyProtection="1">
      <alignment vertical="center" wrapText="1" shrinkToFit="1"/>
      <protection hidden="1"/>
    </xf>
    <xf numFmtId="0" fontId="12" fillId="3" borderId="57" xfId="0" applyFont="1" applyFill="1" applyBorder="1" applyAlignment="1" applyProtection="1">
      <alignment vertical="center" wrapText="1" shrinkToFit="1"/>
      <protection hidden="1"/>
    </xf>
    <xf numFmtId="0" fontId="12" fillId="3" borderId="9" xfId="0" applyFont="1" applyFill="1" applyBorder="1" applyAlignment="1" applyProtection="1">
      <alignment vertical="center" wrapText="1" shrinkToFit="1"/>
      <protection hidden="1"/>
    </xf>
    <xf numFmtId="2" fontId="12" fillId="3" borderId="57" xfId="0" applyNumberFormat="1" applyFont="1" applyFill="1" applyBorder="1" applyAlignment="1" applyProtection="1">
      <alignment vertical="center" wrapText="1" shrinkToFit="1"/>
      <protection hidden="1"/>
    </xf>
    <xf numFmtId="2" fontId="12" fillId="3" borderId="9" xfId="0" applyNumberFormat="1" applyFont="1" applyFill="1" applyBorder="1" applyAlignment="1" applyProtection="1">
      <alignment vertical="center" wrapText="1" shrinkToFit="1"/>
      <protection hidden="1"/>
    </xf>
    <xf numFmtId="0" fontId="2" fillId="5" borderId="21" xfId="0" applyFont="1" applyFill="1" applyBorder="1" applyAlignment="1" applyProtection="1">
      <alignment horizontal="center" vertical="center" wrapText="1" shrinkToFit="1"/>
      <protection hidden="1"/>
    </xf>
    <xf numFmtId="2" fontId="12" fillId="3" borderId="37" xfId="0" applyNumberFormat="1" applyFont="1" applyFill="1" applyBorder="1" applyAlignment="1" applyProtection="1">
      <alignment horizontal="center" vertical="center" wrapText="1" shrinkToFit="1"/>
      <protection hidden="1"/>
    </xf>
    <xf numFmtId="1" fontId="12" fillId="3" borderId="42" xfId="0" applyNumberFormat="1" applyFont="1" applyFill="1" applyBorder="1" applyAlignment="1" applyProtection="1">
      <alignment horizontal="center" vertical="center" wrapText="1" shrinkToFit="1"/>
      <protection hidden="1"/>
    </xf>
    <xf numFmtId="2" fontId="12" fillId="3" borderId="39" xfId="0" applyNumberFormat="1" applyFont="1" applyFill="1" applyBorder="1" applyAlignment="1" applyProtection="1">
      <alignment horizontal="center" vertical="center" wrapText="1" shrinkToFit="1"/>
      <protection hidden="1"/>
    </xf>
    <xf numFmtId="1" fontId="12" fillId="3" borderId="44" xfId="0" applyNumberFormat="1" applyFont="1" applyFill="1" applyBorder="1" applyAlignment="1" applyProtection="1">
      <alignment horizontal="center" vertical="center"/>
      <protection hidden="1"/>
    </xf>
    <xf numFmtId="0" fontId="12" fillId="0" borderId="0" xfId="0" applyFont="1" applyFill="1" applyAlignment="1" applyProtection="1">
      <protection hidden="1"/>
    </xf>
    <xf numFmtId="0" fontId="12" fillId="0" borderId="12" xfId="0" applyFont="1" applyBorder="1" applyAlignment="1" applyProtection="1">
      <protection hidden="1"/>
    </xf>
    <xf numFmtId="0" fontId="12" fillId="0" borderId="0" xfId="0" applyFont="1" applyAlignment="1" applyProtection="1">
      <protection hidden="1"/>
    </xf>
    <xf numFmtId="0" fontId="0" fillId="12" borderId="58" xfId="0" applyFill="1" applyBorder="1" applyAlignment="1" applyProtection="1">
      <alignment horizontal="center" vertical="center"/>
      <protection hidden="1"/>
    </xf>
    <xf numFmtId="0" fontId="0" fillId="12" borderId="59" xfId="0" applyFill="1" applyBorder="1" applyAlignment="1" applyProtection="1">
      <alignment horizontal="center" vertical="center"/>
      <protection hidden="1"/>
    </xf>
    <xf numFmtId="0" fontId="1" fillId="5" borderId="3" xfId="0" applyFont="1" applyFill="1" applyBorder="1" applyAlignment="1" applyProtection="1">
      <alignment horizontal="center" vertical="center" wrapText="1" shrinkToFit="1"/>
      <protection hidden="1"/>
    </xf>
    <xf numFmtId="0" fontId="0" fillId="3" borderId="65" xfId="0" applyFill="1" applyBorder="1"/>
    <xf numFmtId="0" fontId="0" fillId="3" borderId="18" xfId="0" applyFill="1" applyBorder="1"/>
    <xf numFmtId="0" fontId="0" fillId="3" borderId="19" xfId="0" applyFill="1" applyBorder="1"/>
    <xf numFmtId="0" fontId="0" fillId="10" borderId="14" xfId="0" applyFill="1" applyBorder="1" applyAlignment="1">
      <alignment horizontal="center" vertical="center"/>
    </xf>
    <xf numFmtId="0" fontId="18" fillId="6" borderId="29" xfId="0" applyFont="1" applyFill="1" applyBorder="1" applyAlignment="1" applyProtection="1">
      <alignment horizontal="center"/>
      <protection hidden="1"/>
    </xf>
    <xf numFmtId="0" fontId="21" fillId="3" borderId="15" xfId="0" applyFont="1" applyFill="1" applyBorder="1" applyAlignment="1" applyProtection="1">
      <alignment horizontal="right"/>
      <protection hidden="1"/>
    </xf>
    <xf numFmtId="167" fontId="19" fillId="3" borderId="15" xfId="0" applyNumberFormat="1" applyFont="1" applyFill="1" applyBorder="1" applyProtection="1">
      <protection hidden="1"/>
    </xf>
    <xf numFmtId="0" fontId="21" fillId="3" borderId="30" xfId="0" applyFont="1" applyFill="1" applyBorder="1" applyAlignment="1" applyProtection="1">
      <alignment horizontal="right"/>
      <protection hidden="1"/>
    </xf>
    <xf numFmtId="167" fontId="19" fillId="3" borderId="30" xfId="0" applyNumberFormat="1" applyFont="1" applyFill="1" applyBorder="1" applyProtection="1">
      <protection hidden="1"/>
    </xf>
    <xf numFmtId="0" fontId="21" fillId="3" borderId="31" xfId="0" applyFont="1" applyFill="1" applyBorder="1" applyAlignment="1" applyProtection="1">
      <alignment horizontal="right"/>
      <protection hidden="1"/>
    </xf>
    <xf numFmtId="49" fontId="18" fillId="3" borderId="30" xfId="0" applyNumberFormat="1" applyFont="1" applyFill="1" applyBorder="1" applyAlignment="1" applyProtection="1">
      <alignment horizontal="right"/>
      <protection hidden="1"/>
    </xf>
    <xf numFmtId="1" fontId="19" fillId="3" borderId="30" xfId="0" applyNumberFormat="1" applyFont="1" applyFill="1" applyBorder="1" applyProtection="1">
      <protection hidden="1"/>
    </xf>
    <xf numFmtId="1" fontId="19" fillId="3" borderId="31" xfId="0" applyNumberFormat="1" applyFont="1" applyFill="1" applyBorder="1" applyProtection="1">
      <protection hidden="1"/>
    </xf>
    <xf numFmtId="167" fontId="19" fillId="3" borderId="15" xfId="0" applyNumberFormat="1" applyFont="1" applyFill="1" applyBorder="1" applyAlignment="1" applyProtection="1">
      <alignment horizontal="right"/>
      <protection hidden="1"/>
    </xf>
    <xf numFmtId="167" fontId="19" fillId="3" borderId="30" xfId="0" applyNumberFormat="1" applyFont="1" applyFill="1" applyBorder="1" applyAlignment="1" applyProtection="1">
      <alignment horizontal="right"/>
      <protection hidden="1"/>
    </xf>
    <xf numFmtId="167" fontId="19" fillId="3" borderId="31" xfId="0" applyNumberFormat="1" applyFont="1" applyFill="1" applyBorder="1" applyAlignment="1" applyProtection="1">
      <alignment horizontal="right"/>
      <protection hidden="1"/>
    </xf>
    <xf numFmtId="49" fontId="18" fillId="3" borderId="31" xfId="0" applyNumberFormat="1" applyFont="1" applyFill="1" applyBorder="1" applyAlignment="1" applyProtection="1">
      <alignment horizontal="right"/>
      <protection hidden="1"/>
    </xf>
    <xf numFmtId="0" fontId="18" fillId="4" borderId="26" xfId="0" applyFont="1" applyFill="1" applyBorder="1" applyAlignment="1" applyProtection="1">
      <alignment horizontal="center"/>
      <protection hidden="1"/>
    </xf>
    <xf numFmtId="167" fontId="19" fillId="3" borderId="27" xfId="0" applyNumberFormat="1" applyFont="1" applyFill="1" applyBorder="1" applyProtection="1">
      <protection hidden="1"/>
    </xf>
    <xf numFmtId="167" fontId="19" fillId="3" borderId="25" xfId="0" applyNumberFormat="1" applyFont="1" applyFill="1" applyBorder="1" applyProtection="1">
      <protection hidden="1"/>
    </xf>
    <xf numFmtId="167" fontId="19" fillId="3" borderId="18" xfId="0" applyNumberFormat="1" applyFont="1" applyFill="1" applyBorder="1" applyAlignment="1" applyProtection="1">
      <alignment horizontal="right"/>
      <protection hidden="1"/>
    </xf>
    <xf numFmtId="0" fontId="18" fillId="6" borderId="20" xfId="0" applyFont="1" applyFill="1" applyBorder="1" applyAlignment="1" applyProtection="1">
      <alignment horizontal="center"/>
      <protection hidden="1"/>
    </xf>
    <xf numFmtId="0" fontId="21" fillId="3" borderId="18" xfId="0" applyFont="1" applyFill="1" applyBorder="1" applyAlignment="1" applyProtection="1">
      <alignment horizontal="right"/>
      <protection hidden="1"/>
    </xf>
    <xf numFmtId="0" fontId="21" fillId="3" borderId="19" xfId="0" applyFont="1" applyFill="1" applyBorder="1" applyAlignment="1" applyProtection="1">
      <alignment horizontal="right"/>
      <protection hidden="1"/>
    </xf>
    <xf numFmtId="167" fontId="19" fillId="3" borderId="31" xfId="0" applyNumberFormat="1" applyFont="1" applyFill="1" applyBorder="1" applyProtection="1">
      <protection hidden="1"/>
    </xf>
    <xf numFmtId="167" fontId="19" fillId="3" borderId="22" xfId="0" applyNumberFormat="1" applyFont="1" applyFill="1" applyBorder="1" applyProtection="1">
      <protection hidden="1"/>
    </xf>
    <xf numFmtId="0" fontId="19" fillId="22" borderId="26" xfId="0" applyFont="1" applyFill="1" applyBorder="1" applyAlignment="1" applyProtection="1">
      <alignment horizontal="center"/>
      <protection hidden="1"/>
    </xf>
    <xf numFmtId="1" fontId="19" fillId="7" borderId="31" xfId="0" applyNumberFormat="1" applyFont="1" applyFill="1" applyBorder="1" applyProtection="1">
      <protection hidden="1"/>
    </xf>
    <xf numFmtId="0" fontId="20" fillId="6" borderId="12" xfId="0" applyFont="1" applyFill="1" applyBorder="1" applyAlignment="1" applyProtection="1">
      <alignment horizontal="center" vertical="center" wrapText="1"/>
      <protection hidden="1"/>
    </xf>
    <xf numFmtId="0" fontId="20" fillId="6" borderId="29" xfId="0" applyFont="1" applyFill="1" applyBorder="1" applyAlignment="1" applyProtection="1">
      <alignment horizontal="center" vertical="center" wrapText="1"/>
      <protection hidden="1"/>
    </xf>
    <xf numFmtId="0" fontId="20" fillId="6" borderId="14" xfId="0" applyFont="1" applyFill="1" applyBorder="1" applyAlignment="1" applyProtection="1">
      <alignment horizontal="center" vertical="center" wrapText="1"/>
      <protection hidden="1"/>
    </xf>
    <xf numFmtId="0" fontId="18" fillId="6" borderId="26" xfId="0" applyFont="1" applyFill="1" applyBorder="1" applyAlignment="1" applyProtection="1">
      <alignment horizontal="center"/>
      <protection hidden="1"/>
    </xf>
    <xf numFmtId="1" fontId="19" fillId="3" borderId="28" xfId="0" applyNumberFormat="1" applyFont="1" applyFill="1" applyBorder="1" applyProtection="1">
      <protection hidden="1"/>
    </xf>
    <xf numFmtId="0" fontId="20" fillId="4" borderId="14" xfId="0" applyFont="1" applyFill="1" applyBorder="1" applyAlignment="1" applyProtection="1">
      <alignment horizontal="center" vertical="center" wrapText="1"/>
      <protection hidden="1"/>
    </xf>
    <xf numFmtId="0" fontId="19" fillId="0" borderId="0" xfId="0" applyFont="1" applyFill="1" applyBorder="1" applyProtection="1">
      <protection hidden="1"/>
    </xf>
    <xf numFmtId="9" fontId="19" fillId="0" borderId="0" xfId="0" applyNumberFormat="1" applyFont="1" applyFill="1" applyBorder="1" applyProtection="1">
      <protection hidden="1"/>
    </xf>
    <xf numFmtId="49" fontId="18" fillId="0" borderId="0" xfId="0" applyNumberFormat="1" applyFont="1" applyFill="1" applyBorder="1" applyAlignment="1" applyProtection="1">
      <alignment horizontal="right"/>
      <protection hidden="1"/>
    </xf>
    <xf numFmtId="1" fontId="19" fillId="0" borderId="0" xfId="0" applyNumberFormat="1" applyFont="1" applyFill="1" applyBorder="1" applyProtection="1">
      <protection hidden="1"/>
    </xf>
    <xf numFmtId="167" fontId="19" fillId="0" borderId="0" xfId="0" applyNumberFormat="1" applyFont="1" applyFill="1" applyBorder="1" applyAlignment="1" applyProtection="1">
      <alignment horizontal="right"/>
      <protection hidden="1"/>
    </xf>
    <xf numFmtId="49" fontId="18" fillId="3" borderId="28" xfId="0" applyNumberFormat="1" applyFont="1" applyFill="1" applyBorder="1" applyAlignment="1" applyProtection="1">
      <alignment horizontal="right"/>
      <protection hidden="1"/>
    </xf>
    <xf numFmtId="0" fontId="18" fillId="23" borderId="14" xfId="0" applyFont="1" applyFill="1" applyBorder="1" applyAlignment="1" applyProtection="1">
      <alignment horizontal="center"/>
      <protection hidden="1"/>
    </xf>
    <xf numFmtId="0" fontId="20" fillId="23" borderId="14" xfId="0" applyFont="1" applyFill="1" applyBorder="1" applyAlignment="1" applyProtection="1">
      <alignment horizontal="center" vertical="center" wrapText="1"/>
      <protection hidden="1"/>
    </xf>
    <xf numFmtId="164" fontId="0" fillId="0" borderId="0" xfId="0" applyNumberFormat="1" applyFill="1" applyBorder="1" applyAlignment="1" applyProtection="1">
      <alignment horizontal="center" vertical="center" wrapText="1" shrinkToFit="1"/>
      <protection hidden="1"/>
    </xf>
    <xf numFmtId="164" fontId="0" fillId="0" borderId="0" xfId="0" applyNumberFormat="1" applyFill="1" applyBorder="1" applyAlignment="1" applyProtection="1">
      <alignment vertical="center" wrapText="1" shrinkToFit="1"/>
      <protection hidden="1"/>
    </xf>
    <xf numFmtId="2" fontId="1" fillId="0" borderId="0" xfId="0" applyNumberFormat="1" applyFont="1" applyFill="1" applyBorder="1" applyAlignment="1" applyProtection="1">
      <alignment vertical="center" wrapText="1" shrinkToFit="1"/>
      <protection hidden="1"/>
    </xf>
    <xf numFmtId="2" fontId="0" fillId="3" borderId="33" xfId="0" applyNumberFormat="1" applyFill="1" applyBorder="1" applyAlignment="1" applyProtection="1">
      <alignment horizontal="center" vertical="center" wrapText="1" shrinkToFit="1"/>
      <protection hidden="1"/>
    </xf>
    <xf numFmtId="0" fontId="0" fillId="0" borderId="0" xfId="0" applyBorder="1" applyProtection="1">
      <protection hidden="1"/>
    </xf>
    <xf numFmtId="0" fontId="0" fillId="0" borderId="0" xfId="0" applyFill="1" applyBorder="1" applyAlignment="1" applyProtection="1">
      <alignment horizontal="left" vertical="top"/>
      <protection hidden="1"/>
    </xf>
    <xf numFmtId="0" fontId="1" fillId="18" borderId="26" xfId="0" applyFont="1" applyFill="1" applyBorder="1" applyAlignment="1" applyProtection="1">
      <alignment vertical="center" wrapText="1"/>
      <protection hidden="1"/>
    </xf>
    <xf numFmtId="0" fontId="1" fillId="0" borderId="0" xfId="0" applyFont="1" applyFill="1" applyBorder="1" applyAlignment="1" applyProtection="1">
      <alignment vertical="center" wrapText="1"/>
      <protection hidden="1"/>
    </xf>
    <xf numFmtId="14" fontId="7" fillId="19" borderId="14" xfId="0" applyNumberFormat="1" applyFont="1" applyFill="1" applyBorder="1" applyAlignment="1" applyProtection="1">
      <alignment horizontal="center" vertical="center"/>
      <protection hidden="1"/>
    </xf>
    <xf numFmtId="14" fontId="7" fillId="0" borderId="0" xfId="0" applyNumberFormat="1" applyFont="1" applyFill="1" applyBorder="1" applyAlignment="1" applyProtection="1">
      <alignment horizontal="center" vertical="center"/>
      <protection hidden="1"/>
    </xf>
    <xf numFmtId="0" fontId="8" fillId="0" borderId="0" xfId="0" applyFont="1" applyBorder="1" applyProtection="1">
      <protection hidden="1"/>
    </xf>
    <xf numFmtId="0" fontId="0" fillId="0" borderId="0" xfId="0" applyFill="1" applyBorder="1" applyAlignment="1" applyProtection="1">
      <protection hidden="1"/>
    </xf>
    <xf numFmtId="0" fontId="7" fillId="0" borderId="0" xfId="0" applyFont="1" applyFill="1" applyBorder="1" applyAlignment="1" applyProtection="1">
      <alignment vertical="center"/>
      <protection hidden="1"/>
    </xf>
    <xf numFmtId="0" fontId="1" fillId="3" borderId="55" xfId="0" applyFont="1" applyFill="1" applyBorder="1" applyAlignment="1" applyProtection="1">
      <alignment horizontal="center" vertical="center"/>
      <protection hidden="1"/>
    </xf>
    <xf numFmtId="0" fontId="1" fillId="3" borderId="15" xfId="0" applyFont="1" applyFill="1" applyBorder="1" applyAlignment="1" applyProtection="1">
      <alignment horizontal="center" vertical="center"/>
      <protection hidden="1"/>
    </xf>
    <xf numFmtId="0" fontId="1" fillId="4" borderId="14" xfId="0" applyFont="1" applyFill="1" applyBorder="1" applyAlignment="1" applyProtection="1">
      <alignment horizontal="center" vertical="center"/>
      <protection hidden="1"/>
    </xf>
    <xf numFmtId="0" fontId="1" fillId="23" borderId="14" xfId="0" applyFont="1" applyFill="1" applyBorder="1" applyAlignment="1" applyProtection="1">
      <alignment horizontal="center" vertical="center"/>
      <protection hidden="1"/>
    </xf>
    <xf numFmtId="0" fontId="1" fillId="3" borderId="45" xfId="0" applyFont="1" applyFill="1" applyBorder="1" applyAlignment="1" applyProtection="1">
      <alignment horizontal="center" vertical="center"/>
      <protection hidden="1"/>
    </xf>
    <xf numFmtId="0" fontId="1" fillId="3" borderId="30" xfId="0" applyFont="1" applyFill="1" applyBorder="1" applyAlignment="1" applyProtection="1">
      <alignment horizontal="center" vertical="center"/>
      <protection hidden="1"/>
    </xf>
    <xf numFmtId="1" fontId="9" fillId="0" borderId="0" xfId="0" applyNumberFormat="1" applyFont="1" applyFill="1" applyBorder="1" applyAlignment="1" applyProtection="1">
      <alignment vertical="center"/>
      <protection hidden="1"/>
    </xf>
    <xf numFmtId="0" fontId="19" fillId="0" borderId="0" xfId="0" applyFont="1" applyProtection="1">
      <protection hidden="1"/>
    </xf>
    <xf numFmtId="0" fontId="24" fillId="6" borderId="14" xfId="0" applyFont="1" applyFill="1" applyBorder="1" applyAlignment="1" applyProtection="1">
      <alignment horizontal="center" vertical="center"/>
      <protection hidden="1"/>
    </xf>
    <xf numFmtId="0" fontId="18" fillId="6" borderId="16" xfId="0" applyFont="1" applyFill="1" applyBorder="1" applyAlignment="1" applyProtection="1">
      <alignment horizontal="center" vertical="center"/>
      <protection hidden="1"/>
    </xf>
    <xf numFmtId="0" fontId="19" fillId="3" borderId="15" xfId="0" applyFont="1" applyFill="1" applyBorder="1" applyProtection="1">
      <protection hidden="1"/>
    </xf>
    <xf numFmtId="0" fontId="19" fillId="3" borderId="65" xfId="0" applyFont="1" applyFill="1" applyBorder="1" applyProtection="1">
      <protection hidden="1"/>
    </xf>
    <xf numFmtId="0" fontId="19" fillId="4" borderId="14" xfId="0" applyFont="1" applyFill="1" applyBorder="1" applyProtection="1">
      <protection hidden="1"/>
    </xf>
    <xf numFmtId="0" fontId="19" fillId="23" borderId="14" xfId="0" applyFont="1" applyFill="1" applyBorder="1" applyProtection="1"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19" fillId="3" borderId="30" xfId="0" applyFont="1" applyFill="1" applyBorder="1" applyProtection="1">
      <protection hidden="1"/>
    </xf>
    <xf numFmtId="0" fontId="1" fillId="0" borderId="0" xfId="0" applyFont="1" applyFill="1" applyBorder="1" applyAlignment="1" applyProtection="1">
      <alignment horizontal="center" vertical="center"/>
      <protection hidden="1"/>
    </xf>
    <xf numFmtId="1" fontId="5" fillId="0" borderId="0" xfId="0" applyNumberFormat="1" applyFont="1" applyFill="1" applyBorder="1" applyAlignment="1" applyProtection="1">
      <alignment horizontal="center" vertical="center"/>
      <protection hidden="1"/>
    </xf>
    <xf numFmtId="0" fontId="19" fillId="3" borderId="21" xfId="0" applyFont="1" applyFill="1" applyBorder="1" applyProtection="1">
      <protection hidden="1"/>
    </xf>
    <xf numFmtId="0" fontId="19" fillId="3" borderId="31" xfId="0" applyFont="1" applyFill="1" applyBorder="1" applyProtection="1">
      <protection hidden="1"/>
    </xf>
    <xf numFmtId="0" fontId="19" fillId="3" borderId="14" xfId="0" applyFont="1" applyFill="1" applyBorder="1" applyProtection="1">
      <protection hidden="1"/>
    </xf>
    <xf numFmtId="0" fontId="1" fillId="0" borderId="0" xfId="0" applyFont="1" applyFill="1" applyBorder="1" applyAlignment="1" applyProtection="1">
      <protection hidden="1"/>
    </xf>
    <xf numFmtId="1" fontId="4" fillId="0" borderId="0" xfId="0" applyNumberFormat="1" applyFont="1" applyFill="1" applyBorder="1" applyAlignment="1" applyProtection="1">
      <alignment vertical="center"/>
      <protection hidden="1"/>
    </xf>
    <xf numFmtId="0" fontId="19" fillId="3" borderId="26" xfId="0" applyFont="1" applyFill="1" applyBorder="1" applyProtection="1">
      <protection hidden="1"/>
    </xf>
    <xf numFmtId="0" fontId="19" fillId="3" borderId="7" xfId="0" applyFont="1" applyFill="1" applyBorder="1" applyProtection="1">
      <protection hidden="1"/>
    </xf>
    <xf numFmtId="0" fontId="19" fillId="0" borderId="0" xfId="0" applyFont="1" applyFill="1" applyProtection="1">
      <protection hidden="1"/>
    </xf>
    <xf numFmtId="0" fontId="1" fillId="3" borderId="28" xfId="0" applyFont="1" applyFill="1" applyBorder="1" applyAlignment="1" applyProtection="1">
      <alignment horizontal="center" vertical="center"/>
      <protection hidden="1"/>
    </xf>
    <xf numFmtId="0" fontId="1" fillId="3" borderId="46" xfId="0" applyFont="1" applyFill="1" applyBorder="1" applyAlignment="1" applyProtection="1">
      <alignment horizontal="center" vertical="center"/>
      <protection hidden="1"/>
    </xf>
    <xf numFmtId="0" fontId="1" fillId="3" borderId="31" xfId="0" applyFon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top"/>
      <protection hidden="1"/>
    </xf>
    <xf numFmtId="0" fontId="19" fillId="3" borderId="35" xfId="0" applyFont="1" applyFill="1" applyBorder="1" applyProtection="1">
      <protection hidden="1"/>
    </xf>
    <xf numFmtId="0" fontId="25" fillId="6" borderId="29" xfId="0" applyFont="1" applyFill="1" applyBorder="1" applyProtection="1">
      <protection hidden="1"/>
    </xf>
    <xf numFmtId="0" fontId="21" fillId="3" borderId="30" xfId="0" applyFont="1" applyFill="1" applyBorder="1" applyAlignment="1" applyProtection="1">
      <alignment horizontal="right"/>
      <protection hidden="1"/>
    </xf>
    <xf numFmtId="0" fontId="21" fillId="3" borderId="31" xfId="0" applyFont="1" applyFill="1" applyBorder="1" applyAlignment="1" applyProtection="1">
      <alignment horizontal="right"/>
      <protection hidden="1"/>
    </xf>
    <xf numFmtId="0" fontId="18" fillId="27" borderId="14" xfId="0" applyFont="1" applyFill="1" applyBorder="1" applyAlignment="1" applyProtection="1">
      <alignment horizontal="center"/>
      <protection hidden="1"/>
    </xf>
    <xf numFmtId="0" fontId="1" fillId="27" borderId="14" xfId="0" applyFont="1" applyFill="1" applyBorder="1" applyAlignment="1" applyProtection="1">
      <alignment horizontal="center" vertical="center"/>
      <protection hidden="1"/>
    </xf>
    <xf numFmtId="0" fontId="2" fillId="5" borderId="14" xfId="0" applyFont="1" applyFill="1" applyBorder="1" applyAlignment="1" applyProtection="1">
      <alignment horizontal="center" vertical="center" wrapText="1" shrinkToFit="1"/>
      <protection hidden="1"/>
    </xf>
    <xf numFmtId="165" fontId="0" fillId="17" borderId="14" xfId="0" applyNumberFormat="1" applyFill="1" applyBorder="1" applyAlignment="1" applyProtection="1">
      <alignment horizontal="center" vertical="center" wrapText="1" shrinkToFit="1"/>
      <protection hidden="1"/>
    </xf>
    <xf numFmtId="0" fontId="21" fillId="3" borderId="25" xfId="0" applyFont="1" applyFill="1" applyBorder="1" applyAlignment="1" applyProtection="1">
      <alignment horizontal="right"/>
      <protection hidden="1"/>
    </xf>
    <xf numFmtId="0" fontId="21" fillId="3" borderId="22" xfId="0" applyFont="1" applyFill="1" applyBorder="1" applyAlignment="1" applyProtection="1">
      <alignment horizontal="right"/>
      <protection hidden="1"/>
    </xf>
    <xf numFmtId="0" fontId="19" fillId="3" borderId="15" xfId="0" applyFont="1" applyFill="1" applyBorder="1" applyProtection="1">
      <protection hidden="1"/>
    </xf>
    <xf numFmtId="0" fontId="21" fillId="3" borderId="27" xfId="0" applyFont="1" applyFill="1" applyBorder="1" applyAlignment="1" applyProtection="1">
      <alignment horizontal="right"/>
      <protection hidden="1"/>
    </xf>
    <xf numFmtId="167" fontId="19" fillId="3" borderId="15" xfId="0" applyNumberFormat="1" applyFont="1" applyFill="1" applyBorder="1" applyAlignment="1" applyProtection="1">
      <alignment horizontal="center"/>
      <protection hidden="1"/>
    </xf>
    <xf numFmtId="0" fontId="18" fillId="27" borderId="68" xfId="0" applyFont="1" applyFill="1" applyBorder="1" applyAlignment="1" applyProtection="1">
      <alignment horizontal="center"/>
      <protection hidden="1"/>
    </xf>
    <xf numFmtId="0" fontId="20" fillId="27" borderId="12" xfId="0" applyFont="1" applyFill="1" applyBorder="1" applyAlignment="1" applyProtection="1">
      <alignment horizontal="center" wrapText="1"/>
      <protection hidden="1"/>
    </xf>
    <xf numFmtId="0" fontId="20" fillId="27" borderId="26" xfId="0" applyFont="1" applyFill="1" applyBorder="1" applyAlignment="1" applyProtection="1">
      <alignment horizontal="center" wrapText="1"/>
      <protection hidden="1"/>
    </xf>
    <xf numFmtId="2" fontId="1" fillId="26" borderId="33" xfId="0" applyNumberFormat="1" applyFont="1" applyFill="1" applyBorder="1" applyAlignment="1" applyProtection="1">
      <alignment horizontal="center" vertical="center" wrapText="1" shrinkToFit="1"/>
      <protection hidden="1"/>
    </xf>
    <xf numFmtId="0" fontId="18" fillId="27" borderId="21" xfId="0" applyFont="1" applyFill="1" applyBorder="1" applyAlignment="1" applyProtection="1">
      <alignment horizontal="center" vertical="center" wrapText="1"/>
      <protection hidden="1"/>
    </xf>
    <xf numFmtId="0" fontId="18" fillId="27" borderId="23" xfId="0" applyFont="1" applyFill="1" applyBorder="1" applyAlignment="1" applyProtection="1">
      <alignment horizontal="center" vertical="center" wrapText="1"/>
      <protection hidden="1"/>
    </xf>
    <xf numFmtId="0" fontId="18" fillId="27" borderId="16" xfId="0" applyFont="1" applyFill="1" applyBorder="1" applyAlignment="1" applyProtection="1">
      <alignment horizontal="center" vertical="center" wrapText="1"/>
      <protection hidden="1"/>
    </xf>
    <xf numFmtId="0" fontId="19" fillId="27" borderId="26" xfId="0" applyFont="1" applyFill="1" applyBorder="1" applyAlignment="1" applyProtection="1">
      <alignment horizontal="center" vertical="center" wrapText="1"/>
      <protection hidden="1"/>
    </xf>
    <xf numFmtId="0" fontId="19" fillId="27" borderId="20" xfId="0" applyFont="1" applyFill="1" applyBorder="1" applyAlignment="1" applyProtection="1">
      <alignment horizontal="center" vertical="center" wrapText="1"/>
      <protection hidden="1"/>
    </xf>
    <xf numFmtId="10" fontId="1" fillId="27" borderId="26" xfId="0" applyNumberFormat="1" applyFont="1" applyFill="1" applyBorder="1" applyAlignment="1" applyProtection="1">
      <alignment horizontal="center" vertical="center"/>
      <protection hidden="1"/>
    </xf>
    <xf numFmtId="10" fontId="1" fillId="27" borderId="20" xfId="0" applyNumberFormat="1" applyFont="1" applyFill="1" applyBorder="1" applyAlignment="1" applyProtection="1">
      <alignment horizontal="center" vertical="center"/>
      <protection hidden="1"/>
    </xf>
    <xf numFmtId="1" fontId="19" fillId="3" borderId="65" xfId="0" applyNumberFormat="1" applyFont="1" applyFill="1" applyBorder="1" applyAlignment="1" applyProtection="1">
      <alignment horizontal="center"/>
      <protection hidden="1"/>
    </xf>
    <xf numFmtId="1" fontId="19" fillId="3" borderId="27" xfId="0" applyNumberFormat="1" applyFont="1" applyFill="1" applyBorder="1" applyAlignment="1" applyProtection="1">
      <alignment horizontal="center"/>
      <protection hidden="1"/>
    </xf>
    <xf numFmtId="0" fontId="19" fillId="27" borderId="21" xfId="0" applyFont="1" applyFill="1" applyBorder="1" applyAlignment="1" applyProtection="1">
      <alignment horizontal="center"/>
      <protection hidden="1"/>
    </xf>
    <xf numFmtId="0" fontId="19" fillId="27" borderId="16" xfId="0" applyFont="1" applyFill="1" applyBorder="1" applyAlignment="1" applyProtection="1">
      <alignment horizontal="center"/>
      <protection hidden="1"/>
    </xf>
    <xf numFmtId="0" fontId="1" fillId="11" borderId="63" xfId="0" applyFont="1" applyFill="1" applyBorder="1" applyAlignment="1" applyProtection="1">
      <alignment horizontal="center" vertical="center"/>
      <protection hidden="1"/>
    </xf>
    <xf numFmtId="0" fontId="1" fillId="11" borderId="64" xfId="0" applyFont="1" applyFill="1" applyBorder="1" applyAlignment="1" applyProtection="1">
      <alignment horizontal="center" vertical="center"/>
      <protection hidden="1"/>
    </xf>
    <xf numFmtId="0" fontId="0" fillId="3" borderId="40" xfId="0" applyFill="1" applyBorder="1" applyAlignment="1" applyProtection="1">
      <alignment horizontal="left" vertical="top"/>
      <protection hidden="1"/>
    </xf>
    <xf numFmtId="0" fontId="0" fillId="3" borderId="36" xfId="0" applyFill="1" applyBorder="1" applyAlignment="1" applyProtection="1">
      <alignment horizontal="left" vertical="top"/>
      <protection hidden="1"/>
    </xf>
    <xf numFmtId="0" fontId="0" fillId="3" borderId="41" xfId="0" applyFill="1" applyBorder="1" applyAlignment="1" applyProtection="1">
      <alignment horizontal="left" vertical="top"/>
      <protection hidden="1"/>
    </xf>
    <xf numFmtId="0" fontId="3" fillId="11" borderId="26" xfId="0" applyFont="1" applyFill="1" applyBorder="1" applyAlignment="1" applyProtection="1">
      <alignment horizontal="center" vertical="center"/>
      <protection hidden="1"/>
    </xf>
    <xf numFmtId="0" fontId="3" fillId="11" borderId="20" xfId="0" applyFont="1" applyFill="1" applyBorder="1" applyAlignment="1" applyProtection="1">
      <alignment horizontal="center" vertical="center"/>
      <protection hidden="1"/>
    </xf>
    <xf numFmtId="0" fontId="0" fillId="3" borderId="48" xfId="0" applyFill="1" applyBorder="1" applyAlignment="1" applyProtection="1">
      <alignment horizontal="left" vertical="top"/>
      <protection hidden="1"/>
    </xf>
    <xf numFmtId="0" fontId="0" fillId="3" borderId="50" xfId="0" applyFill="1" applyBorder="1" applyAlignment="1" applyProtection="1">
      <alignment horizontal="left" vertical="top"/>
      <protection hidden="1"/>
    </xf>
    <xf numFmtId="0" fontId="0" fillId="3" borderId="53" xfId="0" applyFill="1" applyBorder="1" applyAlignment="1" applyProtection="1">
      <alignment horizontal="left" vertical="top"/>
      <protection hidden="1"/>
    </xf>
    <xf numFmtId="0" fontId="18" fillId="20" borderId="4" xfId="0" applyFont="1" applyFill="1" applyBorder="1" applyAlignment="1" applyProtection="1">
      <alignment horizontal="center" vertical="center"/>
      <protection hidden="1"/>
    </xf>
    <xf numFmtId="0" fontId="18" fillId="20" borderId="6" xfId="0" applyFont="1" applyFill="1" applyBorder="1" applyAlignment="1" applyProtection="1">
      <alignment horizontal="center" vertical="center"/>
      <protection hidden="1"/>
    </xf>
    <xf numFmtId="0" fontId="18" fillId="20" borderId="7" xfId="0" applyFont="1" applyFill="1" applyBorder="1" applyAlignment="1" applyProtection="1">
      <alignment horizontal="center" vertical="center"/>
      <protection hidden="1"/>
    </xf>
    <xf numFmtId="0" fontId="18" fillId="20" borderId="9" xfId="0" applyFont="1" applyFill="1" applyBorder="1" applyAlignment="1" applyProtection="1">
      <alignment horizontal="center" vertical="center"/>
      <protection hidden="1"/>
    </xf>
    <xf numFmtId="1" fontId="18" fillId="21" borderId="4" xfId="0" applyNumberFormat="1" applyFont="1" applyFill="1" applyBorder="1" applyAlignment="1" applyProtection="1">
      <alignment horizontal="center" vertical="center"/>
      <protection locked="0" hidden="1"/>
    </xf>
    <xf numFmtId="1" fontId="18" fillId="21" borderId="6" xfId="0" applyNumberFormat="1" applyFont="1" applyFill="1" applyBorder="1" applyAlignment="1" applyProtection="1">
      <alignment horizontal="center" vertical="center"/>
      <protection locked="0" hidden="1"/>
    </xf>
    <xf numFmtId="1" fontId="18" fillId="21" borderId="7" xfId="0" applyNumberFormat="1" applyFont="1" applyFill="1" applyBorder="1" applyAlignment="1" applyProtection="1">
      <alignment horizontal="center" vertical="center"/>
      <protection locked="0" hidden="1"/>
    </xf>
    <xf numFmtId="1" fontId="18" fillId="21" borderId="9" xfId="0" applyNumberFormat="1" applyFont="1" applyFill="1" applyBorder="1" applyAlignment="1" applyProtection="1">
      <alignment horizontal="center" vertical="center"/>
      <protection locked="0" hidden="1"/>
    </xf>
    <xf numFmtId="0" fontId="19" fillId="8" borderId="21" xfId="0" applyFont="1" applyFill="1" applyBorder="1" applyAlignment="1" applyProtection="1">
      <alignment horizontal="center"/>
      <protection hidden="1"/>
    </xf>
    <xf numFmtId="0" fontId="19" fillId="8" borderId="16" xfId="0" applyFont="1" applyFill="1" applyBorder="1" applyAlignment="1" applyProtection="1">
      <alignment horizontal="center"/>
      <protection hidden="1"/>
    </xf>
    <xf numFmtId="10" fontId="18" fillId="6" borderId="26" xfId="0" applyNumberFormat="1" applyFont="1" applyFill="1" applyBorder="1" applyAlignment="1" applyProtection="1">
      <alignment horizontal="center" vertical="center"/>
      <protection hidden="1"/>
    </xf>
    <xf numFmtId="10" fontId="18" fillId="6" borderId="20" xfId="0" applyNumberFormat="1" applyFont="1" applyFill="1" applyBorder="1" applyAlignment="1" applyProtection="1">
      <alignment horizontal="center" vertical="center"/>
      <protection hidden="1"/>
    </xf>
    <xf numFmtId="0" fontId="23" fillId="6" borderId="4" xfId="0" applyFont="1" applyFill="1" applyBorder="1" applyAlignment="1" applyProtection="1">
      <alignment horizontal="center" vertical="center" wrapText="1"/>
      <protection hidden="1"/>
    </xf>
    <xf numFmtId="0" fontId="23" fillId="6" borderId="5" xfId="0" applyFont="1" applyFill="1" applyBorder="1" applyAlignment="1" applyProtection="1">
      <alignment horizontal="center" vertical="center" wrapText="1"/>
      <protection hidden="1"/>
    </xf>
    <xf numFmtId="0" fontId="23" fillId="6" borderId="6" xfId="0" applyFont="1" applyFill="1" applyBorder="1" applyAlignment="1" applyProtection="1">
      <alignment horizontal="center" vertical="center" wrapText="1"/>
      <protection hidden="1"/>
    </xf>
    <xf numFmtId="0" fontId="23" fillId="6" borderId="7" xfId="0" applyFont="1" applyFill="1" applyBorder="1" applyAlignment="1" applyProtection="1">
      <alignment horizontal="center" vertical="center" wrapText="1"/>
      <protection hidden="1"/>
    </xf>
    <xf numFmtId="0" fontId="23" fillId="6" borderId="8" xfId="0" applyFont="1" applyFill="1" applyBorder="1" applyAlignment="1" applyProtection="1">
      <alignment horizontal="center" vertical="center" wrapText="1"/>
      <protection hidden="1"/>
    </xf>
    <xf numFmtId="0" fontId="23" fillId="6" borderId="9" xfId="0" applyFont="1" applyFill="1" applyBorder="1" applyAlignment="1" applyProtection="1">
      <alignment horizontal="center" vertical="center" wrapText="1"/>
      <protection hidden="1"/>
    </xf>
    <xf numFmtId="0" fontId="18" fillId="6" borderId="4" xfId="0" applyFont="1" applyFill="1" applyBorder="1" applyAlignment="1" applyProtection="1">
      <alignment horizontal="center" vertical="center" wrapText="1"/>
      <protection hidden="1"/>
    </xf>
    <xf numFmtId="0" fontId="18" fillId="6" borderId="5" xfId="0" applyFont="1" applyFill="1" applyBorder="1" applyAlignment="1" applyProtection="1">
      <alignment horizontal="center" vertical="center" wrapText="1"/>
      <protection hidden="1"/>
    </xf>
    <xf numFmtId="0" fontId="18" fillId="6" borderId="6" xfId="0" applyFont="1" applyFill="1" applyBorder="1" applyAlignment="1" applyProtection="1">
      <alignment horizontal="center" vertical="center" wrapText="1"/>
      <protection hidden="1"/>
    </xf>
    <xf numFmtId="0" fontId="18" fillId="6" borderId="7" xfId="0" applyFont="1" applyFill="1" applyBorder="1" applyAlignment="1" applyProtection="1">
      <alignment horizontal="center" vertical="center" wrapText="1"/>
      <protection hidden="1"/>
    </xf>
    <xf numFmtId="0" fontId="18" fillId="6" borderId="8" xfId="0" applyFont="1" applyFill="1" applyBorder="1" applyAlignment="1" applyProtection="1">
      <alignment horizontal="center" vertical="center" wrapText="1"/>
      <protection hidden="1"/>
    </xf>
    <xf numFmtId="0" fontId="18" fillId="6" borderId="9" xfId="0" applyFont="1" applyFill="1" applyBorder="1" applyAlignment="1" applyProtection="1">
      <alignment horizontal="center" vertical="center" wrapText="1"/>
      <protection hidden="1"/>
    </xf>
    <xf numFmtId="0" fontId="22" fillId="6" borderId="21" xfId="0" applyFont="1" applyFill="1" applyBorder="1" applyAlignment="1" applyProtection="1">
      <alignment horizontal="center"/>
      <protection hidden="1"/>
    </xf>
    <xf numFmtId="0" fontId="22" fillId="6" borderId="16" xfId="0" applyFont="1" applyFill="1" applyBorder="1" applyAlignment="1" applyProtection="1">
      <alignment horizontal="center"/>
      <protection hidden="1"/>
    </xf>
    <xf numFmtId="1" fontId="19" fillId="3" borderId="49" xfId="0" applyNumberFormat="1" applyFont="1" applyFill="1" applyBorder="1" applyAlignment="1" applyProtection="1">
      <alignment horizontal="center"/>
      <protection hidden="1"/>
    </xf>
    <xf numFmtId="1" fontId="19" fillId="3" borderId="53" xfId="0" applyNumberFormat="1" applyFont="1" applyFill="1" applyBorder="1" applyAlignment="1" applyProtection="1">
      <alignment horizontal="center"/>
      <protection hidden="1"/>
    </xf>
    <xf numFmtId="1" fontId="19" fillId="3" borderId="57" xfId="0" applyNumberFormat="1" applyFont="1" applyFill="1" applyBorder="1" applyAlignment="1" applyProtection="1">
      <alignment horizontal="center"/>
      <protection hidden="1"/>
    </xf>
    <xf numFmtId="1" fontId="19" fillId="3" borderId="11" xfId="0" applyNumberFormat="1" applyFont="1" applyFill="1" applyBorder="1" applyAlignment="1" applyProtection="1">
      <alignment horizontal="center"/>
      <protection hidden="1"/>
    </xf>
    <xf numFmtId="0" fontId="19" fillId="6" borderId="26" xfId="0" applyFont="1" applyFill="1" applyBorder="1" applyAlignment="1" applyProtection="1">
      <alignment horizontal="center" vertical="center" wrapText="1"/>
      <protection hidden="1"/>
    </xf>
    <xf numFmtId="0" fontId="19" fillId="6" borderId="29" xfId="0" applyFont="1" applyFill="1" applyBorder="1" applyAlignment="1" applyProtection="1">
      <alignment horizontal="center" vertical="center" wrapText="1"/>
      <protection hidden="1"/>
    </xf>
    <xf numFmtId="1" fontId="19" fillId="3" borderId="60" xfId="0" applyNumberFormat="1" applyFont="1" applyFill="1" applyBorder="1" applyAlignment="1" applyProtection="1">
      <alignment horizontal="center"/>
      <protection hidden="1"/>
    </xf>
    <xf numFmtId="1" fontId="19" fillId="3" borderId="67" xfId="0" applyNumberFormat="1" applyFont="1" applyFill="1" applyBorder="1" applyAlignment="1" applyProtection="1">
      <alignment horizontal="center"/>
      <protection hidden="1"/>
    </xf>
    <xf numFmtId="1" fontId="19" fillId="3" borderId="66" xfId="0" applyNumberFormat="1" applyFont="1" applyFill="1" applyBorder="1" applyAlignment="1" applyProtection="1">
      <alignment horizontal="center"/>
      <protection hidden="1"/>
    </xf>
    <xf numFmtId="1" fontId="19" fillId="3" borderId="51" xfId="0" applyNumberFormat="1" applyFont="1" applyFill="1" applyBorder="1" applyAlignment="1" applyProtection="1">
      <alignment horizontal="center"/>
      <protection hidden="1"/>
    </xf>
    <xf numFmtId="0" fontId="18" fillId="23" borderId="21" xfId="0" applyFont="1" applyFill="1" applyBorder="1" applyAlignment="1" applyProtection="1">
      <alignment horizontal="center" vertical="center"/>
      <protection hidden="1"/>
    </xf>
    <xf numFmtId="0" fontId="18" fillId="23" borderId="23" xfId="0" applyFont="1" applyFill="1" applyBorder="1" applyAlignment="1" applyProtection="1">
      <alignment horizontal="center" vertical="center"/>
      <protection hidden="1"/>
    </xf>
    <xf numFmtId="0" fontId="18" fillId="23" borderId="16" xfId="0" applyFont="1" applyFill="1" applyBorder="1" applyAlignment="1" applyProtection="1">
      <alignment horizontal="center" vertical="center"/>
      <protection hidden="1"/>
    </xf>
    <xf numFmtId="0" fontId="18" fillId="4" borderId="21" xfId="0" applyFont="1" applyFill="1" applyBorder="1" applyAlignment="1" applyProtection="1">
      <alignment horizontal="center" vertical="center"/>
      <protection hidden="1"/>
    </xf>
    <xf numFmtId="0" fontId="18" fillId="4" borderId="23" xfId="0" applyFont="1" applyFill="1" applyBorder="1" applyAlignment="1" applyProtection="1">
      <alignment horizontal="center" vertical="center"/>
      <protection hidden="1"/>
    </xf>
    <xf numFmtId="0" fontId="18" fillId="4" borderId="16" xfId="0" applyFont="1" applyFill="1" applyBorder="1" applyAlignment="1" applyProtection="1">
      <alignment horizontal="center" vertical="center"/>
      <protection hidden="1"/>
    </xf>
    <xf numFmtId="0" fontId="18" fillId="6" borderId="21" xfId="0" applyFont="1" applyFill="1" applyBorder="1" applyAlignment="1" applyProtection="1">
      <alignment horizontal="center"/>
      <protection hidden="1"/>
    </xf>
    <xf numFmtId="0" fontId="18" fillId="6" borderId="23" xfId="0" applyFont="1" applyFill="1" applyBorder="1" applyAlignment="1" applyProtection="1">
      <alignment horizontal="center"/>
      <protection hidden="1"/>
    </xf>
    <xf numFmtId="0" fontId="18" fillId="6" borderId="16" xfId="0" applyFont="1" applyFill="1" applyBorder="1" applyAlignment="1" applyProtection="1">
      <alignment horizontal="center"/>
      <protection hidden="1"/>
    </xf>
    <xf numFmtId="0" fontId="19" fillId="4" borderId="29" xfId="0" applyFont="1" applyFill="1" applyBorder="1" applyAlignment="1" applyProtection="1">
      <alignment horizontal="center" vertical="center" wrapText="1"/>
      <protection hidden="1"/>
    </xf>
    <xf numFmtId="0" fontId="19" fillId="4" borderId="20" xfId="0" applyFont="1" applyFill="1" applyBorder="1" applyAlignment="1" applyProtection="1">
      <alignment horizontal="center" vertical="center" wrapText="1"/>
      <protection hidden="1"/>
    </xf>
    <xf numFmtId="1" fontId="19" fillId="3" borderId="61" xfId="0" applyNumberFormat="1" applyFont="1" applyFill="1" applyBorder="1" applyAlignment="1" applyProtection="1">
      <alignment horizontal="center"/>
      <protection hidden="1"/>
    </xf>
    <xf numFmtId="1" fontId="19" fillId="3" borderId="54" xfId="0" applyNumberFormat="1" applyFont="1" applyFill="1" applyBorder="1" applyAlignment="1" applyProtection="1">
      <alignment horizontal="center"/>
      <protection hidden="1"/>
    </xf>
    <xf numFmtId="0" fontId="3" fillId="9" borderId="4" xfId="0" applyFont="1" applyFill="1" applyBorder="1" applyAlignment="1" applyProtection="1">
      <alignment horizontal="center" vertical="center"/>
      <protection hidden="1"/>
    </xf>
    <xf numFmtId="0" fontId="3" fillId="9" borderId="5" xfId="0" applyFont="1" applyFill="1" applyBorder="1" applyAlignment="1" applyProtection="1">
      <alignment horizontal="center" vertical="center"/>
      <protection hidden="1"/>
    </xf>
    <xf numFmtId="0" fontId="3" fillId="9" borderId="6" xfId="0" applyFont="1" applyFill="1" applyBorder="1" applyAlignment="1" applyProtection="1">
      <alignment horizontal="center" vertical="center"/>
      <protection hidden="1"/>
    </xf>
    <xf numFmtId="0" fontId="3" fillId="9" borderId="7" xfId="0" applyFont="1" applyFill="1" applyBorder="1" applyAlignment="1" applyProtection="1">
      <alignment horizontal="center" vertical="center"/>
      <protection hidden="1"/>
    </xf>
    <xf numFmtId="0" fontId="3" fillId="9" borderId="8" xfId="0" applyFont="1" applyFill="1" applyBorder="1" applyAlignment="1" applyProtection="1">
      <alignment horizontal="center" vertical="center"/>
      <protection hidden="1"/>
    </xf>
    <xf numFmtId="0" fontId="3" fillId="9" borderId="9" xfId="0" applyFont="1" applyFill="1" applyBorder="1" applyAlignment="1" applyProtection="1">
      <alignment horizontal="center" vertical="center"/>
      <protection hidden="1"/>
    </xf>
    <xf numFmtId="0" fontId="1" fillId="11" borderId="21" xfId="0" applyFont="1" applyFill="1" applyBorder="1" applyAlignment="1" applyProtection="1">
      <alignment horizontal="center" vertical="center" wrapText="1"/>
      <protection hidden="1"/>
    </xf>
    <xf numFmtId="0" fontId="1" fillId="11" borderId="16" xfId="0" applyFont="1" applyFill="1" applyBorder="1" applyAlignment="1" applyProtection="1">
      <alignment horizontal="center" vertical="center" wrapText="1"/>
      <protection hidden="1"/>
    </xf>
    <xf numFmtId="0" fontId="0" fillId="24" borderId="21" xfId="0" applyFill="1" applyBorder="1" applyAlignment="1" applyProtection="1">
      <alignment horizontal="center"/>
      <protection hidden="1"/>
    </xf>
    <xf numFmtId="0" fontId="0" fillId="24" borderId="16" xfId="0" applyFill="1" applyBorder="1" applyAlignment="1" applyProtection="1">
      <alignment horizontal="center"/>
      <protection hidden="1"/>
    </xf>
    <xf numFmtId="1" fontId="9" fillId="8" borderId="26" xfId="0" applyNumberFormat="1" applyFont="1" applyFill="1" applyBorder="1" applyAlignment="1" applyProtection="1">
      <alignment horizontal="center" vertical="center" wrapText="1" shrinkToFit="1"/>
      <protection hidden="1"/>
    </xf>
    <xf numFmtId="1" fontId="9" fillId="8" borderId="29" xfId="0" applyNumberFormat="1" applyFont="1" applyFill="1" applyBorder="1" applyAlignment="1" applyProtection="1">
      <alignment horizontal="center" vertical="center" wrapText="1" shrinkToFit="1"/>
      <protection hidden="1"/>
    </xf>
    <xf numFmtId="1" fontId="9" fillId="8" borderId="20" xfId="0" applyNumberFormat="1" applyFont="1" applyFill="1" applyBorder="1" applyAlignment="1" applyProtection="1">
      <alignment horizontal="center" vertical="center" wrapText="1" shrinkToFit="1"/>
      <protection hidden="1"/>
    </xf>
    <xf numFmtId="1" fontId="9" fillId="9" borderId="26" xfId="0" applyNumberFormat="1" applyFont="1" applyFill="1" applyBorder="1" applyAlignment="1" applyProtection="1">
      <alignment horizontal="center" vertical="center"/>
      <protection hidden="1"/>
    </xf>
    <xf numFmtId="1" fontId="9" fillId="9" borderId="29" xfId="0" applyNumberFormat="1" applyFont="1" applyFill="1" applyBorder="1" applyAlignment="1" applyProtection="1">
      <alignment horizontal="center" vertical="center"/>
      <protection hidden="1"/>
    </xf>
    <xf numFmtId="1" fontId="9" fillId="9" borderId="20" xfId="0" applyNumberFormat="1" applyFont="1" applyFill="1" applyBorder="1" applyAlignment="1" applyProtection="1">
      <alignment horizontal="center" vertical="center"/>
      <protection hidden="1"/>
    </xf>
    <xf numFmtId="0" fontId="0" fillId="3" borderId="37" xfId="0" applyFill="1" applyBorder="1" applyAlignment="1" applyProtection="1">
      <alignment horizontal="left" vertical="top"/>
      <protection hidden="1"/>
    </xf>
    <xf numFmtId="0" fontId="0" fillId="3" borderId="38" xfId="0" applyFill="1" applyBorder="1" applyAlignment="1" applyProtection="1">
      <alignment horizontal="left" vertical="top"/>
      <protection hidden="1"/>
    </xf>
    <xf numFmtId="0" fontId="0" fillId="3" borderId="39" xfId="0" applyFill="1" applyBorder="1" applyAlignment="1" applyProtection="1">
      <alignment horizontal="left" vertical="top"/>
      <protection hidden="1"/>
    </xf>
    <xf numFmtId="166" fontId="1" fillId="5" borderId="4" xfId="0" applyNumberFormat="1" applyFont="1" applyFill="1" applyBorder="1" applyAlignment="1" applyProtection="1">
      <alignment horizontal="center" vertical="center" wrapText="1" shrinkToFit="1"/>
      <protection hidden="1"/>
    </xf>
    <xf numFmtId="166" fontId="1" fillId="5" borderId="5" xfId="0" applyNumberFormat="1" applyFont="1" applyFill="1" applyBorder="1" applyAlignment="1" applyProtection="1">
      <alignment horizontal="center" vertical="center" wrapText="1" shrinkToFit="1"/>
      <protection hidden="1"/>
    </xf>
    <xf numFmtId="166" fontId="1" fillId="5" borderId="6" xfId="0" applyNumberFormat="1" applyFont="1" applyFill="1" applyBorder="1" applyAlignment="1" applyProtection="1">
      <alignment horizontal="center" vertical="center" wrapText="1" shrinkToFit="1"/>
      <protection hidden="1"/>
    </xf>
    <xf numFmtId="0" fontId="1" fillId="5" borderId="4" xfId="0" applyFont="1" applyFill="1" applyBorder="1" applyAlignment="1" applyProtection="1">
      <alignment horizontal="center" vertical="center" wrapText="1" shrinkToFit="1"/>
      <protection hidden="1"/>
    </xf>
    <xf numFmtId="0" fontId="1" fillId="5" borderId="5" xfId="0" applyFont="1" applyFill="1" applyBorder="1" applyAlignment="1" applyProtection="1">
      <alignment horizontal="center" vertical="center" wrapText="1" shrinkToFit="1"/>
      <protection hidden="1"/>
    </xf>
    <xf numFmtId="0" fontId="1" fillId="5" borderId="6" xfId="0" applyFont="1" applyFill="1" applyBorder="1" applyAlignment="1" applyProtection="1">
      <alignment horizontal="center" vertical="center" wrapText="1" shrinkToFit="1"/>
      <protection hidden="1"/>
    </xf>
    <xf numFmtId="0" fontId="1" fillId="5" borderId="7" xfId="0" applyFont="1" applyFill="1" applyBorder="1" applyAlignment="1" applyProtection="1">
      <alignment horizontal="center" vertical="center" wrapText="1" shrinkToFit="1"/>
      <protection hidden="1"/>
    </xf>
    <xf numFmtId="0" fontId="1" fillId="5" borderId="8" xfId="0" applyFont="1" applyFill="1" applyBorder="1" applyAlignment="1" applyProtection="1">
      <alignment horizontal="center" vertical="center" wrapText="1" shrinkToFit="1"/>
      <protection hidden="1"/>
    </xf>
    <xf numFmtId="0" fontId="1" fillId="5" borderId="9" xfId="0" applyFont="1" applyFill="1" applyBorder="1" applyAlignment="1" applyProtection="1">
      <alignment horizontal="center" vertical="center" wrapText="1" shrinkToFit="1"/>
      <protection hidden="1"/>
    </xf>
    <xf numFmtId="10" fontId="1" fillId="23" borderId="26" xfId="0" applyNumberFormat="1" applyFont="1" applyFill="1" applyBorder="1" applyAlignment="1" applyProtection="1">
      <alignment horizontal="center" vertical="center"/>
      <protection hidden="1"/>
    </xf>
    <xf numFmtId="10" fontId="1" fillId="23" borderId="20" xfId="0" applyNumberFormat="1" applyFont="1" applyFill="1" applyBorder="1" applyAlignment="1" applyProtection="1">
      <alignment horizontal="center" vertical="center"/>
      <protection hidden="1"/>
    </xf>
    <xf numFmtId="0" fontId="0" fillId="3" borderId="18" xfId="0" applyFill="1" applyBorder="1" applyAlignment="1" applyProtection="1">
      <alignment horizontal="left" vertical="top"/>
      <protection hidden="1"/>
    </xf>
    <xf numFmtId="0" fontId="0" fillId="3" borderId="45" xfId="0" applyFill="1" applyBorder="1" applyAlignment="1" applyProtection="1">
      <alignment horizontal="left" vertical="top"/>
      <protection hidden="1"/>
    </xf>
    <xf numFmtId="0" fontId="0" fillId="3" borderId="25" xfId="0" applyFill="1" applyBorder="1" applyAlignment="1" applyProtection="1">
      <alignment horizontal="left" vertical="top"/>
      <protection hidden="1"/>
    </xf>
    <xf numFmtId="0" fontId="22" fillId="6" borderId="24" xfId="0" applyFont="1" applyFill="1" applyBorder="1" applyAlignment="1" applyProtection="1">
      <alignment horizontal="center"/>
      <protection hidden="1"/>
    </xf>
    <xf numFmtId="0" fontId="22" fillId="6" borderId="11" xfId="0" applyFont="1" applyFill="1" applyBorder="1" applyAlignment="1" applyProtection="1">
      <alignment horizontal="center"/>
      <protection hidden="1"/>
    </xf>
    <xf numFmtId="0" fontId="19" fillId="23" borderId="26" xfId="0" applyFont="1" applyFill="1" applyBorder="1" applyAlignment="1" applyProtection="1">
      <alignment horizontal="center" vertical="center" wrapText="1"/>
      <protection hidden="1"/>
    </xf>
    <xf numFmtId="0" fontId="19" fillId="23" borderId="20" xfId="0" applyFont="1" applyFill="1" applyBorder="1" applyAlignment="1" applyProtection="1">
      <alignment horizontal="center" vertical="center" wrapText="1"/>
      <protection hidden="1"/>
    </xf>
    <xf numFmtId="0" fontId="0" fillId="3" borderId="42" xfId="0" applyFill="1" applyBorder="1" applyAlignment="1" applyProtection="1">
      <alignment horizontal="left" vertical="top"/>
      <protection hidden="1"/>
    </xf>
    <xf numFmtId="0" fontId="0" fillId="3" borderId="43" xfId="0" applyFill="1" applyBorder="1" applyAlignment="1" applyProtection="1">
      <alignment horizontal="left" vertical="top"/>
      <protection hidden="1"/>
    </xf>
    <xf numFmtId="0" fontId="0" fillId="3" borderId="44" xfId="0" applyFill="1" applyBorder="1" applyAlignment="1" applyProtection="1">
      <alignment horizontal="left" vertical="top"/>
      <protection hidden="1"/>
    </xf>
    <xf numFmtId="0" fontId="18" fillId="25" borderId="4" xfId="0" applyFont="1" applyFill="1" applyBorder="1" applyAlignment="1" applyProtection="1">
      <alignment horizontal="center" vertical="center"/>
      <protection hidden="1"/>
    </xf>
    <xf numFmtId="0" fontId="18" fillId="25" borderId="6" xfId="0" applyFont="1" applyFill="1" applyBorder="1" applyAlignment="1" applyProtection="1">
      <alignment horizontal="center" vertical="center"/>
      <protection hidden="1"/>
    </xf>
    <xf numFmtId="0" fontId="18" fillId="25" borderId="7" xfId="0" applyFont="1" applyFill="1" applyBorder="1" applyAlignment="1" applyProtection="1">
      <alignment horizontal="center" vertical="center"/>
      <protection hidden="1"/>
    </xf>
    <xf numFmtId="0" fontId="18" fillId="25" borderId="9" xfId="0" applyFont="1" applyFill="1" applyBorder="1" applyAlignment="1" applyProtection="1">
      <alignment horizontal="center" vertical="center"/>
      <protection hidden="1"/>
    </xf>
    <xf numFmtId="1" fontId="18" fillId="21" borderId="4" xfId="0" applyNumberFormat="1" applyFont="1" applyFill="1" applyBorder="1" applyAlignment="1" applyProtection="1">
      <alignment horizontal="center" vertical="center"/>
      <protection hidden="1"/>
    </xf>
    <xf numFmtId="1" fontId="18" fillId="21" borderId="6" xfId="0" applyNumberFormat="1" applyFont="1" applyFill="1" applyBorder="1" applyAlignment="1" applyProtection="1">
      <alignment horizontal="center" vertical="center"/>
      <protection hidden="1"/>
    </xf>
    <xf numFmtId="1" fontId="18" fillId="21" borderId="7" xfId="0" applyNumberFormat="1" applyFont="1" applyFill="1" applyBorder="1" applyAlignment="1" applyProtection="1">
      <alignment horizontal="center" vertical="center"/>
      <protection hidden="1"/>
    </xf>
    <xf numFmtId="1" fontId="18" fillId="21" borderId="9" xfId="0" applyNumberFormat="1" applyFont="1" applyFill="1" applyBorder="1" applyAlignment="1" applyProtection="1">
      <alignment horizontal="center" vertical="center"/>
      <protection hidden="1"/>
    </xf>
    <xf numFmtId="10" fontId="1" fillId="4" borderId="26" xfId="0" applyNumberFormat="1" applyFont="1" applyFill="1" applyBorder="1" applyAlignment="1" applyProtection="1">
      <alignment horizontal="center" vertical="center"/>
      <protection hidden="1"/>
    </xf>
    <xf numFmtId="10" fontId="1" fillId="4" borderId="20" xfId="0" applyNumberFormat="1" applyFont="1" applyFill="1" applyBorder="1" applyAlignment="1" applyProtection="1">
      <alignment horizontal="center" vertical="center"/>
      <protection hidden="1"/>
    </xf>
    <xf numFmtId="1" fontId="17" fillId="12" borderId="33" xfId="0" applyNumberFormat="1" applyFont="1" applyFill="1" applyBorder="1" applyAlignment="1" applyProtection="1">
      <alignment horizontal="center" vertical="center"/>
      <protection hidden="1"/>
    </xf>
    <xf numFmtId="0" fontId="17" fillId="12" borderId="52" xfId="0" applyFont="1" applyFill="1" applyBorder="1" applyAlignment="1" applyProtection="1">
      <alignment horizontal="center" vertical="center"/>
      <protection hidden="1"/>
    </xf>
    <xf numFmtId="0" fontId="17" fillId="12" borderId="24" xfId="0" applyFont="1" applyFill="1" applyBorder="1" applyAlignment="1" applyProtection="1">
      <alignment horizontal="center" vertical="center"/>
      <protection hidden="1"/>
    </xf>
    <xf numFmtId="1" fontId="17" fillId="12" borderId="39" xfId="0" applyNumberFormat="1" applyFont="1" applyFill="1" applyBorder="1" applyAlignment="1" applyProtection="1">
      <alignment horizontal="center" vertical="center"/>
      <protection hidden="1"/>
    </xf>
    <xf numFmtId="0" fontId="17" fillId="12" borderId="41" xfId="0" applyFont="1" applyFill="1" applyBorder="1" applyAlignment="1" applyProtection="1">
      <alignment horizontal="center" vertical="center"/>
      <protection hidden="1"/>
    </xf>
    <xf numFmtId="0" fontId="17" fillId="12" borderId="44" xfId="0" applyFont="1" applyFill="1" applyBorder="1" applyAlignment="1" applyProtection="1">
      <alignment horizontal="center" vertical="center"/>
      <protection hidden="1"/>
    </xf>
    <xf numFmtId="0" fontId="2" fillId="16" borderId="4" xfId="0" applyFont="1" applyFill="1" applyBorder="1" applyAlignment="1" applyProtection="1">
      <alignment horizontal="center" vertical="center" wrapText="1" shrinkToFit="1"/>
      <protection hidden="1"/>
    </xf>
    <xf numFmtId="0" fontId="2" fillId="16" borderId="5" xfId="0" applyFont="1" applyFill="1" applyBorder="1" applyAlignment="1" applyProtection="1">
      <alignment horizontal="center" vertical="center" wrapText="1" shrinkToFit="1"/>
      <protection hidden="1"/>
    </xf>
    <xf numFmtId="0" fontId="2" fillId="16" borderId="17" xfId="0" applyFont="1" applyFill="1" applyBorder="1" applyAlignment="1" applyProtection="1">
      <alignment horizontal="center" vertical="center" wrapText="1" shrinkToFit="1"/>
      <protection hidden="1"/>
    </xf>
    <xf numFmtId="0" fontId="2" fillId="16" borderId="55" xfId="0" applyFont="1" applyFill="1" applyBorder="1" applyAlignment="1" applyProtection="1">
      <alignment horizontal="center" vertical="center" wrapText="1" shrinkToFit="1"/>
      <protection hidden="1"/>
    </xf>
    <xf numFmtId="9" fontId="0" fillId="16" borderId="4" xfId="0" applyNumberFormat="1" applyFill="1" applyBorder="1" applyAlignment="1" applyProtection="1">
      <alignment horizontal="center" vertical="center"/>
      <protection locked="0" hidden="1"/>
    </xf>
    <xf numFmtId="9" fontId="0" fillId="16" borderId="7" xfId="0" applyNumberFormat="1" applyFill="1" applyBorder="1" applyAlignment="1" applyProtection="1">
      <alignment horizontal="center" vertical="center"/>
      <protection locked="0" hidden="1"/>
    </xf>
    <xf numFmtId="2" fontId="0" fillId="16" borderId="48" xfId="0" applyNumberFormat="1" applyFill="1" applyBorder="1" applyAlignment="1" applyProtection="1">
      <alignment horizontal="center" vertical="center"/>
      <protection hidden="1"/>
    </xf>
    <xf numFmtId="2" fontId="0" fillId="16" borderId="62" xfId="0" applyNumberFormat="1" applyFill="1" applyBorder="1" applyAlignment="1" applyProtection="1">
      <alignment horizontal="center" vertical="center"/>
      <protection hidden="1"/>
    </xf>
    <xf numFmtId="2" fontId="0" fillId="16" borderId="42" xfId="0" applyNumberFormat="1" applyFill="1" applyBorder="1" applyAlignment="1" applyProtection="1">
      <alignment horizontal="center" vertical="center"/>
      <protection hidden="1"/>
    </xf>
    <xf numFmtId="2" fontId="0" fillId="16" borderId="61" xfId="0" applyNumberFormat="1" applyFill="1" applyBorder="1" applyAlignment="1" applyProtection="1">
      <alignment horizontal="center" vertical="center"/>
      <protection hidden="1"/>
    </xf>
    <xf numFmtId="2" fontId="0" fillId="16" borderId="37" xfId="0" applyNumberFormat="1" applyFill="1" applyBorder="1" applyAlignment="1" applyProtection="1">
      <alignment horizontal="center" vertical="center"/>
      <protection hidden="1"/>
    </xf>
    <xf numFmtId="2" fontId="0" fillId="16" borderId="60" xfId="0" applyNumberFormat="1" applyFill="1" applyBorder="1" applyAlignment="1" applyProtection="1">
      <alignment horizontal="center" vertical="center"/>
      <protection hidden="1"/>
    </xf>
    <xf numFmtId="0" fontId="14" fillId="14" borderId="4" xfId="0" applyFont="1" applyFill="1" applyBorder="1" applyAlignment="1" applyProtection="1">
      <alignment horizontal="center" vertical="center"/>
      <protection hidden="1"/>
    </xf>
    <xf numFmtId="0" fontId="14" fillId="14" borderId="5" xfId="0" applyFont="1" applyFill="1" applyBorder="1" applyAlignment="1" applyProtection="1">
      <alignment horizontal="center" vertical="center"/>
      <protection hidden="1"/>
    </xf>
    <xf numFmtId="0" fontId="14" fillId="14" borderId="6" xfId="0" applyFont="1" applyFill="1" applyBorder="1" applyAlignment="1" applyProtection="1">
      <alignment horizontal="center" vertical="center"/>
      <protection hidden="1"/>
    </xf>
    <xf numFmtId="0" fontId="14" fillId="14" borderId="7" xfId="0" applyFont="1" applyFill="1" applyBorder="1" applyAlignment="1" applyProtection="1">
      <alignment horizontal="center" vertical="center"/>
      <protection hidden="1"/>
    </xf>
    <xf numFmtId="0" fontId="14" fillId="14" borderId="8" xfId="0" applyFont="1" applyFill="1" applyBorder="1" applyAlignment="1" applyProtection="1">
      <alignment horizontal="center" vertical="center"/>
      <protection hidden="1"/>
    </xf>
    <xf numFmtId="0" fontId="14" fillId="14" borderId="9" xfId="0" applyFont="1" applyFill="1" applyBorder="1" applyAlignment="1" applyProtection="1">
      <alignment horizontal="center" vertical="center"/>
      <protection hidden="1"/>
    </xf>
    <xf numFmtId="0" fontId="14" fillId="15" borderId="4" xfId="0" applyFont="1" applyFill="1" applyBorder="1" applyAlignment="1" applyProtection="1">
      <alignment horizontal="center" vertical="center"/>
      <protection hidden="1"/>
    </xf>
    <xf numFmtId="0" fontId="14" fillId="15" borderId="5" xfId="0" applyFont="1" applyFill="1" applyBorder="1" applyAlignment="1" applyProtection="1">
      <alignment horizontal="center" vertical="center"/>
      <protection hidden="1"/>
    </xf>
    <xf numFmtId="0" fontId="14" fillId="15" borderId="6" xfId="0" applyFont="1" applyFill="1" applyBorder="1" applyAlignment="1" applyProtection="1">
      <alignment horizontal="center" vertical="center"/>
      <protection hidden="1"/>
    </xf>
    <xf numFmtId="0" fontId="14" fillId="15" borderId="7" xfId="0" applyFont="1" applyFill="1" applyBorder="1" applyAlignment="1" applyProtection="1">
      <alignment horizontal="center" vertical="center"/>
      <protection hidden="1"/>
    </xf>
    <xf numFmtId="0" fontId="14" fillId="15" borderId="8" xfId="0" applyFont="1" applyFill="1" applyBorder="1" applyAlignment="1" applyProtection="1">
      <alignment horizontal="center" vertical="center"/>
      <protection hidden="1"/>
    </xf>
    <xf numFmtId="0" fontId="14" fillId="15" borderId="9" xfId="0" applyFont="1" applyFill="1" applyBorder="1" applyAlignment="1" applyProtection="1">
      <alignment horizontal="center" vertical="center"/>
      <protection hidden="1"/>
    </xf>
    <xf numFmtId="0" fontId="2" fillId="14" borderId="15" xfId="0" applyFont="1" applyFill="1" applyBorder="1" applyAlignment="1" applyProtection="1">
      <alignment horizontal="center" vertical="center"/>
      <protection hidden="1"/>
    </xf>
    <xf numFmtId="0" fontId="2" fillId="14" borderId="31" xfId="0" applyFont="1" applyFill="1" applyBorder="1" applyAlignment="1" applyProtection="1">
      <alignment horizontal="center" vertical="center"/>
      <protection hidden="1"/>
    </xf>
    <xf numFmtId="0" fontId="7" fillId="14" borderId="49" xfId="0" applyFont="1" applyFill="1" applyBorder="1" applyAlignment="1" applyProtection="1">
      <alignment horizontal="center" vertical="center"/>
      <protection hidden="1"/>
    </xf>
    <xf numFmtId="0" fontId="7" fillId="14" borderId="54" xfId="0" applyFont="1" applyFill="1" applyBorder="1" applyAlignment="1" applyProtection="1">
      <alignment horizontal="center" vertical="center"/>
      <protection hidden="1"/>
    </xf>
    <xf numFmtId="0" fontId="7" fillId="14" borderId="53" xfId="0" applyFont="1" applyFill="1" applyBorder="1" applyAlignment="1" applyProtection="1">
      <alignment horizontal="center" vertical="center"/>
      <protection hidden="1"/>
    </xf>
    <xf numFmtId="0" fontId="7" fillId="14" borderId="44" xfId="0" applyFont="1" applyFill="1" applyBorder="1" applyAlignment="1" applyProtection="1">
      <alignment horizontal="center" vertical="center"/>
      <protection hidden="1"/>
    </xf>
    <xf numFmtId="0" fontId="14" fillId="15" borderId="15" xfId="0" applyFont="1" applyFill="1" applyBorder="1" applyAlignment="1" applyProtection="1">
      <alignment horizontal="center" vertical="center"/>
      <protection hidden="1"/>
    </xf>
    <xf numFmtId="0" fontId="14" fillId="15" borderId="31" xfId="0" applyFont="1" applyFill="1" applyBorder="1" applyAlignment="1" applyProtection="1">
      <alignment horizontal="center" vertical="center"/>
      <protection hidden="1"/>
    </xf>
    <xf numFmtId="0" fontId="16" fillId="15" borderId="49" xfId="0" applyFont="1" applyFill="1" applyBorder="1" applyAlignment="1" applyProtection="1">
      <alignment horizontal="center" vertical="center"/>
      <protection hidden="1"/>
    </xf>
    <xf numFmtId="0" fontId="16" fillId="15" borderId="54" xfId="0" applyFont="1" applyFill="1" applyBorder="1" applyAlignment="1" applyProtection="1">
      <alignment horizontal="center" vertical="center"/>
      <protection hidden="1"/>
    </xf>
    <xf numFmtId="0" fontId="16" fillId="15" borderId="53" xfId="0" applyFont="1" applyFill="1" applyBorder="1" applyAlignment="1" applyProtection="1">
      <alignment horizontal="center" vertical="center"/>
      <protection hidden="1"/>
    </xf>
    <xf numFmtId="0" fontId="16" fillId="15" borderId="44" xfId="0" applyFont="1" applyFill="1" applyBorder="1" applyAlignment="1" applyProtection="1">
      <alignment horizontal="center" vertical="center"/>
      <protection hidden="1"/>
    </xf>
    <xf numFmtId="0" fontId="1" fillId="13" borderId="4" xfId="0" applyFont="1" applyFill="1" applyBorder="1" applyAlignment="1" applyProtection="1">
      <alignment horizontal="center" vertical="center"/>
      <protection locked="0" hidden="1"/>
    </xf>
    <xf numFmtId="0" fontId="1" fillId="13" borderId="5" xfId="0" applyFont="1" applyFill="1" applyBorder="1" applyAlignment="1" applyProtection="1">
      <alignment horizontal="center" vertical="center"/>
      <protection locked="0" hidden="1"/>
    </xf>
    <xf numFmtId="0" fontId="1" fillId="13" borderId="7" xfId="0" applyFont="1" applyFill="1" applyBorder="1" applyAlignment="1" applyProtection="1">
      <alignment horizontal="center" vertical="center"/>
      <protection locked="0" hidden="1"/>
    </xf>
    <xf numFmtId="0" fontId="1" fillId="13" borderId="8" xfId="0" applyFont="1" applyFill="1" applyBorder="1" applyAlignment="1" applyProtection="1">
      <alignment horizontal="center" vertical="center"/>
      <protection locked="0" hidden="1"/>
    </xf>
    <xf numFmtId="0" fontId="0" fillId="0" borderId="0" xfId="0" applyFill="1" applyBorder="1" applyAlignment="1" applyProtection="1">
      <alignment horizontal="center" vertical="center" wrapText="1"/>
      <protection hidden="1"/>
    </xf>
    <xf numFmtId="168" fontId="12" fillId="2" borderId="33" xfId="0" applyNumberFormat="1" applyFont="1" applyFill="1" applyBorder="1" applyAlignment="1" applyProtection="1">
      <alignment horizontal="center" vertical="center" wrapText="1" shrinkToFit="1"/>
      <protection hidden="1"/>
    </xf>
    <xf numFmtId="168" fontId="12" fillId="2" borderId="52" xfId="0" applyNumberFormat="1" applyFont="1" applyFill="1" applyBorder="1" applyAlignment="1" applyProtection="1">
      <alignment horizontal="center" vertical="center" wrapText="1" shrinkToFit="1"/>
      <protection hidden="1"/>
    </xf>
    <xf numFmtId="2" fontId="1" fillId="7" borderId="10" xfId="0" applyNumberFormat="1" applyFont="1" applyFill="1" applyBorder="1" applyAlignment="1" applyProtection="1">
      <alignment horizontal="center" vertical="center" wrapText="1" shrinkToFit="1"/>
      <protection hidden="1"/>
    </xf>
    <xf numFmtId="2" fontId="1" fillId="7" borderId="11" xfId="0" applyNumberFormat="1" applyFont="1" applyFill="1" applyBorder="1" applyAlignment="1" applyProtection="1">
      <alignment horizontal="center" vertical="center" wrapText="1" shrinkToFit="1"/>
      <protection hidden="1"/>
    </xf>
    <xf numFmtId="0" fontId="1" fillId="13" borderId="37" xfId="0" applyFont="1" applyFill="1" applyBorder="1" applyAlignment="1" applyProtection="1">
      <alignment horizontal="center"/>
      <protection hidden="1"/>
    </xf>
    <xf numFmtId="0" fontId="1" fillId="13" borderId="39" xfId="0" applyFont="1" applyFill="1" applyBorder="1" applyAlignment="1" applyProtection="1">
      <alignment horizontal="center"/>
      <protection hidden="1"/>
    </xf>
    <xf numFmtId="167" fontId="12" fillId="10" borderId="15" xfId="0" applyNumberFormat="1" applyFont="1" applyFill="1" applyBorder="1" applyAlignment="1" applyProtection="1">
      <alignment horizontal="center" vertical="center" wrapText="1"/>
      <protection hidden="1"/>
    </xf>
    <xf numFmtId="167" fontId="12" fillId="10" borderId="30" xfId="0" applyNumberFormat="1" applyFont="1" applyFill="1" applyBorder="1" applyAlignment="1" applyProtection="1">
      <alignment horizontal="center" vertical="center" wrapText="1"/>
      <protection hidden="1"/>
    </xf>
    <xf numFmtId="167" fontId="12" fillId="10" borderId="31" xfId="0" applyNumberFormat="1" applyFont="1" applyFill="1" applyBorder="1" applyAlignment="1" applyProtection="1">
      <alignment horizontal="center" vertical="center" wrapText="1"/>
      <protection hidden="1"/>
    </xf>
    <xf numFmtId="2" fontId="12" fillId="3" borderId="32" xfId="0" applyNumberFormat="1" applyFont="1" applyFill="1" applyBorder="1" applyAlignment="1" applyProtection="1">
      <alignment horizontal="center" vertical="center" wrapText="1" shrinkToFit="1"/>
      <protection hidden="1"/>
    </xf>
    <xf numFmtId="2" fontId="12" fillId="3" borderId="34" xfId="0" applyNumberFormat="1" applyFont="1" applyFill="1" applyBorder="1" applyAlignment="1" applyProtection="1">
      <alignment horizontal="center" vertical="center" wrapText="1" shrinkToFit="1"/>
      <protection hidden="1"/>
    </xf>
    <xf numFmtId="2" fontId="12" fillId="3" borderId="10" xfId="0" applyNumberFormat="1" applyFont="1" applyFill="1" applyBorder="1" applyAlignment="1" applyProtection="1">
      <alignment horizontal="center" vertical="center" wrapText="1" shrinkToFit="1"/>
      <protection hidden="1"/>
    </xf>
    <xf numFmtId="2" fontId="12" fillId="3" borderId="11" xfId="0" applyNumberFormat="1" applyFont="1" applyFill="1" applyBorder="1" applyAlignment="1" applyProtection="1">
      <alignment horizontal="center" vertical="center" wrapText="1" shrinkToFit="1"/>
      <protection hidden="1"/>
    </xf>
    <xf numFmtId="0" fontId="2" fillId="0" borderId="0" xfId="0" applyFont="1" applyFill="1" applyBorder="1" applyAlignment="1" applyProtection="1">
      <alignment horizontal="center" vertical="center" wrapText="1" shrinkToFit="1"/>
      <protection hidden="1"/>
    </xf>
    <xf numFmtId="0" fontId="2" fillId="10" borderId="37" xfId="0" applyFont="1" applyFill="1" applyBorder="1" applyAlignment="1" applyProtection="1">
      <alignment horizontal="center" vertical="center"/>
      <protection hidden="1"/>
    </xf>
    <xf numFmtId="0" fontId="2" fillId="10" borderId="38" xfId="0" applyFont="1" applyFill="1" applyBorder="1" applyAlignment="1" applyProtection="1">
      <alignment horizontal="center" vertical="center"/>
      <protection hidden="1"/>
    </xf>
    <xf numFmtId="0" fontId="2" fillId="10" borderId="39" xfId="0" applyFont="1" applyFill="1" applyBorder="1" applyAlignment="1" applyProtection="1">
      <alignment horizontal="center" vertical="center"/>
      <protection hidden="1"/>
    </xf>
    <xf numFmtId="0" fontId="2" fillId="10" borderId="42" xfId="0" applyFont="1" applyFill="1" applyBorder="1" applyAlignment="1" applyProtection="1">
      <alignment horizontal="center" vertical="center"/>
      <protection hidden="1"/>
    </xf>
    <xf numFmtId="0" fontId="2" fillId="10" borderId="43" xfId="0" applyFont="1" applyFill="1" applyBorder="1" applyAlignment="1" applyProtection="1">
      <alignment horizontal="center" vertical="center"/>
      <protection hidden="1"/>
    </xf>
    <xf numFmtId="0" fontId="2" fillId="10" borderId="44" xfId="0" applyFont="1" applyFill="1" applyBorder="1" applyAlignment="1" applyProtection="1">
      <alignment horizontal="center" vertical="center"/>
      <protection hidden="1"/>
    </xf>
    <xf numFmtId="167" fontId="12" fillId="10" borderId="27" xfId="0" applyNumberFormat="1" applyFont="1" applyFill="1" applyBorder="1" applyAlignment="1" applyProtection="1">
      <alignment horizontal="center" vertical="center" wrapText="1"/>
      <protection hidden="1"/>
    </xf>
    <xf numFmtId="167" fontId="12" fillId="10" borderId="25" xfId="0" applyNumberFormat="1" applyFont="1" applyFill="1" applyBorder="1" applyAlignment="1" applyProtection="1">
      <alignment horizontal="center" vertical="center" wrapText="1"/>
      <protection hidden="1"/>
    </xf>
    <xf numFmtId="167" fontId="12" fillId="10" borderId="22" xfId="0" applyNumberFormat="1" applyFont="1" applyFill="1" applyBorder="1" applyAlignment="1" applyProtection="1">
      <alignment horizontal="center" vertical="center" wrapText="1"/>
      <protection hidden="1"/>
    </xf>
    <xf numFmtId="2" fontId="12" fillId="3" borderId="33" xfId="0" applyNumberFormat="1" applyFont="1" applyFill="1" applyBorder="1" applyAlignment="1" applyProtection="1">
      <alignment horizontal="center" vertical="center" wrapText="1" shrinkToFit="1"/>
      <protection hidden="1"/>
    </xf>
    <xf numFmtId="2" fontId="12" fillId="3" borderId="48" xfId="0" applyNumberFormat="1" applyFont="1" applyFill="1" applyBorder="1" applyAlignment="1" applyProtection="1">
      <alignment horizontal="center" vertical="center" wrapText="1" shrinkToFit="1"/>
      <protection hidden="1"/>
    </xf>
    <xf numFmtId="2" fontId="12" fillId="3" borderId="50" xfId="0" applyNumberFormat="1" applyFont="1" applyFill="1" applyBorder="1" applyAlignment="1" applyProtection="1">
      <alignment horizontal="center" vertical="center" wrapText="1" shrinkToFit="1"/>
      <protection hidden="1"/>
    </xf>
    <xf numFmtId="166" fontId="2" fillId="5" borderId="21" xfId="0" applyNumberFormat="1" applyFont="1" applyFill="1" applyBorder="1" applyAlignment="1" applyProtection="1">
      <alignment horizontal="center" vertical="center" wrapText="1" shrinkToFit="1"/>
      <protection hidden="1"/>
    </xf>
    <xf numFmtId="166" fontId="2" fillId="5" borderId="23" xfId="0" applyNumberFormat="1" applyFont="1" applyFill="1" applyBorder="1" applyAlignment="1" applyProtection="1">
      <alignment horizontal="center" vertical="center" wrapText="1" shrinkToFit="1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colors>
    <mruColors>
      <color rgb="FF85FFBC"/>
      <color rgb="FF34FF2F"/>
      <color rgb="FFC678BB"/>
      <color rgb="FF4BFF9C"/>
      <color rgb="FFC9FFE1"/>
      <color rgb="FF00CC00"/>
      <color rgb="FFE4FA78"/>
      <color rgb="FF8E7650"/>
      <color rgb="FFFBC3BB"/>
      <color rgb="FF774F9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76200</xdr:colOff>
      <xdr:row>30</xdr:row>
      <xdr:rowOff>42333</xdr:rowOff>
    </xdr:from>
    <xdr:to>
      <xdr:col>30</xdr:col>
      <xdr:colOff>271568</xdr:colOff>
      <xdr:row>35</xdr:row>
      <xdr:rowOff>77192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21000" y="6290733"/>
          <a:ext cx="2195618" cy="9873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38100</xdr:colOff>
      <xdr:row>22</xdr:row>
      <xdr:rowOff>129540</xdr:rowOff>
    </xdr:from>
    <xdr:to>
      <xdr:col>26</xdr:col>
      <xdr:colOff>666749</xdr:colOff>
      <xdr:row>29</xdr:row>
      <xdr:rowOff>4363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51920" y="4663440"/>
          <a:ext cx="2647949" cy="12083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10"/>
  <sheetViews>
    <sheetView showGridLines="0" tabSelected="1" zoomScale="80" zoomScaleNormal="80" workbookViewId="0">
      <selection activeCell="J3" sqref="J3"/>
    </sheetView>
  </sheetViews>
  <sheetFormatPr defaultRowHeight="14.4" x14ac:dyDescent="0.3"/>
  <cols>
    <col min="1" max="2" width="3.33203125" style="9" customWidth="1" collapsed="1"/>
    <col min="3" max="11" width="9.77734375" style="9" customWidth="1" collapsed="1"/>
    <col min="12" max="12" width="9.77734375" style="9" customWidth="1"/>
    <col min="13" max="13" width="9.77734375" style="9" customWidth="1" collapsed="1"/>
    <col min="14" max="15" width="9.77734375" style="9" hidden="1" customWidth="1"/>
    <col min="16" max="16" width="3.77734375" style="9" customWidth="1" collapsed="1"/>
    <col min="17" max="17" width="9.77734375" style="143" customWidth="1" collapsed="1"/>
    <col min="18" max="22" width="9.77734375" style="143" customWidth="1"/>
    <col min="23" max="23" width="10.77734375" style="9" customWidth="1"/>
    <col min="24" max="24" width="10.77734375" style="9" customWidth="1" collapsed="1"/>
    <col min="25" max="25" width="9.77734375" style="9" customWidth="1" collapsed="1"/>
    <col min="26" max="26" width="9.88671875" style="9" customWidth="1" collapsed="1"/>
    <col min="27" max="72" width="9.77734375" style="9" customWidth="1" collapsed="1"/>
    <col min="73" max="16384" width="8.88671875" style="9"/>
  </cols>
  <sheetData>
    <row r="1" spans="1:27" ht="15" customHeight="1" thickBot="1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6"/>
      <c r="R1" s="106"/>
      <c r="S1" s="106"/>
      <c r="T1" s="106"/>
      <c r="U1" s="106"/>
      <c r="V1" s="106"/>
      <c r="W1" s="10"/>
      <c r="X1" s="12"/>
    </row>
    <row r="2" spans="1:27" ht="42" thickBot="1" x14ac:dyDescent="0.35">
      <c r="A2" s="12"/>
      <c r="B2" s="12"/>
      <c r="C2" s="3" t="s">
        <v>56</v>
      </c>
      <c r="D2" s="5" t="s">
        <v>18</v>
      </c>
      <c r="E2" s="4" t="s">
        <v>0</v>
      </c>
      <c r="F2" s="4" t="s">
        <v>8</v>
      </c>
      <c r="G2" s="4" t="s">
        <v>1</v>
      </c>
      <c r="H2" s="4" t="s">
        <v>2</v>
      </c>
      <c r="I2" s="6" t="s">
        <v>3</v>
      </c>
      <c r="J2" s="7" t="s">
        <v>5</v>
      </c>
      <c r="K2" s="237" t="s">
        <v>45</v>
      </c>
      <c r="L2" s="238"/>
      <c r="M2" s="107" t="s">
        <v>31</v>
      </c>
      <c r="N2" s="108"/>
      <c r="O2" s="150" t="s">
        <v>4</v>
      </c>
      <c r="Q2" s="231" t="s">
        <v>23</v>
      </c>
      <c r="R2" s="232"/>
      <c r="S2" s="232"/>
      <c r="T2" s="232"/>
      <c r="U2" s="232"/>
      <c r="V2" s="233"/>
      <c r="W2" s="177" t="s">
        <v>24</v>
      </c>
      <c r="X2" s="172" t="s">
        <v>25</v>
      </c>
      <c r="Y2" s="105"/>
      <c r="Z2" s="105"/>
      <c r="AA2" s="105"/>
    </row>
    <row r="3" spans="1:27" ht="30" customHeight="1" thickBot="1" x14ac:dyDescent="0.35">
      <c r="A3" s="12"/>
      <c r="B3" s="12"/>
      <c r="C3" s="104">
        <v>0</v>
      </c>
      <c r="D3" s="104">
        <v>0</v>
      </c>
      <c r="E3" s="104">
        <v>0</v>
      </c>
      <c r="F3" s="104">
        <v>0</v>
      </c>
      <c r="G3" s="104">
        <v>0</v>
      </c>
      <c r="H3" s="104">
        <v>0</v>
      </c>
      <c r="I3" s="104">
        <v>40</v>
      </c>
      <c r="J3" s="160">
        <v>3.2</v>
      </c>
      <c r="K3" s="239"/>
      <c r="L3" s="240"/>
      <c r="M3" s="109">
        <v>45490</v>
      </c>
      <c r="N3" s="110"/>
      <c r="O3" s="151">
        <v>0.3</v>
      </c>
      <c r="Q3" s="234"/>
      <c r="R3" s="235"/>
      <c r="S3" s="235"/>
      <c r="T3" s="235"/>
      <c r="U3" s="235"/>
      <c r="V3" s="236"/>
      <c r="W3" s="178"/>
      <c r="X3" s="173"/>
      <c r="Y3" s="105"/>
      <c r="Z3" s="111"/>
      <c r="AA3" s="105"/>
    </row>
    <row r="4" spans="1:27" ht="15" customHeight="1" thickBot="1" x14ac:dyDescent="0.35">
      <c r="A4" s="12"/>
      <c r="B4" s="12"/>
      <c r="C4" s="250">
        <f ca="1">TODAY()</f>
        <v>45490</v>
      </c>
      <c r="D4" s="251"/>
      <c r="E4" s="251"/>
      <c r="F4" s="251"/>
      <c r="G4" s="251"/>
      <c r="H4" s="252"/>
      <c r="I4" s="241">
        <f>ROUNDUP((SUM(C3:I3)*O3 +SUM(C3:I3) )*J3,-1)</f>
        <v>170</v>
      </c>
      <c r="J4" s="244">
        <f>ROUNDUP((((SUM(D3:F3)+SUM(H3:I3)+(SUM(G3)*0.75))*O3)+(SUM(D3:F3)+SUM(H3:I3)+(SUM(G3)*0.75)))*J3,-1)</f>
        <v>170</v>
      </c>
      <c r="K4" s="112"/>
      <c r="L4" s="112"/>
      <c r="M4" s="113"/>
      <c r="N4" s="113"/>
      <c r="O4" s="113"/>
      <c r="Q4" s="247"/>
      <c r="R4" s="248"/>
      <c r="S4" s="248"/>
      <c r="T4" s="248"/>
      <c r="U4" s="248"/>
      <c r="V4" s="249"/>
      <c r="W4" s="114"/>
      <c r="X4" s="115"/>
      <c r="Y4" s="1"/>
      <c r="AA4" s="105"/>
    </row>
    <row r="5" spans="1:27" ht="15" customHeight="1" thickBot="1" x14ac:dyDescent="0.35">
      <c r="A5" s="12"/>
      <c r="B5" s="12"/>
      <c r="C5" s="253" t="s">
        <v>6</v>
      </c>
      <c r="D5" s="254"/>
      <c r="E5" s="254"/>
      <c r="F5" s="254"/>
      <c r="G5" s="254"/>
      <c r="H5" s="255"/>
      <c r="I5" s="242"/>
      <c r="J5" s="245"/>
      <c r="K5" s="112"/>
      <c r="L5" s="112"/>
      <c r="N5" s="116" t="s">
        <v>49</v>
      </c>
      <c r="O5" s="117" t="s">
        <v>50</v>
      </c>
      <c r="Q5" s="174"/>
      <c r="R5" s="175"/>
      <c r="S5" s="175"/>
      <c r="T5" s="175"/>
      <c r="U5" s="175"/>
      <c r="V5" s="176"/>
      <c r="W5" s="118"/>
      <c r="X5" s="119"/>
      <c r="Y5" s="120"/>
      <c r="AA5" s="105"/>
    </row>
    <row r="6" spans="1:27" ht="15" customHeight="1" thickBot="1" x14ac:dyDescent="0.35">
      <c r="A6" s="12"/>
      <c r="B6" s="12"/>
      <c r="C6" s="256"/>
      <c r="D6" s="257"/>
      <c r="E6" s="257"/>
      <c r="F6" s="257"/>
      <c r="G6" s="257"/>
      <c r="H6" s="258"/>
      <c r="I6" s="243"/>
      <c r="J6" s="246"/>
      <c r="K6" s="112"/>
      <c r="L6" s="112"/>
      <c r="N6" s="279">
        <v>0.19989999999999999</v>
      </c>
      <c r="O6" s="259">
        <v>0.19989999999999999</v>
      </c>
      <c r="Q6" s="174"/>
      <c r="R6" s="175"/>
      <c r="S6" s="175"/>
      <c r="T6" s="175"/>
      <c r="U6" s="175"/>
      <c r="V6" s="176"/>
      <c r="W6" s="118"/>
      <c r="X6" s="119"/>
      <c r="Y6" s="120"/>
      <c r="AA6" s="105"/>
    </row>
    <row r="7" spans="1:27" ht="15" customHeight="1" thickBot="1" x14ac:dyDescent="0.35">
      <c r="A7" s="12"/>
      <c r="B7" s="12"/>
      <c r="C7" s="1"/>
      <c r="D7" s="1"/>
      <c r="E7" s="101"/>
      <c r="F7" s="101"/>
      <c r="G7" s="101"/>
      <c r="H7" s="10"/>
      <c r="I7" s="102"/>
      <c r="J7" s="103"/>
      <c r="K7" s="12"/>
      <c r="L7" s="12"/>
      <c r="N7" s="280"/>
      <c r="O7" s="260"/>
      <c r="Q7" s="174"/>
      <c r="R7" s="175"/>
      <c r="S7" s="175"/>
      <c r="T7" s="175"/>
      <c r="U7" s="175"/>
      <c r="V7" s="176"/>
      <c r="W7" s="118"/>
      <c r="X7" s="119"/>
      <c r="Y7" s="105"/>
      <c r="Z7" s="111"/>
      <c r="AA7" s="105"/>
    </row>
    <row r="8" spans="1:27" ht="15" customHeight="1" thickBot="1" x14ac:dyDescent="0.35">
      <c r="A8" s="12"/>
      <c r="B8" s="12"/>
      <c r="C8" s="194" t="s">
        <v>42</v>
      </c>
      <c r="D8" s="195"/>
      <c r="E8" s="196"/>
      <c r="F8" s="212" t="s">
        <v>17</v>
      </c>
      <c r="G8" s="212" t="s">
        <v>16</v>
      </c>
      <c r="H8" s="200" t="s">
        <v>35</v>
      </c>
      <c r="I8" s="201"/>
      <c r="J8" s="201"/>
      <c r="K8" s="201"/>
      <c r="L8" s="202"/>
      <c r="M8" s="121"/>
      <c r="N8" s="122" t="s">
        <v>36</v>
      </c>
      <c r="O8" s="123" t="s">
        <v>37</v>
      </c>
      <c r="Q8" s="174"/>
      <c r="R8" s="175"/>
      <c r="S8" s="175"/>
      <c r="T8" s="175"/>
      <c r="U8" s="175"/>
      <c r="V8" s="176"/>
      <c r="W8" s="118"/>
      <c r="X8" s="119"/>
      <c r="Y8" s="105"/>
      <c r="Z8" s="105"/>
      <c r="AA8" s="105"/>
    </row>
    <row r="9" spans="1:27" ht="15" customHeight="1" thickBot="1" x14ac:dyDescent="0.35">
      <c r="A9" s="12"/>
      <c r="B9" s="12"/>
      <c r="C9" s="197"/>
      <c r="D9" s="198"/>
      <c r="E9" s="199"/>
      <c r="F9" s="213"/>
      <c r="G9" s="213"/>
      <c r="H9" s="203"/>
      <c r="I9" s="204"/>
      <c r="J9" s="204"/>
      <c r="K9" s="204"/>
      <c r="L9" s="205"/>
      <c r="M9" s="121"/>
      <c r="N9" s="192">
        <v>0.17</v>
      </c>
      <c r="O9" s="192">
        <v>0.19900000000000001</v>
      </c>
      <c r="Q9" s="261"/>
      <c r="R9" s="262"/>
      <c r="S9" s="262"/>
      <c r="T9" s="262"/>
      <c r="U9" s="262"/>
      <c r="V9" s="263"/>
      <c r="W9" s="118"/>
      <c r="X9" s="119"/>
      <c r="Y9" s="105"/>
      <c r="Z9" s="105"/>
      <c r="AA9" s="105"/>
    </row>
    <row r="10" spans="1:27" ht="15" customHeight="1" thickBot="1" x14ac:dyDescent="0.35">
      <c r="A10" s="12"/>
      <c r="B10" s="12"/>
      <c r="C10" s="63" t="s">
        <v>7</v>
      </c>
      <c r="D10" s="87" t="s">
        <v>21</v>
      </c>
      <c r="E10" s="88" t="s">
        <v>22</v>
      </c>
      <c r="F10" s="213"/>
      <c r="G10" s="213"/>
      <c r="H10" s="80" t="s">
        <v>7</v>
      </c>
      <c r="I10" s="206" t="s">
        <v>17</v>
      </c>
      <c r="J10" s="207"/>
      <c r="K10" s="264" t="s">
        <v>16</v>
      </c>
      <c r="L10" s="265"/>
      <c r="M10" s="121"/>
      <c r="N10" s="193"/>
      <c r="O10" s="193"/>
      <c r="Q10" s="174"/>
      <c r="R10" s="175"/>
      <c r="S10" s="175"/>
      <c r="T10" s="175"/>
      <c r="U10" s="175"/>
      <c r="V10" s="176"/>
      <c r="W10" s="118"/>
      <c r="X10" s="119"/>
      <c r="Y10" s="105"/>
      <c r="Z10" s="105"/>
      <c r="AA10" s="105"/>
    </row>
    <row r="11" spans="1:27" ht="15" customHeight="1" thickBot="1" x14ac:dyDescent="0.35">
      <c r="A11" s="12"/>
      <c r="B11" s="12"/>
      <c r="C11" s="64" t="s">
        <v>38</v>
      </c>
      <c r="D11" s="124">
        <f>ROUNDUP($N$20*1.016,-1)</f>
        <v>180</v>
      </c>
      <c r="E11" s="125">
        <f>ROUNDUP($O$20*1.016,-1)</f>
        <v>180</v>
      </c>
      <c r="F11" s="65">
        <f>ROUNDUP(PMT($N$9/12,3,-D11),0)</f>
        <v>62</v>
      </c>
      <c r="G11" s="77">
        <f>ROUNDUP(PMT($N$9/12,3,-E11),0)</f>
        <v>62</v>
      </c>
      <c r="H11" s="81" t="s">
        <v>9</v>
      </c>
      <c r="I11" s="214">
        <f>ROUNDUP(PMT($O$9/12,6,-$N$20),0)</f>
        <v>31</v>
      </c>
      <c r="J11" s="215"/>
      <c r="K11" s="208">
        <f>ROUNDUP(PMT($O$9/12,6,-$O$20),0)</f>
        <v>31</v>
      </c>
      <c r="L11" s="209"/>
      <c r="M11" s="121"/>
      <c r="N11" s="126" t="s">
        <v>54</v>
      </c>
      <c r="O11" s="127" t="s">
        <v>55</v>
      </c>
      <c r="P11" s="128"/>
      <c r="Q11" s="174"/>
      <c r="R11" s="175"/>
      <c r="S11" s="175"/>
      <c r="T11" s="175"/>
      <c r="U11" s="175"/>
      <c r="V11" s="176"/>
      <c r="W11" s="118"/>
      <c r="X11" s="119"/>
      <c r="Y11" s="105"/>
      <c r="Z11" s="105"/>
      <c r="AA11" s="105"/>
    </row>
    <row r="12" spans="1:27" ht="15" customHeight="1" thickBot="1" x14ac:dyDescent="0.35">
      <c r="A12" s="12"/>
      <c r="B12" s="12"/>
      <c r="C12" s="66" t="s">
        <v>9</v>
      </c>
      <c r="D12" s="124">
        <f>ROUNDUP($N$20*1.021,-1)</f>
        <v>180</v>
      </c>
      <c r="E12" s="125">
        <f>ROUNDUP($O$20*1.021,-1)</f>
        <v>180</v>
      </c>
      <c r="F12" s="67">
        <f>ROUNDUP(PMT($N$9/12,6,-D12),0)</f>
        <v>32</v>
      </c>
      <c r="G12" s="78">
        <f>ROUNDUP(PMT($N$9/12,6,-E12),0)</f>
        <v>32</v>
      </c>
      <c r="H12" s="81" t="s">
        <v>10</v>
      </c>
      <c r="I12" s="216">
        <f>ROUNDUP(PMT($O$9/12,12,-$N$20),0)</f>
        <v>16</v>
      </c>
      <c r="J12" s="217"/>
      <c r="K12" s="208">
        <f>ROUNDUP(PMT($O$9/12,12,-$O$20),0)</f>
        <v>16</v>
      </c>
      <c r="L12" s="209"/>
      <c r="M12" s="121"/>
      <c r="N12" s="125">
        <v>0</v>
      </c>
      <c r="O12" s="124">
        <v>0</v>
      </c>
      <c r="P12" s="128"/>
      <c r="Q12" s="174"/>
      <c r="R12" s="175"/>
      <c r="S12" s="175"/>
      <c r="T12" s="175"/>
      <c r="U12" s="175"/>
      <c r="V12" s="176"/>
      <c r="W12" s="118"/>
      <c r="X12" s="119"/>
      <c r="Y12" s="105"/>
      <c r="Z12" s="105"/>
      <c r="AA12" s="105"/>
    </row>
    <row r="13" spans="1:27" ht="15" customHeight="1" thickBot="1" x14ac:dyDescent="0.35">
      <c r="A13" s="12"/>
      <c r="B13" s="12"/>
      <c r="C13" s="66" t="s">
        <v>39</v>
      </c>
      <c r="D13" s="124">
        <f>ROUNDUP($N$20*1.031,-1)</f>
        <v>180</v>
      </c>
      <c r="E13" s="125">
        <f>ROUNDUP($O$20*1.031,-1)</f>
        <v>180</v>
      </c>
      <c r="F13" s="67">
        <f>ROUNDUP(PMT($N$9/12,10,-D13),0)</f>
        <v>20</v>
      </c>
      <c r="G13" s="78">
        <f>ROUNDUP(PMT($N$9/12,10,-E13),0)</f>
        <v>20</v>
      </c>
      <c r="H13" s="81" t="s">
        <v>11</v>
      </c>
      <c r="I13" s="216">
        <f>ROUNDUP(PMT($O$9/12,18,-$N$20),0)</f>
        <v>12</v>
      </c>
      <c r="J13" s="217"/>
      <c r="K13" s="208">
        <f>ROUNDUP(PMT($O$9/12,18,-$O$20),0)</f>
        <v>12</v>
      </c>
      <c r="L13" s="209"/>
      <c r="M13" s="121"/>
      <c r="N13" s="125">
        <v>0</v>
      </c>
      <c r="O13" s="129">
        <v>0</v>
      </c>
      <c r="P13" s="130"/>
      <c r="Q13" s="174"/>
      <c r="R13" s="175"/>
      <c r="S13" s="175"/>
      <c r="T13" s="175"/>
      <c r="U13" s="175"/>
      <c r="V13" s="176"/>
      <c r="W13" s="118"/>
      <c r="X13" s="119"/>
      <c r="Y13" s="105"/>
      <c r="Z13" s="105"/>
      <c r="AA13" s="105"/>
    </row>
    <row r="14" spans="1:27" ht="15" customHeight="1" thickBot="1" x14ac:dyDescent="0.35">
      <c r="A14" s="12"/>
      <c r="B14" s="12"/>
      <c r="C14" s="66" t="s">
        <v>10</v>
      </c>
      <c r="D14" s="124">
        <f>ROUNDUP($N$20*1.037,-1)</f>
        <v>180</v>
      </c>
      <c r="E14" s="125">
        <f>ROUNDUP($O$20*1.037,-1)</f>
        <v>180</v>
      </c>
      <c r="F14" s="67">
        <f>ROUNDUP(PMT($N$9/12,12,-D14),0)</f>
        <v>17</v>
      </c>
      <c r="G14" s="78">
        <f>ROUNDUP(PMT($N$9/12,12,-E14),0)</f>
        <v>17</v>
      </c>
      <c r="H14" s="81" t="s">
        <v>12</v>
      </c>
      <c r="I14" s="216">
        <f>ROUNDUP(PMT($O$9/12,24,-$N$20),0)</f>
        <v>9</v>
      </c>
      <c r="J14" s="217"/>
      <c r="K14" s="208">
        <f>ROUNDUP(PMT($O$9/12,24,-$O$20),0)</f>
        <v>9</v>
      </c>
      <c r="L14" s="209"/>
      <c r="M14" s="121"/>
      <c r="N14" s="125">
        <v>0</v>
      </c>
      <c r="O14" s="129">
        <v>0</v>
      </c>
      <c r="P14" s="131"/>
      <c r="Q14" s="174"/>
      <c r="R14" s="175"/>
      <c r="S14" s="175"/>
      <c r="T14" s="175"/>
      <c r="U14" s="175"/>
      <c r="V14" s="176"/>
      <c r="W14" s="118"/>
      <c r="X14" s="119"/>
      <c r="Y14" s="105"/>
      <c r="Z14" s="105"/>
      <c r="AA14" s="105"/>
    </row>
    <row r="15" spans="1:27" ht="15" customHeight="1" thickBot="1" x14ac:dyDescent="0.35">
      <c r="A15" s="12"/>
      <c r="B15" s="12"/>
      <c r="C15" s="66" t="s">
        <v>40</v>
      </c>
      <c r="D15" s="124">
        <f>ROUNDUP($N$20*1.042,-1)</f>
        <v>180</v>
      </c>
      <c r="E15" s="125">
        <f>ROUNDUP($O$20*1.042,-1)</f>
        <v>180</v>
      </c>
      <c r="F15" s="67">
        <f>ROUNDUP(PMT($N$9/12,15,-D15),0)</f>
        <v>14</v>
      </c>
      <c r="G15" s="78">
        <f>ROUNDUP(PMT($N$9/12,15,-E15),0)</f>
        <v>14</v>
      </c>
      <c r="H15" s="81" t="s">
        <v>13</v>
      </c>
      <c r="I15" s="216">
        <f>ROUNDUP(PMT($O$9/12,36,-$N$20),0)</f>
        <v>7</v>
      </c>
      <c r="J15" s="217"/>
      <c r="K15" s="208">
        <f>ROUNDUP(PMT($O$9/12,36,-$O$20),0)</f>
        <v>7</v>
      </c>
      <c r="L15" s="209"/>
      <c r="M15" s="121"/>
      <c r="N15" s="125">
        <v>0</v>
      </c>
      <c r="O15" s="129">
        <v>0</v>
      </c>
      <c r="P15" s="10"/>
      <c r="Q15" s="174"/>
      <c r="R15" s="175"/>
      <c r="S15" s="175"/>
      <c r="T15" s="175"/>
      <c r="U15" s="175"/>
      <c r="V15" s="176"/>
      <c r="W15" s="118"/>
      <c r="X15" s="119"/>
      <c r="Y15" s="105"/>
      <c r="Z15" s="105"/>
      <c r="AA15" s="105"/>
    </row>
    <row r="16" spans="1:27" ht="15" customHeight="1" thickBot="1" x14ac:dyDescent="0.35">
      <c r="A16" s="12"/>
      <c r="B16" s="12"/>
      <c r="C16" s="66" t="s">
        <v>11</v>
      </c>
      <c r="D16" s="124">
        <f>ROUNDUP($N$20*1.042,-1)</f>
        <v>180</v>
      </c>
      <c r="E16" s="125">
        <f>ROUNDUP($O$20*1.042,-1)</f>
        <v>180</v>
      </c>
      <c r="F16" s="67">
        <f>ROUNDUP(PMT($N$9/12,18,-D16),0)</f>
        <v>12</v>
      </c>
      <c r="G16" s="78">
        <f>ROUNDUP(PMT($N$9/12,18,-E16),0)</f>
        <v>12</v>
      </c>
      <c r="H16" s="82" t="s">
        <v>32</v>
      </c>
      <c r="I16" s="229">
        <f>ROUNDUP(PMT($O$9/12,48,-$N$20),0)</f>
        <v>6</v>
      </c>
      <c r="J16" s="230"/>
      <c r="K16" s="210">
        <f>ROUNDUP(PMT($O$9/12,48,-$O$20),0)</f>
        <v>6</v>
      </c>
      <c r="L16" s="211"/>
      <c r="M16" s="121"/>
      <c r="N16" s="125">
        <v>0</v>
      </c>
      <c r="O16" s="129">
        <v>0</v>
      </c>
      <c r="P16" s="131"/>
      <c r="Q16" s="174"/>
      <c r="R16" s="175"/>
      <c r="S16" s="175"/>
      <c r="T16" s="175"/>
      <c r="U16" s="175"/>
      <c r="V16" s="176"/>
      <c r="W16" s="118"/>
      <c r="X16" s="119"/>
      <c r="Y16" s="105"/>
      <c r="Z16" s="105"/>
      <c r="AA16" s="105"/>
    </row>
    <row r="17" spans="1:27" ht="15" customHeight="1" thickBot="1" x14ac:dyDescent="0.35">
      <c r="A17" s="12"/>
      <c r="B17" s="12"/>
      <c r="C17" s="66" t="s">
        <v>12</v>
      </c>
      <c r="D17" s="124">
        <f>ROUNDUP($N$20*1.042,-1)</f>
        <v>180</v>
      </c>
      <c r="E17" s="125">
        <f>ROUNDUP($O$20*1.042,-1)</f>
        <v>180</v>
      </c>
      <c r="F17" s="67">
        <f>ROUNDUP(PMT($N$9/12,24,-D17),0)</f>
        <v>9</v>
      </c>
      <c r="G17" s="78">
        <f>ROUNDUP(PMT($N$9/12,24,-E17),0)</f>
        <v>9</v>
      </c>
      <c r="H17" s="224" t="s">
        <v>51</v>
      </c>
      <c r="I17" s="225"/>
      <c r="J17" s="226"/>
      <c r="K17" s="212" t="s">
        <v>17</v>
      </c>
      <c r="L17" s="212" t="s">
        <v>16</v>
      </c>
      <c r="M17" s="121"/>
      <c r="N17" s="93"/>
      <c r="O17" s="144">
        <v>0</v>
      </c>
      <c r="P17" s="10"/>
      <c r="Q17" s="174"/>
      <c r="R17" s="175"/>
      <c r="S17" s="175"/>
      <c r="T17" s="175"/>
      <c r="U17" s="175"/>
      <c r="V17" s="176"/>
      <c r="W17" s="118"/>
      <c r="X17" s="119"/>
      <c r="Y17" s="105"/>
      <c r="Z17" s="105"/>
      <c r="AA17" s="105"/>
    </row>
    <row r="18" spans="1:27" ht="15" customHeight="1" thickBot="1" x14ac:dyDescent="0.35">
      <c r="A18" s="12"/>
      <c r="B18" s="12"/>
      <c r="C18" s="66" t="s">
        <v>13</v>
      </c>
      <c r="D18" s="124">
        <f>ROUNDUP($N$20*1.042,-1)</f>
        <v>180</v>
      </c>
      <c r="E18" s="125">
        <f>ROUNDUP($O$20*1.042,-1)</f>
        <v>180</v>
      </c>
      <c r="F18" s="67">
        <f>ROUNDUP(PMT($N$9/12,36,-D18),0)</f>
        <v>7</v>
      </c>
      <c r="G18" s="78">
        <f>ROUNDUP(PMT($N$9/12,36,-E18),0)</f>
        <v>7</v>
      </c>
      <c r="H18" s="90" t="s">
        <v>7</v>
      </c>
      <c r="I18" s="89" t="s">
        <v>21</v>
      </c>
      <c r="J18" s="89" t="s">
        <v>22</v>
      </c>
      <c r="K18" s="213"/>
      <c r="L18" s="213"/>
      <c r="M18" s="121"/>
      <c r="N18" s="190" t="s">
        <v>41</v>
      </c>
      <c r="O18" s="191"/>
      <c r="P18" s="10"/>
      <c r="Q18" s="174"/>
      <c r="R18" s="175"/>
      <c r="S18" s="175"/>
      <c r="T18" s="175"/>
      <c r="U18" s="175"/>
      <c r="V18" s="176"/>
      <c r="W18" s="118"/>
      <c r="X18" s="119"/>
      <c r="Z18" s="105"/>
    </row>
    <row r="19" spans="1:27" ht="15" customHeight="1" thickBot="1" x14ac:dyDescent="0.35">
      <c r="A19" s="12"/>
      <c r="B19" s="12"/>
      <c r="C19" s="68" t="s">
        <v>32</v>
      </c>
      <c r="D19" s="134">
        <f>ROUNDUP($N$20*1.042,-1)</f>
        <v>180</v>
      </c>
      <c r="E19" s="132">
        <f>ROUNDUP($O$20*1.042,-1)</f>
        <v>180</v>
      </c>
      <c r="F19" s="83">
        <f>ROUNDUP(PMT($N$9/12,48,-D19),0)</f>
        <v>6</v>
      </c>
      <c r="G19" s="84">
        <f>ROUNDUP(PMT($N$9/12,48,-E19),0)</f>
        <v>6</v>
      </c>
      <c r="H19" s="64" t="s">
        <v>19</v>
      </c>
      <c r="I19" s="91">
        <f>ROUNDUP($N$20/100*(100+O22),-1)</f>
        <v>180</v>
      </c>
      <c r="J19" s="91">
        <f>ROUNDUP($O$20/100*(100+O22),-1)</f>
        <v>180</v>
      </c>
      <c r="K19" s="125">
        <f>ROUNDUP(I19/4,0)</f>
        <v>45</v>
      </c>
      <c r="L19" s="137">
        <f>ROUNDUP(J19/4,0)</f>
        <v>45</v>
      </c>
      <c r="M19" s="121"/>
      <c r="N19" s="85" t="s">
        <v>21</v>
      </c>
      <c r="O19" s="85" t="s">
        <v>22</v>
      </c>
      <c r="P19" s="10"/>
      <c r="Q19" s="174"/>
      <c r="R19" s="175"/>
      <c r="S19" s="175"/>
      <c r="T19" s="175"/>
      <c r="U19" s="175"/>
      <c r="V19" s="176"/>
      <c r="W19" s="118"/>
      <c r="X19" s="119"/>
      <c r="Z19" s="105"/>
    </row>
    <row r="20" spans="1:27" ht="15" customHeight="1" thickBot="1" x14ac:dyDescent="0.35">
      <c r="A20" s="12"/>
      <c r="B20" s="12"/>
      <c r="C20" s="221" t="s">
        <v>46</v>
      </c>
      <c r="D20" s="222"/>
      <c r="E20" s="223"/>
      <c r="F20" s="227" t="s">
        <v>17</v>
      </c>
      <c r="G20" s="227" t="s">
        <v>16</v>
      </c>
      <c r="H20" s="68" t="s">
        <v>52</v>
      </c>
      <c r="I20" s="71">
        <f>ROUNDUP($N$20/100*(100+O23),-1)</f>
        <v>180</v>
      </c>
      <c r="J20" s="71">
        <f>ROUNDUP($O$20/100*(100+O23),-1)</f>
        <v>180</v>
      </c>
      <c r="K20" s="138">
        <f>ROUNDUP(I20/5,0)</f>
        <v>36</v>
      </c>
      <c r="L20" s="133">
        <f>ROUNDUP(J20/5,0)</f>
        <v>36</v>
      </c>
      <c r="M20" s="121"/>
      <c r="N20" s="86">
        <f>I4-E37</f>
        <v>170</v>
      </c>
      <c r="O20" s="86">
        <f>J4-E37</f>
        <v>170</v>
      </c>
      <c r="P20" s="10"/>
      <c r="Q20" s="174"/>
      <c r="R20" s="175"/>
      <c r="S20" s="175"/>
      <c r="T20" s="175"/>
      <c r="U20" s="175"/>
      <c r="V20" s="176"/>
      <c r="W20" s="118"/>
      <c r="X20" s="119"/>
      <c r="Z20" s="105"/>
    </row>
    <row r="21" spans="1:27" ht="15" customHeight="1" thickBot="1" x14ac:dyDescent="0.35">
      <c r="A21" s="12"/>
      <c r="B21" s="12"/>
      <c r="C21" s="76" t="s">
        <v>7</v>
      </c>
      <c r="D21" s="92" t="s">
        <v>21</v>
      </c>
      <c r="E21" s="92" t="s">
        <v>22</v>
      </c>
      <c r="F21" s="228"/>
      <c r="G21" s="228"/>
      <c r="H21" s="218" t="s">
        <v>47</v>
      </c>
      <c r="I21" s="219"/>
      <c r="J21" s="220"/>
      <c r="K21" s="266" t="s">
        <v>17</v>
      </c>
      <c r="L21" s="266" t="s">
        <v>16</v>
      </c>
      <c r="M21" s="121"/>
      <c r="N21" s="149" t="s">
        <v>60</v>
      </c>
      <c r="O21" s="145" t="s">
        <v>53</v>
      </c>
      <c r="P21" s="135"/>
      <c r="Q21" s="174"/>
      <c r="R21" s="175"/>
      <c r="S21" s="175"/>
      <c r="T21" s="175"/>
      <c r="U21" s="175"/>
      <c r="V21" s="176"/>
      <c r="W21" s="118"/>
      <c r="X21" s="119"/>
      <c r="Z21" s="105"/>
    </row>
    <row r="22" spans="1:27" ht="15" customHeight="1" thickBot="1" x14ac:dyDescent="0.35">
      <c r="A22" s="12"/>
      <c r="B22" s="12"/>
      <c r="C22" s="69" t="s">
        <v>9</v>
      </c>
      <c r="D22" s="91">
        <f>ROUNDUP($N$20/100*(100+N12),-1)</f>
        <v>170</v>
      </c>
      <c r="E22" s="91">
        <f>ROUNDUP($O$20/100*(100+N12),-1)</f>
        <v>170</v>
      </c>
      <c r="F22" s="72" t="str">
        <f>"~"&amp;ROUNDUP(PMT($N$6/12,6,-D22),0)</f>
        <v>~31</v>
      </c>
      <c r="G22" s="72" t="str">
        <f>"~"&amp;ROUNDUP(PMT($N$6/12,6,-E22),0)</f>
        <v>~31</v>
      </c>
      <c r="H22" s="99" t="s">
        <v>7</v>
      </c>
      <c r="I22" s="100" t="s">
        <v>21</v>
      </c>
      <c r="J22" s="100" t="s">
        <v>22</v>
      </c>
      <c r="K22" s="267"/>
      <c r="L22" s="267"/>
      <c r="M22" s="121"/>
      <c r="N22" s="166">
        <v>0.14599999999999999</v>
      </c>
      <c r="O22" s="124">
        <v>4.2</v>
      </c>
      <c r="P22" s="136"/>
      <c r="Q22" s="174"/>
      <c r="R22" s="175"/>
      <c r="S22" s="175"/>
      <c r="T22" s="175"/>
      <c r="U22" s="175"/>
      <c r="V22" s="176"/>
      <c r="W22" s="118"/>
      <c r="X22" s="119"/>
      <c r="Z22" s="105"/>
    </row>
    <row r="23" spans="1:27" ht="15" customHeight="1" thickBot="1" x14ac:dyDescent="0.35">
      <c r="A23" s="12"/>
      <c r="B23" s="12"/>
      <c r="C23" s="69" t="s">
        <v>10</v>
      </c>
      <c r="D23" s="70">
        <f>ROUNDUP($N$20/100*(100+N13),-1)</f>
        <v>170</v>
      </c>
      <c r="E23" s="70">
        <f>ROUNDUP($O$20/100*(100+N13),-1)</f>
        <v>170</v>
      </c>
      <c r="F23" s="73" t="str">
        <f>"~"&amp;ROUNDUP(PMT($N$6/12,12,-D23),0)</f>
        <v>~16</v>
      </c>
      <c r="G23" s="73" t="str">
        <f>"~"&amp;ROUNDUP(PMT($N$6/12,12,-E23),0)</f>
        <v>~16</v>
      </c>
      <c r="H23" s="98" t="s">
        <v>9</v>
      </c>
      <c r="I23" s="91">
        <f t="shared" ref="I23:I28" si="0">ROUNDUP($N$20/100*(100+O12),-1)</f>
        <v>170</v>
      </c>
      <c r="J23" s="91">
        <f t="shared" ref="J23:J28" si="1">ROUNDUP($O$20/100*(100+O12),-1)</f>
        <v>170</v>
      </c>
      <c r="K23" s="72" t="str">
        <f>"~"&amp;ROUNDUP(PMT($O$6/12,6,-I23),0)</f>
        <v>~31</v>
      </c>
      <c r="L23" s="72" t="str">
        <f>"~"&amp;ROUNDUP(PMT($O$6/12,6,-J23),0)</f>
        <v>~31</v>
      </c>
      <c r="M23" s="121"/>
      <c r="N23" s="167"/>
      <c r="O23" s="133">
        <v>5.3</v>
      </c>
      <c r="P23" s="136"/>
      <c r="Q23" s="174"/>
      <c r="R23" s="175"/>
      <c r="S23" s="175"/>
      <c r="T23" s="175"/>
      <c r="U23" s="175"/>
      <c r="V23" s="176"/>
      <c r="W23" s="118"/>
      <c r="X23" s="119"/>
      <c r="Z23" s="105"/>
    </row>
    <row r="24" spans="1:27" ht="15" customHeight="1" x14ac:dyDescent="0.3">
      <c r="A24" s="12"/>
      <c r="B24" s="12"/>
      <c r="C24" s="69" t="s">
        <v>11</v>
      </c>
      <c r="D24" s="70">
        <f>ROUNDUP($N$20/100*(100+N14),-1)</f>
        <v>170</v>
      </c>
      <c r="E24" s="70">
        <f>ROUNDUP($O$20/100*(100+N14),-1)</f>
        <v>170</v>
      </c>
      <c r="F24" s="73" t="str">
        <f>"~"&amp;ROUNDUP(PMT($N$6/12,18,-D24),0)</f>
        <v>~12</v>
      </c>
      <c r="G24" s="79" t="str">
        <f>"~"&amp;ROUNDUP(PMT($N$6/12,18,-E24),0)</f>
        <v>~12</v>
      </c>
      <c r="H24" s="69" t="s">
        <v>10</v>
      </c>
      <c r="I24" s="70">
        <f t="shared" si="0"/>
        <v>170</v>
      </c>
      <c r="J24" s="70">
        <f t="shared" si="1"/>
        <v>170</v>
      </c>
      <c r="K24" s="73" t="str">
        <f>"~"&amp;ROUNDUP(PMT($O$6/12,12,-I24),0)</f>
        <v>~16</v>
      </c>
      <c r="L24" s="73" t="str">
        <f>"~"&amp;ROUNDUP(PMT($O$6/12,12,-J24),0)</f>
        <v>~16</v>
      </c>
      <c r="M24" s="121"/>
      <c r="N24" s="94"/>
      <c r="O24" s="121"/>
      <c r="P24" s="136"/>
      <c r="Q24" s="261"/>
      <c r="R24" s="262"/>
      <c r="S24" s="262"/>
      <c r="T24" s="262"/>
      <c r="U24" s="262"/>
      <c r="V24" s="263"/>
      <c r="W24" s="118"/>
      <c r="X24" s="119"/>
      <c r="Z24" s="105"/>
    </row>
    <row r="25" spans="1:27" ht="15" customHeight="1" x14ac:dyDescent="0.3">
      <c r="A25" s="12"/>
      <c r="B25" s="12"/>
      <c r="C25" s="69" t="s">
        <v>12</v>
      </c>
      <c r="D25" s="70">
        <f>ROUNDUP($N$20/100*(100+N15),-1)</f>
        <v>170</v>
      </c>
      <c r="E25" s="70">
        <f>ROUNDUP($O$20/100*(100+N15),-1)</f>
        <v>170</v>
      </c>
      <c r="F25" s="73" t="str">
        <f>"~"&amp;ROUNDUP(PMT($N$6/12,24,-D25),0)</f>
        <v>~9</v>
      </c>
      <c r="G25" s="79" t="str">
        <f>"~"&amp;ROUNDUP(PMT($N$6/12,24,-E25),0)</f>
        <v>~9</v>
      </c>
      <c r="H25" s="69" t="s">
        <v>11</v>
      </c>
      <c r="I25" s="70">
        <f t="shared" si="0"/>
        <v>170</v>
      </c>
      <c r="J25" s="70">
        <f t="shared" si="1"/>
        <v>170</v>
      </c>
      <c r="K25" s="73" t="str">
        <f>"~"&amp;ROUNDUP(PMT($O$6/12,18,-I25),0)</f>
        <v>~12</v>
      </c>
      <c r="L25" s="73" t="str">
        <f>"~"&amp;ROUNDUP(PMT($O$6/12,18,-J25),0)</f>
        <v>~12</v>
      </c>
      <c r="M25" s="121"/>
      <c r="N25" s="94"/>
      <c r="O25" s="121"/>
      <c r="Q25" s="174"/>
      <c r="R25" s="175"/>
      <c r="S25" s="175"/>
      <c r="T25" s="175"/>
      <c r="U25" s="175"/>
      <c r="V25" s="176"/>
      <c r="W25" s="118"/>
      <c r="X25" s="119"/>
      <c r="Z25" s="105"/>
    </row>
    <row r="26" spans="1:27" ht="15" customHeight="1" thickBot="1" x14ac:dyDescent="0.35">
      <c r="A26" s="12"/>
      <c r="B26" s="12"/>
      <c r="C26" s="69" t="s">
        <v>13</v>
      </c>
      <c r="D26" s="70">
        <f>ROUNDUP($N$20/100*(100+N16),-1)</f>
        <v>170</v>
      </c>
      <c r="E26" s="70">
        <f>ROUNDUP($O$20/100*(100+N16),-1)</f>
        <v>170</v>
      </c>
      <c r="F26" s="73" t="str">
        <f>"~"&amp;ROUNDUP(PMT($N$6/12,36,-D26),0)</f>
        <v>~7</v>
      </c>
      <c r="G26" s="79" t="str">
        <f>"~"&amp;ROUNDUP(PMT($N$6/12,36,-E26),0)</f>
        <v>~7</v>
      </c>
      <c r="H26" s="69" t="s">
        <v>12</v>
      </c>
      <c r="I26" s="70">
        <f t="shared" si="0"/>
        <v>170</v>
      </c>
      <c r="J26" s="70">
        <f t="shared" si="1"/>
        <v>170</v>
      </c>
      <c r="K26" s="73" t="str">
        <f>"~"&amp;ROUNDUP(PMT($O$6/12,24,-I26),0)</f>
        <v>~9</v>
      </c>
      <c r="L26" s="73" t="str">
        <f>"~"&amp;ROUNDUP(PMT($O$6/12,24,-J26),0)</f>
        <v>~9</v>
      </c>
      <c r="M26" s="121"/>
      <c r="N26" s="94"/>
      <c r="O26" s="121"/>
      <c r="Q26" s="174"/>
      <c r="R26" s="175"/>
      <c r="S26" s="175"/>
      <c r="T26" s="175"/>
      <c r="U26" s="175"/>
      <c r="V26" s="176"/>
      <c r="W26" s="118"/>
      <c r="X26" s="119"/>
      <c r="Z26" s="105"/>
    </row>
    <row r="27" spans="1:27" ht="15" customHeight="1" thickBot="1" x14ac:dyDescent="0.35">
      <c r="A27" s="12"/>
      <c r="B27" s="12"/>
      <c r="C27" s="161" t="s">
        <v>58</v>
      </c>
      <c r="D27" s="162"/>
      <c r="E27" s="162"/>
      <c r="F27" s="162"/>
      <c r="G27" s="163"/>
      <c r="H27" s="69" t="s">
        <v>13</v>
      </c>
      <c r="I27" s="70">
        <f t="shared" si="0"/>
        <v>170</v>
      </c>
      <c r="J27" s="70">
        <f t="shared" si="1"/>
        <v>170</v>
      </c>
      <c r="K27" s="73" t="str">
        <f>"~"&amp;ROUNDUP(PMT($O$6/12,36,-I27),0)</f>
        <v>~7</v>
      </c>
      <c r="L27" s="73" t="str">
        <f>"~"&amp;ROUNDUP(PMT($O$6/12,36,-J27),0)</f>
        <v>~7</v>
      </c>
      <c r="M27" s="121"/>
      <c r="N27" s="121"/>
      <c r="O27" s="121"/>
      <c r="Q27" s="174"/>
      <c r="R27" s="175"/>
      <c r="S27" s="175"/>
      <c r="T27" s="175"/>
      <c r="U27" s="175"/>
      <c r="V27" s="176"/>
      <c r="W27" s="118"/>
      <c r="X27" s="119"/>
      <c r="Z27" s="105"/>
    </row>
    <row r="28" spans="1:27" ht="15" customHeight="1" thickBot="1" x14ac:dyDescent="0.35">
      <c r="A28" s="12"/>
      <c r="B28" s="12"/>
      <c r="C28" s="148" t="s">
        <v>7</v>
      </c>
      <c r="D28" s="170" t="s">
        <v>17</v>
      </c>
      <c r="E28" s="171"/>
      <c r="F28" s="170" t="s">
        <v>16</v>
      </c>
      <c r="G28" s="171"/>
      <c r="H28" s="75" t="s">
        <v>43</v>
      </c>
      <c r="I28" s="71">
        <f t="shared" si="0"/>
        <v>170</v>
      </c>
      <c r="J28" s="71">
        <f t="shared" si="1"/>
        <v>170</v>
      </c>
      <c r="K28" s="74" t="str">
        <f>"~"&amp;ROUNDUP(PMT($O$6/12,60,-I28),0)</f>
        <v>~5</v>
      </c>
      <c r="L28" s="74" t="str">
        <f>"~"&amp;ROUNDUP(PMT($O$6/12,60,-J28),0)</f>
        <v>~5</v>
      </c>
      <c r="M28" s="121"/>
      <c r="N28" s="121"/>
      <c r="O28" s="121"/>
      <c r="Q28" s="174"/>
      <c r="R28" s="175"/>
      <c r="S28" s="175"/>
      <c r="T28" s="175"/>
      <c r="U28" s="175"/>
      <c r="V28" s="176"/>
      <c r="W28" s="118"/>
      <c r="X28" s="119"/>
      <c r="Z28" s="105"/>
    </row>
    <row r="29" spans="1:27" ht="15" customHeight="1" thickBot="1" x14ac:dyDescent="0.35">
      <c r="A29" s="12"/>
      <c r="B29" s="12"/>
      <c r="C29" s="146" t="s">
        <v>59</v>
      </c>
      <c r="D29" s="168">
        <f>ROUNDUP(PMT($N$22/12,13,-$N$20),0)</f>
        <v>15</v>
      </c>
      <c r="E29" s="169"/>
      <c r="F29" s="168">
        <f>ROUNDUP(PMT($N$22/12,13,-$O$20),0)</f>
        <v>15</v>
      </c>
      <c r="G29" s="169"/>
      <c r="H29" s="161" t="s">
        <v>61</v>
      </c>
      <c r="I29" s="162"/>
      <c r="J29" s="163"/>
      <c r="K29" s="164" t="s">
        <v>17</v>
      </c>
      <c r="L29" s="164" t="s">
        <v>16</v>
      </c>
      <c r="M29" s="139"/>
      <c r="N29" s="139"/>
      <c r="O29" s="139"/>
      <c r="P29" s="12"/>
      <c r="Q29" s="174"/>
      <c r="R29" s="175"/>
      <c r="S29" s="175"/>
      <c r="T29" s="175"/>
      <c r="U29" s="175"/>
      <c r="V29" s="176"/>
      <c r="W29" s="118"/>
      <c r="X29" s="119"/>
      <c r="Z29" s="105"/>
    </row>
    <row r="30" spans="1:27" ht="15" customHeight="1" thickBot="1" x14ac:dyDescent="0.35">
      <c r="A30" s="12"/>
      <c r="B30" s="12"/>
      <c r="C30" s="146" t="s">
        <v>40</v>
      </c>
      <c r="D30" s="168">
        <f>ROUNDUP(PMT($N$22/12,15,-$N$20),0)</f>
        <v>13</v>
      </c>
      <c r="E30" s="169"/>
      <c r="F30" s="168">
        <f>ROUNDUP(PMT($N$22/12,15,-$O$20),0)</f>
        <v>13</v>
      </c>
      <c r="G30" s="169"/>
      <c r="H30" s="157" t="s">
        <v>7</v>
      </c>
      <c r="I30" s="158" t="s">
        <v>15</v>
      </c>
      <c r="J30" s="159" t="s">
        <v>14</v>
      </c>
      <c r="K30" s="165"/>
      <c r="L30" s="165"/>
      <c r="M30" s="139"/>
      <c r="N30" s="139"/>
      <c r="O30" s="139"/>
      <c r="P30" s="12"/>
      <c r="Q30" s="174"/>
      <c r="R30" s="175"/>
      <c r="S30" s="175"/>
      <c r="T30" s="175"/>
      <c r="U30" s="175"/>
      <c r="V30" s="176"/>
      <c r="W30" s="118"/>
      <c r="X30" s="119"/>
      <c r="Z30" s="105"/>
    </row>
    <row r="31" spans="1:27" ht="15" customHeight="1" thickBot="1" x14ac:dyDescent="0.35">
      <c r="A31" s="12"/>
      <c r="B31" s="12"/>
      <c r="C31" s="146" t="s">
        <v>11</v>
      </c>
      <c r="D31" s="168">
        <f>ROUNDUP(PMT($N$22/12,18,-$N$20),0)</f>
        <v>11</v>
      </c>
      <c r="E31" s="169"/>
      <c r="F31" s="168">
        <f>ROUNDUP(PMT($N$22/12,18,-$O$20),0)</f>
        <v>11</v>
      </c>
      <c r="G31" s="169"/>
      <c r="H31" s="155" t="s">
        <v>12</v>
      </c>
      <c r="I31" s="154">
        <f>ROUNDUP($N$20*1.042,-1)</f>
        <v>180</v>
      </c>
      <c r="J31" s="154">
        <f>ROUNDUP($O$20*1.042,-1)</f>
        <v>180</v>
      </c>
      <c r="K31" s="156" t="str">
        <f>"&lt; "&amp;ROUNDUP(PMT($N$22/12,24,-I31),0)</f>
        <v>&lt; 9</v>
      </c>
      <c r="L31" s="156" t="str">
        <f>"&lt; "&amp;ROUNDUP(PMT($N$22/12,24,-J31),0)</f>
        <v>&lt; 9</v>
      </c>
      <c r="M31" s="139"/>
      <c r="N31" s="139"/>
      <c r="O31" s="139"/>
      <c r="P31" s="12"/>
      <c r="Q31" s="174"/>
      <c r="R31" s="175"/>
      <c r="S31" s="175"/>
      <c r="T31" s="175"/>
      <c r="U31" s="175"/>
      <c r="V31" s="176"/>
      <c r="W31" s="118"/>
      <c r="X31" s="119"/>
      <c r="Z31" s="105"/>
    </row>
    <row r="32" spans="1:27" ht="15" customHeight="1" thickBot="1" x14ac:dyDescent="0.35">
      <c r="A32" s="12"/>
      <c r="B32" s="12"/>
      <c r="C32" s="146" t="s">
        <v>12</v>
      </c>
      <c r="D32" s="168">
        <f>ROUNDUP(PMT($N$22/12,24,-$N$20),0)</f>
        <v>9</v>
      </c>
      <c r="E32" s="169"/>
      <c r="F32" s="168">
        <f>ROUNDUP(PMT($N$22/12,24,-$O$20),0)</f>
        <v>9</v>
      </c>
      <c r="G32" s="169"/>
      <c r="H32" s="152" t="s">
        <v>13</v>
      </c>
      <c r="I32" s="154">
        <f>ROUNDUP($N$20*1.042,-1)</f>
        <v>180</v>
      </c>
      <c r="J32" s="154">
        <f>ROUNDUP($O$20*1.042,-1)</f>
        <v>180</v>
      </c>
      <c r="K32" s="156" t="str">
        <f>"&lt; "&amp;ROUNDUP(PMT($N$22/12,36,-I32),0)</f>
        <v>&lt; 7</v>
      </c>
      <c r="L32" s="156" t="str">
        <f>"&lt; "&amp;ROUNDUP(PMT($N$22/12,36,-J32),0)</f>
        <v>&lt; 7</v>
      </c>
      <c r="M32" s="139"/>
      <c r="N32" s="139"/>
      <c r="O32" s="139"/>
      <c r="P32" s="12"/>
      <c r="Q32" s="174"/>
      <c r="R32" s="175"/>
      <c r="S32" s="175"/>
      <c r="T32" s="175"/>
      <c r="U32" s="175"/>
      <c r="V32" s="176"/>
      <c r="W32" s="118"/>
      <c r="X32" s="119"/>
      <c r="Z32" s="105"/>
    </row>
    <row r="33" spans="1:26" ht="15" customHeight="1" thickBot="1" x14ac:dyDescent="0.35">
      <c r="A33" s="12"/>
      <c r="B33" s="12"/>
      <c r="C33" s="146" t="s">
        <v>13</v>
      </c>
      <c r="D33" s="168">
        <f>ROUNDUP(PMT($N$22/12,36,-$N$20),0)</f>
        <v>6</v>
      </c>
      <c r="E33" s="169"/>
      <c r="F33" s="168">
        <f>ROUNDUP(PMT($N$22/12,36,-$O$20),0)</f>
        <v>6</v>
      </c>
      <c r="G33" s="169"/>
      <c r="H33" s="152" t="s">
        <v>32</v>
      </c>
      <c r="I33" s="154">
        <f>ROUNDUP($N$20*1.042,-1)</f>
        <v>180</v>
      </c>
      <c r="J33" s="154">
        <f>ROUNDUP($O$20*1.042,-1)</f>
        <v>180</v>
      </c>
      <c r="K33" s="156" t="str">
        <f>"&lt; "&amp;ROUNDUP(PMT($N$22/12,48,-I33),0)</f>
        <v>&lt; 5</v>
      </c>
      <c r="L33" s="156" t="str">
        <f>"&lt; "&amp;ROUNDUP(PMT($N$22/12,48,-J33),0)</f>
        <v>&lt; 5</v>
      </c>
      <c r="M33" s="12"/>
      <c r="N33" s="12"/>
      <c r="O33" s="12"/>
      <c r="P33" s="12"/>
      <c r="Q33" s="174"/>
      <c r="R33" s="175"/>
      <c r="S33" s="175"/>
      <c r="T33" s="175"/>
      <c r="U33" s="175"/>
      <c r="V33" s="176"/>
      <c r="W33" s="118"/>
      <c r="X33" s="119"/>
      <c r="Z33" s="105"/>
    </row>
    <row r="34" spans="1:26" ht="15" customHeight="1" thickBot="1" x14ac:dyDescent="0.35">
      <c r="A34" s="12"/>
      <c r="B34" s="12"/>
      <c r="C34" s="147" t="s">
        <v>32</v>
      </c>
      <c r="D34" s="168">
        <f>ROUNDUP(PMT($N$22/12,48,-$N$20),0)</f>
        <v>5</v>
      </c>
      <c r="E34" s="169"/>
      <c r="F34" s="168">
        <f>ROUNDUP(PMT($N$22/12,48,-$O$20),0)</f>
        <v>5</v>
      </c>
      <c r="G34" s="169"/>
      <c r="H34" s="153" t="s">
        <v>43</v>
      </c>
      <c r="I34" s="154">
        <f>ROUNDUP($N$20*1.042,-1)</f>
        <v>180</v>
      </c>
      <c r="J34" s="154">
        <f>ROUNDUP($O$20*1.042,-1)</f>
        <v>180</v>
      </c>
      <c r="K34" s="156" t="str">
        <f>"&lt; "&amp;ROUNDUP(PMT($N$22/12,60,-I34),0)</f>
        <v>&lt; 5</v>
      </c>
      <c r="L34" s="156" t="str">
        <f>"&lt; "&amp;ROUNDUP(PMT($N$22/12,60,-J34),0)</f>
        <v>&lt; 5</v>
      </c>
      <c r="M34" s="12"/>
      <c r="N34" s="12"/>
      <c r="O34" s="12"/>
      <c r="P34" s="12"/>
      <c r="Q34" s="174"/>
      <c r="R34" s="175"/>
      <c r="S34" s="175"/>
      <c r="T34" s="175"/>
      <c r="U34" s="175"/>
      <c r="V34" s="176"/>
      <c r="W34" s="118"/>
      <c r="X34" s="119"/>
      <c r="Z34" s="105"/>
    </row>
    <row r="35" spans="1:26" ht="15" customHeight="1" thickBot="1" x14ac:dyDescent="0.35">
      <c r="A35" s="12"/>
      <c r="B35" s="12"/>
      <c r="C35" s="147" t="s">
        <v>43</v>
      </c>
      <c r="D35" s="168">
        <f>ROUNDUP(PMT($N$22/12,60,-$N$20),0)</f>
        <v>5</v>
      </c>
      <c r="E35" s="169"/>
      <c r="F35" s="168">
        <f>ROUNDUP(PMT($N$22/12,60,-$O$20),0)</f>
        <v>5</v>
      </c>
      <c r="G35" s="169"/>
      <c r="M35" s="12"/>
      <c r="N35" s="12"/>
      <c r="O35" s="12"/>
      <c r="P35" s="12"/>
      <c r="Q35" s="174"/>
      <c r="R35" s="175"/>
      <c r="S35" s="175"/>
      <c r="T35" s="175"/>
      <c r="U35" s="175"/>
      <c r="V35" s="176"/>
      <c r="W35" s="118"/>
      <c r="X35" s="119"/>
      <c r="Z35" s="105"/>
    </row>
    <row r="36" spans="1:26" ht="15" customHeight="1" thickBot="1" x14ac:dyDescent="0.35">
      <c r="A36" s="12"/>
      <c r="B36" s="12"/>
      <c r="C36" s="12"/>
      <c r="D36" s="12"/>
      <c r="E36" s="12"/>
      <c r="F36" s="12"/>
      <c r="M36" s="12"/>
      <c r="N36" s="12"/>
      <c r="O36" s="12"/>
      <c r="P36" s="12"/>
      <c r="Q36" s="174"/>
      <c r="R36" s="175"/>
      <c r="S36" s="175"/>
      <c r="T36" s="175"/>
      <c r="U36" s="175"/>
      <c r="V36" s="176"/>
      <c r="W36" s="118"/>
      <c r="X36" s="119"/>
      <c r="Z36" s="105"/>
    </row>
    <row r="37" spans="1:26" ht="15" customHeight="1" x14ac:dyDescent="0.3">
      <c r="A37" s="12"/>
      <c r="B37" s="12"/>
      <c r="C37" s="182" t="s">
        <v>33</v>
      </c>
      <c r="D37" s="183"/>
      <c r="E37" s="186">
        <v>0</v>
      </c>
      <c r="F37" s="187"/>
      <c r="M37" s="12"/>
      <c r="N37" s="12"/>
      <c r="O37" s="12"/>
      <c r="P37" s="12"/>
      <c r="Q37" s="174"/>
      <c r="R37" s="175"/>
      <c r="S37" s="175"/>
      <c r="T37" s="175"/>
      <c r="U37" s="175"/>
      <c r="V37" s="176"/>
      <c r="W37" s="118"/>
      <c r="X37" s="119"/>
      <c r="Z37" s="105"/>
    </row>
    <row r="38" spans="1:26" ht="15" customHeight="1" thickBot="1" x14ac:dyDescent="0.35">
      <c r="A38" s="12"/>
      <c r="B38" s="12"/>
      <c r="C38" s="184"/>
      <c r="D38" s="185"/>
      <c r="E38" s="188"/>
      <c r="F38" s="189"/>
      <c r="M38" s="12"/>
      <c r="N38" s="12"/>
      <c r="O38" s="12"/>
      <c r="P38" s="12"/>
      <c r="Q38" s="174"/>
      <c r="R38" s="175"/>
      <c r="S38" s="175"/>
      <c r="T38" s="175"/>
      <c r="U38" s="175"/>
      <c r="V38" s="176"/>
      <c r="W38" s="118"/>
      <c r="X38" s="119"/>
      <c r="Z38" s="105"/>
    </row>
    <row r="39" spans="1:26" ht="15" customHeight="1" thickBot="1" x14ac:dyDescent="0.35">
      <c r="A39" s="12"/>
      <c r="B39" s="12"/>
      <c r="C39" s="95"/>
      <c r="D39" s="96"/>
      <c r="E39" s="96"/>
      <c r="F39" s="97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74"/>
      <c r="R39" s="175"/>
      <c r="S39" s="175"/>
      <c r="T39" s="175"/>
      <c r="U39" s="175"/>
      <c r="V39" s="176"/>
      <c r="W39" s="118"/>
      <c r="X39" s="119"/>
      <c r="Z39" s="105"/>
    </row>
    <row r="40" spans="1:26" ht="15" customHeight="1" x14ac:dyDescent="0.3">
      <c r="A40" s="12"/>
      <c r="B40" s="12"/>
      <c r="C40" s="271" t="s">
        <v>57</v>
      </c>
      <c r="D40" s="272"/>
      <c r="E40" s="275">
        <f>C3*J3</f>
        <v>0</v>
      </c>
      <c r="F40" s="276"/>
      <c r="H40" s="12"/>
      <c r="I40" s="12"/>
      <c r="J40" s="12"/>
      <c r="K40" s="12"/>
      <c r="L40" s="12"/>
      <c r="M40" s="12"/>
      <c r="N40" s="12"/>
      <c r="O40" s="12"/>
      <c r="P40" s="12"/>
      <c r="Q40" s="174"/>
      <c r="R40" s="175"/>
      <c r="S40" s="175"/>
      <c r="T40" s="175"/>
      <c r="U40" s="175"/>
      <c r="V40" s="176"/>
      <c r="W40" s="118"/>
      <c r="X40" s="119"/>
      <c r="Z40" s="105"/>
    </row>
    <row r="41" spans="1:26" ht="15" customHeight="1" thickBot="1" x14ac:dyDescent="0.35">
      <c r="A41" s="12"/>
      <c r="B41" s="12"/>
      <c r="C41" s="273"/>
      <c r="D41" s="274"/>
      <c r="E41" s="277"/>
      <c r="F41" s="278"/>
      <c r="I41" s="12"/>
      <c r="J41" s="12"/>
      <c r="K41" s="12"/>
      <c r="L41" s="12"/>
      <c r="M41" s="12"/>
      <c r="N41" s="12"/>
      <c r="O41" s="12"/>
      <c r="P41" s="12"/>
      <c r="Q41" s="174"/>
      <c r="R41" s="175"/>
      <c r="S41" s="175"/>
      <c r="T41" s="175"/>
      <c r="U41" s="175"/>
      <c r="V41" s="176"/>
      <c r="W41" s="118"/>
      <c r="X41" s="119"/>
    </row>
    <row r="42" spans="1:26" ht="15" customHeight="1" x14ac:dyDescent="0.3">
      <c r="A42" s="12"/>
      <c r="B42" s="12"/>
      <c r="I42" s="12"/>
      <c r="J42" s="12"/>
      <c r="K42" s="12"/>
      <c r="L42" s="12"/>
      <c r="M42" s="12"/>
      <c r="N42" s="12"/>
      <c r="O42" s="12"/>
      <c r="P42" s="12"/>
      <c r="Q42" s="174"/>
      <c r="R42" s="175"/>
      <c r="S42" s="175"/>
      <c r="T42" s="175"/>
      <c r="U42" s="175"/>
      <c r="V42" s="176"/>
      <c r="W42" s="118"/>
      <c r="X42" s="119"/>
    </row>
    <row r="43" spans="1:26" ht="15" customHeight="1" x14ac:dyDescent="0.3">
      <c r="A43" s="12"/>
      <c r="B43" s="12"/>
      <c r="I43" s="12"/>
      <c r="N43" s="12"/>
      <c r="O43" s="12"/>
      <c r="P43" s="12"/>
      <c r="Q43" s="174"/>
      <c r="R43" s="175"/>
      <c r="S43" s="175"/>
      <c r="T43" s="175"/>
      <c r="U43" s="175"/>
      <c r="V43" s="176"/>
      <c r="W43" s="118"/>
      <c r="X43" s="119"/>
    </row>
    <row r="44" spans="1:26" ht="15" customHeight="1" x14ac:dyDescent="0.3">
      <c r="Q44" s="174"/>
      <c r="R44" s="175"/>
      <c r="S44" s="175"/>
      <c r="T44" s="175"/>
      <c r="U44" s="175"/>
      <c r="V44" s="176"/>
      <c r="W44" s="118"/>
      <c r="X44" s="119"/>
    </row>
    <row r="45" spans="1:26" ht="15" customHeight="1" x14ac:dyDescent="0.3">
      <c r="Q45" s="174"/>
      <c r="R45" s="175"/>
      <c r="S45" s="175"/>
      <c r="T45" s="175"/>
      <c r="U45" s="175"/>
      <c r="V45" s="176"/>
      <c r="W45" s="118"/>
      <c r="X45" s="119"/>
    </row>
    <row r="46" spans="1:26" ht="15" customHeight="1" x14ac:dyDescent="0.3">
      <c r="Q46" s="174"/>
      <c r="R46" s="175"/>
      <c r="S46" s="175"/>
      <c r="T46" s="175"/>
      <c r="U46" s="175"/>
      <c r="V46" s="176"/>
      <c r="W46" s="118"/>
      <c r="X46" s="119"/>
    </row>
    <row r="47" spans="1:26" ht="15" customHeight="1" x14ac:dyDescent="0.3">
      <c r="Q47" s="174"/>
      <c r="R47" s="175"/>
      <c r="S47" s="175"/>
      <c r="T47" s="175"/>
      <c r="U47" s="175"/>
      <c r="V47" s="176"/>
      <c r="W47" s="118"/>
      <c r="X47" s="119"/>
    </row>
    <row r="48" spans="1:26" ht="15" customHeight="1" x14ac:dyDescent="0.3">
      <c r="Q48" s="174"/>
      <c r="R48" s="175"/>
      <c r="S48" s="175"/>
      <c r="T48" s="175"/>
      <c r="U48" s="175"/>
      <c r="V48" s="176"/>
      <c r="W48" s="118"/>
      <c r="X48" s="119"/>
    </row>
    <row r="49" spans="17:24" ht="15" customHeight="1" x14ac:dyDescent="0.3">
      <c r="Q49" s="174"/>
      <c r="R49" s="175"/>
      <c r="S49" s="175"/>
      <c r="T49" s="175"/>
      <c r="U49" s="175"/>
      <c r="V49" s="176"/>
      <c r="W49" s="118"/>
      <c r="X49" s="119"/>
    </row>
    <row r="50" spans="17:24" ht="15" customHeight="1" x14ac:dyDescent="0.3">
      <c r="Q50" s="174"/>
      <c r="R50" s="175"/>
      <c r="S50" s="175"/>
      <c r="T50" s="175"/>
      <c r="U50" s="175"/>
      <c r="V50" s="176"/>
      <c r="W50" s="118"/>
      <c r="X50" s="119"/>
    </row>
    <row r="51" spans="17:24" ht="15" customHeight="1" x14ac:dyDescent="0.3">
      <c r="Q51" s="174"/>
      <c r="R51" s="175"/>
      <c r="S51" s="175"/>
      <c r="T51" s="175"/>
      <c r="U51" s="175"/>
      <c r="V51" s="176"/>
      <c r="W51" s="118"/>
      <c r="X51" s="119"/>
    </row>
    <row r="52" spans="17:24" ht="15" customHeight="1" x14ac:dyDescent="0.3">
      <c r="Q52" s="174"/>
      <c r="R52" s="175"/>
      <c r="S52" s="175"/>
      <c r="T52" s="175"/>
      <c r="U52" s="175"/>
      <c r="V52" s="176"/>
      <c r="W52" s="118"/>
      <c r="X52" s="119"/>
    </row>
    <row r="53" spans="17:24" ht="15" customHeight="1" x14ac:dyDescent="0.3">
      <c r="Q53" s="174"/>
      <c r="R53" s="175"/>
      <c r="S53" s="175"/>
      <c r="T53" s="175"/>
      <c r="U53" s="175"/>
      <c r="V53" s="176"/>
      <c r="W53" s="118"/>
      <c r="X53" s="119"/>
    </row>
    <row r="54" spans="17:24" ht="15" customHeight="1" x14ac:dyDescent="0.3">
      <c r="Q54" s="174"/>
      <c r="R54" s="175"/>
      <c r="S54" s="175"/>
      <c r="T54" s="175"/>
      <c r="U54" s="175"/>
      <c r="V54" s="176"/>
      <c r="W54" s="118"/>
      <c r="X54" s="119"/>
    </row>
    <row r="55" spans="17:24" ht="15" customHeight="1" x14ac:dyDescent="0.3">
      <c r="Q55" s="174"/>
      <c r="R55" s="175"/>
      <c r="S55" s="175"/>
      <c r="T55" s="175"/>
      <c r="U55" s="175"/>
      <c r="V55" s="176"/>
      <c r="W55" s="118"/>
      <c r="X55" s="119"/>
    </row>
    <row r="56" spans="17:24" x14ac:dyDescent="0.3">
      <c r="Q56" s="179"/>
      <c r="R56" s="180"/>
      <c r="S56" s="180"/>
      <c r="T56" s="180"/>
      <c r="U56" s="180"/>
      <c r="V56" s="181"/>
      <c r="W56" s="114"/>
      <c r="X56" s="140"/>
    </row>
    <row r="57" spans="17:24" x14ac:dyDescent="0.3">
      <c r="Q57" s="174"/>
      <c r="R57" s="175"/>
      <c r="S57" s="175"/>
      <c r="T57" s="175"/>
      <c r="U57" s="175"/>
      <c r="V57" s="176"/>
      <c r="W57" s="118"/>
      <c r="X57" s="119"/>
    </row>
    <row r="58" spans="17:24" x14ac:dyDescent="0.3">
      <c r="Q58" s="174"/>
      <c r="R58" s="175"/>
      <c r="S58" s="175"/>
      <c r="T58" s="175"/>
      <c r="U58" s="175"/>
      <c r="V58" s="176"/>
      <c r="W58" s="118"/>
      <c r="X58" s="119"/>
    </row>
    <row r="59" spans="17:24" x14ac:dyDescent="0.3">
      <c r="Q59" s="174"/>
      <c r="R59" s="175"/>
      <c r="S59" s="175"/>
      <c r="T59" s="175"/>
      <c r="U59" s="175"/>
      <c r="V59" s="176"/>
      <c r="W59" s="118"/>
      <c r="X59" s="119"/>
    </row>
    <row r="60" spans="17:24" x14ac:dyDescent="0.3">
      <c r="Q60" s="174"/>
      <c r="R60" s="175"/>
      <c r="S60" s="175"/>
      <c r="T60" s="175"/>
      <c r="U60" s="175"/>
      <c r="V60" s="176"/>
      <c r="W60" s="118"/>
      <c r="X60" s="119"/>
    </row>
    <row r="61" spans="17:24" x14ac:dyDescent="0.3">
      <c r="Q61" s="174"/>
      <c r="R61" s="175"/>
      <c r="S61" s="175"/>
      <c r="T61" s="175"/>
      <c r="U61" s="175"/>
      <c r="V61" s="176"/>
      <c r="W61" s="118"/>
      <c r="X61" s="119"/>
    </row>
    <row r="62" spans="17:24" x14ac:dyDescent="0.3">
      <c r="Q62" s="174"/>
      <c r="R62" s="175"/>
      <c r="S62" s="175"/>
      <c r="T62" s="175"/>
      <c r="U62" s="175"/>
      <c r="V62" s="176"/>
      <c r="W62" s="118"/>
      <c r="X62" s="119"/>
    </row>
    <row r="63" spans="17:24" x14ac:dyDescent="0.3">
      <c r="Q63" s="174"/>
      <c r="R63" s="175"/>
      <c r="S63" s="175"/>
      <c r="T63" s="175"/>
      <c r="U63" s="175"/>
      <c r="V63" s="176"/>
      <c r="W63" s="118"/>
      <c r="X63" s="119"/>
    </row>
    <row r="64" spans="17:24" x14ac:dyDescent="0.3">
      <c r="Q64" s="174"/>
      <c r="R64" s="175"/>
      <c r="S64" s="175"/>
      <c r="T64" s="175"/>
      <c r="U64" s="175"/>
      <c r="V64" s="176"/>
      <c r="W64" s="118"/>
      <c r="X64" s="119"/>
    </row>
    <row r="65" spans="17:24" x14ac:dyDescent="0.3">
      <c r="Q65" s="174"/>
      <c r="R65" s="175"/>
      <c r="S65" s="175"/>
      <c r="T65" s="175"/>
      <c r="U65" s="175"/>
      <c r="V65" s="176"/>
      <c r="W65" s="118"/>
      <c r="X65" s="119"/>
    </row>
    <row r="66" spans="17:24" x14ac:dyDescent="0.3">
      <c r="Q66" s="174"/>
      <c r="R66" s="175"/>
      <c r="S66" s="175"/>
      <c r="T66" s="175"/>
      <c r="U66" s="175"/>
      <c r="V66" s="176"/>
      <c r="W66" s="118"/>
      <c r="X66" s="119"/>
    </row>
    <row r="67" spans="17:24" x14ac:dyDescent="0.3">
      <c r="Q67" s="174"/>
      <c r="R67" s="175"/>
      <c r="S67" s="175"/>
      <c r="T67" s="175"/>
      <c r="U67" s="175"/>
      <c r="V67" s="176"/>
      <c r="W67" s="118"/>
      <c r="X67" s="119"/>
    </row>
    <row r="68" spans="17:24" x14ac:dyDescent="0.3">
      <c r="Q68" s="174"/>
      <c r="R68" s="175"/>
      <c r="S68" s="175"/>
      <c r="T68" s="175"/>
      <c r="U68" s="175"/>
      <c r="V68" s="176"/>
      <c r="W68" s="118"/>
      <c r="X68" s="119"/>
    </row>
    <row r="69" spans="17:24" x14ac:dyDescent="0.3">
      <c r="Q69" s="174"/>
      <c r="R69" s="175"/>
      <c r="S69" s="175"/>
      <c r="T69" s="175"/>
      <c r="U69" s="175"/>
      <c r="V69" s="176"/>
      <c r="W69" s="118"/>
      <c r="X69" s="119"/>
    </row>
    <row r="70" spans="17:24" x14ac:dyDescent="0.3">
      <c r="Q70" s="174"/>
      <c r="R70" s="175"/>
      <c r="S70" s="175"/>
      <c r="T70" s="175"/>
      <c r="U70" s="175"/>
      <c r="V70" s="176"/>
      <c r="W70" s="118"/>
      <c r="X70" s="119"/>
    </row>
    <row r="71" spans="17:24" x14ac:dyDescent="0.3">
      <c r="Q71" s="174"/>
      <c r="R71" s="175"/>
      <c r="S71" s="175"/>
      <c r="T71" s="175"/>
      <c r="U71" s="175"/>
      <c r="V71" s="176"/>
      <c r="W71" s="118"/>
      <c r="X71" s="119"/>
    </row>
    <row r="72" spans="17:24" x14ac:dyDescent="0.3">
      <c r="Q72" s="174"/>
      <c r="R72" s="175"/>
      <c r="S72" s="175"/>
      <c r="T72" s="175"/>
      <c r="U72" s="175"/>
      <c r="V72" s="176"/>
      <c r="W72" s="118"/>
      <c r="X72" s="119"/>
    </row>
    <row r="73" spans="17:24" x14ac:dyDescent="0.3">
      <c r="Q73" s="174"/>
      <c r="R73" s="175"/>
      <c r="S73" s="175"/>
      <c r="T73" s="175"/>
      <c r="U73" s="175"/>
      <c r="V73" s="176"/>
      <c r="W73" s="118"/>
      <c r="X73" s="119"/>
    </row>
    <row r="74" spans="17:24" x14ac:dyDescent="0.3">
      <c r="Q74" s="174"/>
      <c r="R74" s="175"/>
      <c r="S74" s="175"/>
      <c r="T74" s="175"/>
      <c r="U74" s="175"/>
      <c r="V74" s="176"/>
      <c r="W74" s="118"/>
      <c r="X74" s="119"/>
    </row>
    <row r="75" spans="17:24" x14ac:dyDescent="0.3">
      <c r="Q75" s="174"/>
      <c r="R75" s="175"/>
      <c r="S75" s="175"/>
      <c r="T75" s="175"/>
      <c r="U75" s="175"/>
      <c r="V75" s="176"/>
      <c r="W75" s="118"/>
      <c r="X75" s="119"/>
    </row>
    <row r="76" spans="17:24" x14ac:dyDescent="0.3">
      <c r="Q76" s="174"/>
      <c r="R76" s="175"/>
      <c r="S76" s="175"/>
      <c r="T76" s="175"/>
      <c r="U76" s="175"/>
      <c r="V76" s="176"/>
      <c r="W76" s="118"/>
      <c r="X76" s="119"/>
    </row>
    <row r="77" spans="17:24" x14ac:dyDescent="0.3">
      <c r="Q77" s="174"/>
      <c r="R77" s="175"/>
      <c r="S77" s="175"/>
      <c r="T77" s="175"/>
      <c r="U77" s="175"/>
      <c r="V77" s="176"/>
      <c r="W77" s="118"/>
      <c r="X77" s="119"/>
    </row>
    <row r="78" spans="17:24" x14ac:dyDescent="0.3">
      <c r="Q78" s="174"/>
      <c r="R78" s="175"/>
      <c r="S78" s="175"/>
      <c r="T78" s="175"/>
      <c r="U78" s="175"/>
      <c r="V78" s="176"/>
      <c r="W78" s="118"/>
      <c r="X78" s="119"/>
    </row>
    <row r="79" spans="17:24" x14ac:dyDescent="0.3">
      <c r="Q79" s="174"/>
      <c r="R79" s="175"/>
      <c r="S79" s="175"/>
      <c r="T79" s="175"/>
      <c r="U79" s="175"/>
      <c r="V79" s="176"/>
      <c r="W79" s="118"/>
      <c r="X79" s="119"/>
    </row>
    <row r="80" spans="17:24" x14ac:dyDescent="0.3">
      <c r="Q80" s="174"/>
      <c r="R80" s="175"/>
      <c r="S80" s="175"/>
      <c r="T80" s="175"/>
      <c r="U80" s="175"/>
      <c r="V80" s="176"/>
      <c r="W80" s="118"/>
      <c r="X80" s="119"/>
    </row>
    <row r="81" spans="17:24" x14ac:dyDescent="0.3">
      <c r="Q81" s="174"/>
      <c r="R81" s="175"/>
      <c r="S81" s="175"/>
      <c r="T81" s="175"/>
      <c r="U81" s="175"/>
      <c r="V81" s="176"/>
      <c r="W81" s="118"/>
      <c r="X81" s="119"/>
    </row>
    <row r="82" spans="17:24" x14ac:dyDescent="0.3">
      <c r="Q82" s="174"/>
      <c r="R82" s="175"/>
      <c r="S82" s="175"/>
      <c r="T82" s="175"/>
      <c r="U82" s="175"/>
      <c r="V82" s="176"/>
      <c r="W82" s="118"/>
      <c r="X82" s="119"/>
    </row>
    <row r="83" spans="17:24" x14ac:dyDescent="0.3">
      <c r="Q83" s="174"/>
      <c r="R83" s="175"/>
      <c r="S83" s="175"/>
      <c r="T83" s="175"/>
      <c r="U83" s="175"/>
      <c r="V83" s="176"/>
      <c r="W83" s="118"/>
      <c r="X83" s="119"/>
    </row>
    <row r="84" spans="17:24" x14ac:dyDescent="0.3">
      <c r="Q84" s="174"/>
      <c r="R84" s="175"/>
      <c r="S84" s="175"/>
      <c r="T84" s="175"/>
      <c r="U84" s="175"/>
      <c r="V84" s="176"/>
      <c r="W84" s="118"/>
      <c r="X84" s="119"/>
    </row>
    <row r="85" spans="17:24" x14ac:dyDescent="0.3">
      <c r="Q85" s="174"/>
      <c r="R85" s="175"/>
      <c r="S85" s="175"/>
      <c r="T85" s="175"/>
      <c r="U85" s="175"/>
      <c r="V85" s="176"/>
      <c r="W85" s="118"/>
      <c r="X85" s="119"/>
    </row>
    <row r="86" spans="17:24" x14ac:dyDescent="0.3">
      <c r="Q86" s="174"/>
      <c r="R86" s="175"/>
      <c r="S86" s="175"/>
      <c r="T86" s="175"/>
      <c r="U86" s="175"/>
      <c r="V86" s="176"/>
      <c r="W86" s="118"/>
      <c r="X86" s="119"/>
    </row>
    <row r="87" spans="17:24" x14ac:dyDescent="0.3">
      <c r="Q87" s="174"/>
      <c r="R87" s="175"/>
      <c r="S87" s="175"/>
      <c r="T87" s="175"/>
      <c r="U87" s="175"/>
      <c r="V87" s="176"/>
      <c r="W87" s="118"/>
      <c r="X87" s="119"/>
    </row>
    <row r="88" spans="17:24" x14ac:dyDescent="0.3">
      <c r="Q88" s="174"/>
      <c r="R88" s="175"/>
      <c r="S88" s="175"/>
      <c r="T88" s="175"/>
      <c r="U88" s="175"/>
      <c r="V88" s="176"/>
      <c r="W88" s="118"/>
      <c r="X88" s="119"/>
    </row>
    <row r="89" spans="17:24" x14ac:dyDescent="0.3">
      <c r="Q89" s="174"/>
      <c r="R89" s="175"/>
      <c r="S89" s="175"/>
      <c r="T89" s="175"/>
      <c r="U89" s="175"/>
      <c r="V89" s="176"/>
      <c r="W89" s="118"/>
      <c r="X89" s="119"/>
    </row>
    <row r="90" spans="17:24" x14ac:dyDescent="0.3">
      <c r="Q90" s="174"/>
      <c r="R90" s="175"/>
      <c r="S90" s="175"/>
      <c r="T90" s="175"/>
      <c r="U90" s="175"/>
      <c r="V90" s="176"/>
      <c r="W90" s="118"/>
      <c r="X90" s="119"/>
    </row>
    <row r="91" spans="17:24" x14ac:dyDescent="0.3">
      <c r="Q91" s="174"/>
      <c r="R91" s="175"/>
      <c r="S91" s="175"/>
      <c r="T91" s="175"/>
      <c r="U91" s="175"/>
      <c r="V91" s="176"/>
      <c r="W91" s="118"/>
      <c r="X91" s="119"/>
    </row>
    <row r="92" spans="17:24" x14ac:dyDescent="0.3">
      <c r="Q92" s="174"/>
      <c r="R92" s="175"/>
      <c r="S92" s="175"/>
      <c r="T92" s="175"/>
      <c r="U92" s="175"/>
      <c r="V92" s="176"/>
      <c r="W92" s="118"/>
      <c r="X92" s="119"/>
    </row>
    <row r="93" spans="17:24" x14ac:dyDescent="0.3">
      <c r="Q93" s="174"/>
      <c r="R93" s="175"/>
      <c r="S93" s="175"/>
      <c r="T93" s="175"/>
      <c r="U93" s="175"/>
      <c r="V93" s="176"/>
      <c r="W93" s="118"/>
      <c r="X93" s="119"/>
    </row>
    <row r="94" spans="17:24" x14ac:dyDescent="0.3">
      <c r="Q94" s="174"/>
      <c r="R94" s="175"/>
      <c r="S94" s="175"/>
      <c r="T94" s="175"/>
      <c r="U94" s="175"/>
      <c r="V94" s="176"/>
      <c r="W94" s="118"/>
      <c r="X94" s="119"/>
    </row>
    <row r="95" spans="17:24" x14ac:dyDescent="0.3">
      <c r="Q95" s="174"/>
      <c r="R95" s="175"/>
      <c r="S95" s="175"/>
      <c r="T95" s="175"/>
      <c r="U95" s="175"/>
      <c r="V95" s="176"/>
      <c r="W95" s="118"/>
      <c r="X95" s="119"/>
    </row>
    <row r="96" spans="17:24" x14ac:dyDescent="0.3">
      <c r="Q96" s="174"/>
      <c r="R96" s="175"/>
      <c r="S96" s="175"/>
      <c r="T96" s="175"/>
      <c r="U96" s="175"/>
      <c r="V96" s="176"/>
      <c r="W96" s="118"/>
      <c r="X96" s="119"/>
    </row>
    <row r="97" spans="17:26" x14ac:dyDescent="0.3">
      <c r="Q97" s="174"/>
      <c r="R97" s="175"/>
      <c r="S97" s="175"/>
      <c r="T97" s="175"/>
      <c r="U97" s="175"/>
      <c r="V97" s="176"/>
      <c r="W97" s="118"/>
      <c r="X97" s="119"/>
    </row>
    <row r="98" spans="17:26" x14ac:dyDescent="0.3">
      <c r="Q98" s="174"/>
      <c r="R98" s="175"/>
      <c r="S98" s="175"/>
      <c r="T98" s="175"/>
      <c r="U98" s="175"/>
      <c r="V98" s="176"/>
      <c r="W98" s="118"/>
      <c r="X98" s="119"/>
    </row>
    <row r="99" spans="17:26" x14ac:dyDescent="0.3">
      <c r="Q99" s="174"/>
      <c r="R99" s="175"/>
      <c r="S99" s="175"/>
      <c r="T99" s="175"/>
      <c r="U99" s="175"/>
      <c r="V99" s="176"/>
      <c r="W99" s="118"/>
      <c r="X99" s="119"/>
    </row>
    <row r="100" spans="17:26" x14ac:dyDescent="0.3">
      <c r="Q100" s="174"/>
      <c r="R100" s="175"/>
      <c r="S100" s="175"/>
      <c r="T100" s="175"/>
      <c r="U100" s="175"/>
      <c r="V100" s="176"/>
      <c r="W100" s="118"/>
      <c r="X100" s="119"/>
    </row>
    <row r="101" spans="17:26" x14ac:dyDescent="0.3">
      <c r="Q101" s="174"/>
      <c r="R101" s="175"/>
      <c r="S101" s="175"/>
      <c r="T101" s="175"/>
      <c r="U101" s="175"/>
      <c r="V101" s="176"/>
      <c r="W101" s="118"/>
      <c r="X101" s="119"/>
    </row>
    <row r="102" spans="17:26" x14ac:dyDescent="0.3">
      <c r="Q102" s="174"/>
      <c r="R102" s="175"/>
      <c r="S102" s="175"/>
      <c r="T102" s="175"/>
      <c r="U102" s="175"/>
      <c r="V102" s="176"/>
      <c r="W102" s="118"/>
      <c r="X102" s="119"/>
    </row>
    <row r="103" spans="17:26" x14ac:dyDescent="0.3">
      <c r="Q103" s="174"/>
      <c r="R103" s="175"/>
      <c r="S103" s="175"/>
      <c r="T103" s="175"/>
      <c r="U103" s="175"/>
      <c r="V103" s="176"/>
      <c r="W103" s="118"/>
      <c r="X103" s="119"/>
    </row>
    <row r="104" spans="17:26" x14ac:dyDescent="0.3">
      <c r="Q104" s="174"/>
      <c r="R104" s="175"/>
      <c r="S104" s="175"/>
      <c r="T104" s="175"/>
      <c r="U104" s="175"/>
      <c r="V104" s="176"/>
      <c r="W104" s="118"/>
      <c r="X104" s="119"/>
    </row>
    <row r="105" spans="17:26" x14ac:dyDescent="0.3">
      <c r="Q105" s="174"/>
      <c r="R105" s="175"/>
      <c r="S105" s="175"/>
      <c r="T105" s="175"/>
      <c r="U105" s="175"/>
      <c r="V105" s="176"/>
      <c r="W105" s="118"/>
      <c r="X105" s="119"/>
    </row>
    <row r="106" spans="17:26" x14ac:dyDescent="0.3">
      <c r="Q106" s="174"/>
      <c r="R106" s="175"/>
      <c r="S106" s="175"/>
      <c r="T106" s="175"/>
      <c r="U106" s="175"/>
      <c r="V106" s="176"/>
      <c r="W106" s="118"/>
      <c r="X106" s="119"/>
    </row>
    <row r="107" spans="17:26" x14ac:dyDescent="0.3">
      <c r="Q107" s="174"/>
      <c r="R107" s="175"/>
      <c r="S107" s="175"/>
      <c r="T107" s="175"/>
      <c r="U107" s="175"/>
      <c r="V107" s="176"/>
      <c r="W107" s="118"/>
      <c r="X107" s="119"/>
    </row>
    <row r="108" spans="17:26" x14ac:dyDescent="0.3">
      <c r="Q108" s="179"/>
      <c r="R108" s="180"/>
      <c r="S108" s="180"/>
      <c r="T108" s="180"/>
      <c r="U108" s="180"/>
      <c r="V108" s="181"/>
      <c r="W108" s="114"/>
      <c r="X108" s="140"/>
    </row>
    <row r="109" spans="17:26" x14ac:dyDescent="0.3">
      <c r="Q109" s="174"/>
      <c r="R109" s="175"/>
      <c r="S109" s="175"/>
      <c r="T109" s="175"/>
      <c r="U109" s="175"/>
      <c r="V109" s="176"/>
      <c r="W109" s="118"/>
      <c r="X109" s="119"/>
      <c r="Z109" s="9" t="s">
        <v>44</v>
      </c>
    </row>
    <row r="110" spans="17:26" x14ac:dyDescent="0.3">
      <c r="Q110" s="174"/>
      <c r="R110" s="175"/>
      <c r="S110" s="175"/>
      <c r="T110" s="175"/>
      <c r="U110" s="175"/>
      <c r="V110" s="176"/>
      <c r="W110" s="118"/>
      <c r="X110" s="119"/>
    </row>
    <row r="111" spans="17:26" x14ac:dyDescent="0.3">
      <c r="Q111" s="174"/>
      <c r="R111" s="175"/>
      <c r="S111" s="175"/>
      <c r="T111" s="175"/>
      <c r="U111" s="175"/>
      <c r="V111" s="176"/>
      <c r="W111" s="118"/>
      <c r="X111" s="119"/>
    </row>
    <row r="112" spans="17:26" x14ac:dyDescent="0.3">
      <c r="Q112" s="261"/>
      <c r="R112" s="262"/>
      <c r="S112" s="262"/>
      <c r="T112" s="262"/>
      <c r="U112" s="262"/>
      <c r="V112" s="263"/>
      <c r="W112" s="118"/>
      <c r="X112" s="119"/>
    </row>
    <row r="113" spans="17:24" x14ac:dyDescent="0.3">
      <c r="Q113" s="174"/>
      <c r="R113" s="175"/>
      <c r="S113" s="175"/>
      <c r="T113" s="175"/>
      <c r="U113" s="175"/>
      <c r="V113" s="176"/>
      <c r="W113" s="118"/>
      <c r="X113" s="119"/>
    </row>
    <row r="114" spans="17:24" x14ac:dyDescent="0.3">
      <c r="Q114" s="174"/>
      <c r="R114" s="175"/>
      <c r="S114" s="175"/>
      <c r="T114" s="175"/>
      <c r="U114" s="175"/>
      <c r="V114" s="176"/>
      <c r="W114" s="118"/>
      <c r="X114" s="119"/>
    </row>
    <row r="115" spans="17:24" x14ac:dyDescent="0.3">
      <c r="Q115" s="174"/>
      <c r="R115" s="175"/>
      <c r="S115" s="175"/>
      <c r="T115" s="175"/>
      <c r="U115" s="175"/>
      <c r="V115" s="176"/>
      <c r="W115" s="118"/>
      <c r="X115" s="119"/>
    </row>
    <row r="116" spans="17:24" x14ac:dyDescent="0.3">
      <c r="Q116" s="174"/>
      <c r="R116" s="175"/>
      <c r="S116" s="175"/>
      <c r="T116" s="175"/>
      <c r="U116" s="175"/>
      <c r="V116" s="176"/>
      <c r="W116" s="118"/>
      <c r="X116" s="119"/>
    </row>
    <row r="117" spans="17:24" x14ac:dyDescent="0.3">
      <c r="Q117" s="174"/>
      <c r="R117" s="175"/>
      <c r="S117" s="175"/>
      <c r="T117" s="175"/>
      <c r="U117" s="175"/>
      <c r="V117" s="176"/>
      <c r="W117" s="118"/>
      <c r="X117" s="119"/>
    </row>
    <row r="118" spans="17:24" x14ac:dyDescent="0.3">
      <c r="Q118" s="174"/>
      <c r="R118" s="175"/>
      <c r="S118" s="175"/>
      <c r="T118" s="175"/>
      <c r="U118" s="175"/>
      <c r="V118" s="176"/>
      <c r="W118" s="118"/>
      <c r="X118" s="119"/>
    </row>
    <row r="119" spans="17:24" x14ac:dyDescent="0.3">
      <c r="Q119" s="174"/>
      <c r="R119" s="175"/>
      <c r="S119" s="175"/>
      <c r="T119" s="175"/>
      <c r="U119" s="175"/>
      <c r="V119" s="176"/>
      <c r="W119" s="118"/>
      <c r="X119" s="119"/>
    </row>
    <row r="120" spans="17:24" x14ac:dyDescent="0.3">
      <c r="Q120" s="174"/>
      <c r="R120" s="175"/>
      <c r="S120" s="175"/>
      <c r="T120" s="175"/>
      <c r="U120" s="175"/>
      <c r="V120" s="176"/>
      <c r="W120" s="118"/>
      <c r="X120" s="119"/>
    </row>
    <row r="121" spans="17:24" x14ac:dyDescent="0.3">
      <c r="Q121" s="174"/>
      <c r="R121" s="175"/>
      <c r="S121" s="175"/>
      <c r="T121" s="175"/>
      <c r="U121" s="175"/>
      <c r="V121" s="176"/>
      <c r="W121" s="118"/>
      <c r="X121" s="119"/>
    </row>
    <row r="122" spans="17:24" x14ac:dyDescent="0.3">
      <c r="Q122" s="174"/>
      <c r="R122" s="175"/>
      <c r="S122" s="175"/>
      <c r="T122" s="175"/>
      <c r="U122" s="175"/>
      <c r="V122" s="176"/>
      <c r="W122" s="118"/>
      <c r="X122" s="119"/>
    </row>
    <row r="123" spans="17:24" x14ac:dyDescent="0.3">
      <c r="Q123" s="174"/>
      <c r="R123" s="175"/>
      <c r="S123" s="175"/>
      <c r="T123" s="175"/>
      <c r="U123" s="175"/>
      <c r="V123" s="176"/>
      <c r="W123" s="118"/>
      <c r="X123" s="119"/>
    </row>
    <row r="124" spans="17:24" x14ac:dyDescent="0.3">
      <c r="Q124" s="174"/>
      <c r="R124" s="175"/>
      <c r="S124" s="175"/>
      <c r="T124" s="175"/>
      <c r="U124" s="175"/>
      <c r="V124" s="176"/>
      <c r="W124" s="118"/>
      <c r="X124" s="119"/>
    </row>
    <row r="125" spans="17:24" x14ac:dyDescent="0.3">
      <c r="Q125" s="174"/>
      <c r="R125" s="175"/>
      <c r="S125" s="175"/>
      <c r="T125" s="175"/>
      <c r="U125" s="175"/>
      <c r="V125" s="176"/>
      <c r="W125" s="118"/>
      <c r="X125" s="119"/>
    </row>
    <row r="126" spans="17:24" x14ac:dyDescent="0.3">
      <c r="Q126" s="174"/>
      <c r="R126" s="175"/>
      <c r="S126" s="175"/>
      <c r="T126" s="175"/>
      <c r="U126" s="175"/>
      <c r="V126" s="176"/>
      <c r="W126" s="118"/>
      <c r="X126" s="119"/>
    </row>
    <row r="127" spans="17:24" x14ac:dyDescent="0.3">
      <c r="Q127" s="261"/>
      <c r="R127" s="262"/>
      <c r="S127" s="262"/>
      <c r="T127" s="262"/>
      <c r="U127" s="262"/>
      <c r="V127" s="263"/>
      <c r="W127" s="118"/>
      <c r="X127" s="119"/>
    </row>
    <row r="128" spans="17:24" x14ac:dyDescent="0.3">
      <c r="Q128" s="174"/>
      <c r="R128" s="175"/>
      <c r="S128" s="175"/>
      <c r="T128" s="175"/>
      <c r="U128" s="175"/>
      <c r="V128" s="176"/>
      <c r="W128" s="118"/>
      <c r="X128" s="119"/>
    </row>
    <row r="129" spans="17:24" x14ac:dyDescent="0.3">
      <c r="Q129" s="174"/>
      <c r="R129" s="175"/>
      <c r="S129" s="175"/>
      <c r="T129" s="175"/>
      <c r="U129" s="175"/>
      <c r="V129" s="176"/>
      <c r="W129" s="118"/>
      <c r="X129" s="119"/>
    </row>
    <row r="130" spans="17:24" x14ac:dyDescent="0.3">
      <c r="Q130" s="174"/>
      <c r="R130" s="175"/>
      <c r="S130" s="175"/>
      <c r="T130" s="175"/>
      <c r="U130" s="175"/>
      <c r="V130" s="176"/>
      <c r="W130" s="118"/>
      <c r="X130" s="119"/>
    </row>
    <row r="131" spans="17:24" x14ac:dyDescent="0.3">
      <c r="Q131" s="174"/>
      <c r="R131" s="175"/>
      <c r="S131" s="175"/>
      <c r="T131" s="175"/>
      <c r="U131" s="175"/>
      <c r="V131" s="176"/>
      <c r="W131" s="118"/>
      <c r="X131" s="119"/>
    </row>
    <row r="132" spans="17:24" x14ac:dyDescent="0.3">
      <c r="Q132" s="174"/>
      <c r="R132" s="175"/>
      <c r="S132" s="175"/>
      <c r="T132" s="175"/>
      <c r="U132" s="175"/>
      <c r="V132" s="176"/>
      <c r="W132" s="118"/>
      <c r="X132" s="119"/>
    </row>
    <row r="133" spans="17:24" x14ac:dyDescent="0.3">
      <c r="Q133" s="174"/>
      <c r="R133" s="175"/>
      <c r="S133" s="175"/>
      <c r="T133" s="175"/>
      <c r="U133" s="175"/>
      <c r="V133" s="176"/>
      <c r="W133" s="118"/>
      <c r="X133" s="119"/>
    </row>
    <row r="134" spans="17:24" x14ac:dyDescent="0.3">
      <c r="Q134" s="174"/>
      <c r="R134" s="175"/>
      <c r="S134" s="175"/>
      <c r="T134" s="175"/>
      <c r="U134" s="175"/>
      <c r="V134" s="176"/>
      <c r="W134" s="118"/>
      <c r="X134" s="119"/>
    </row>
    <row r="135" spans="17:24" x14ac:dyDescent="0.3">
      <c r="Q135" s="174"/>
      <c r="R135" s="175"/>
      <c r="S135" s="175"/>
      <c r="T135" s="175"/>
      <c r="U135" s="175"/>
      <c r="V135" s="176"/>
      <c r="W135" s="118"/>
      <c r="X135" s="119"/>
    </row>
    <row r="136" spans="17:24" x14ac:dyDescent="0.3">
      <c r="Q136" s="174"/>
      <c r="R136" s="175"/>
      <c r="S136" s="175"/>
      <c r="T136" s="175"/>
      <c r="U136" s="175"/>
      <c r="V136" s="176"/>
      <c r="W136" s="118"/>
      <c r="X136" s="119"/>
    </row>
    <row r="137" spans="17:24" x14ac:dyDescent="0.3">
      <c r="Q137" s="174"/>
      <c r="R137" s="175"/>
      <c r="S137" s="175"/>
      <c r="T137" s="175"/>
      <c r="U137" s="175"/>
      <c r="V137" s="176"/>
      <c r="W137" s="118"/>
      <c r="X137" s="119"/>
    </row>
    <row r="138" spans="17:24" x14ac:dyDescent="0.3">
      <c r="Q138" s="174"/>
      <c r="R138" s="175"/>
      <c r="S138" s="175"/>
      <c r="T138" s="175"/>
      <c r="U138" s="175"/>
      <c r="V138" s="176"/>
      <c r="W138" s="118"/>
      <c r="X138" s="119"/>
    </row>
    <row r="139" spans="17:24" x14ac:dyDescent="0.3">
      <c r="Q139" s="174"/>
      <c r="R139" s="175"/>
      <c r="S139" s="175"/>
      <c r="T139" s="175"/>
      <c r="U139" s="175"/>
      <c r="V139" s="176"/>
      <c r="W139" s="118"/>
      <c r="X139" s="119"/>
    </row>
    <row r="140" spans="17:24" x14ac:dyDescent="0.3">
      <c r="Q140" s="174"/>
      <c r="R140" s="175"/>
      <c r="S140" s="175"/>
      <c r="T140" s="175"/>
      <c r="U140" s="175"/>
      <c r="V140" s="176"/>
      <c r="W140" s="118"/>
      <c r="X140" s="119"/>
    </row>
    <row r="141" spans="17:24" x14ac:dyDescent="0.3">
      <c r="Q141" s="174"/>
      <c r="R141" s="175"/>
      <c r="S141" s="175"/>
      <c r="T141" s="175"/>
      <c r="U141" s="175"/>
      <c r="V141" s="176"/>
      <c r="W141" s="118"/>
      <c r="X141" s="119"/>
    </row>
    <row r="142" spans="17:24" x14ac:dyDescent="0.3">
      <c r="Q142" s="174"/>
      <c r="R142" s="175"/>
      <c r="S142" s="175"/>
      <c r="T142" s="175"/>
      <c r="U142" s="175"/>
      <c r="V142" s="176"/>
      <c r="W142" s="118"/>
      <c r="X142" s="119"/>
    </row>
    <row r="143" spans="17:24" x14ac:dyDescent="0.3">
      <c r="Q143" s="174"/>
      <c r="R143" s="175"/>
      <c r="S143" s="175"/>
      <c r="T143" s="175"/>
      <c r="U143" s="175"/>
      <c r="V143" s="176"/>
      <c r="W143" s="118"/>
      <c r="X143" s="119"/>
    </row>
    <row r="144" spans="17:24" x14ac:dyDescent="0.3">
      <c r="Q144" s="174"/>
      <c r="R144" s="175"/>
      <c r="S144" s="175"/>
      <c r="T144" s="175"/>
      <c r="U144" s="175"/>
      <c r="V144" s="176"/>
      <c r="W144" s="118"/>
      <c r="X144" s="119"/>
    </row>
    <row r="145" spans="17:24" x14ac:dyDescent="0.3">
      <c r="Q145" s="174"/>
      <c r="R145" s="175"/>
      <c r="S145" s="175"/>
      <c r="T145" s="175"/>
      <c r="U145" s="175"/>
      <c r="V145" s="176"/>
      <c r="W145" s="118"/>
      <c r="X145" s="119"/>
    </row>
    <row r="146" spans="17:24" x14ac:dyDescent="0.3">
      <c r="Q146" s="174"/>
      <c r="R146" s="175"/>
      <c r="S146" s="175"/>
      <c r="T146" s="175"/>
      <c r="U146" s="175"/>
      <c r="V146" s="176"/>
      <c r="W146" s="118"/>
      <c r="X146" s="119"/>
    </row>
    <row r="147" spans="17:24" x14ac:dyDescent="0.3">
      <c r="Q147" s="174"/>
      <c r="R147" s="175"/>
      <c r="S147" s="175"/>
      <c r="T147" s="175"/>
      <c r="U147" s="175"/>
      <c r="V147" s="176"/>
      <c r="W147" s="118"/>
      <c r="X147" s="119"/>
    </row>
    <row r="148" spans="17:24" x14ac:dyDescent="0.3">
      <c r="Q148" s="174"/>
      <c r="R148" s="175"/>
      <c r="S148" s="175"/>
      <c r="T148" s="175"/>
      <c r="U148" s="175"/>
      <c r="V148" s="176"/>
      <c r="W148" s="118"/>
      <c r="X148" s="119"/>
    </row>
    <row r="149" spans="17:24" x14ac:dyDescent="0.3">
      <c r="Q149" s="174"/>
      <c r="R149" s="175"/>
      <c r="S149" s="175"/>
      <c r="T149" s="175"/>
      <c r="U149" s="175"/>
      <c r="V149" s="176"/>
      <c r="W149" s="118"/>
      <c r="X149" s="119"/>
    </row>
    <row r="150" spans="17:24" x14ac:dyDescent="0.3">
      <c r="Q150" s="174"/>
      <c r="R150" s="175"/>
      <c r="S150" s="175"/>
      <c r="T150" s="175"/>
      <c r="U150" s="175"/>
      <c r="V150" s="176"/>
      <c r="W150" s="118"/>
      <c r="X150" s="119"/>
    </row>
    <row r="151" spans="17:24" x14ac:dyDescent="0.3">
      <c r="Q151" s="174"/>
      <c r="R151" s="175"/>
      <c r="S151" s="175"/>
      <c r="T151" s="175"/>
      <c r="U151" s="175"/>
      <c r="V151" s="176"/>
      <c r="W151" s="118"/>
      <c r="X151" s="119"/>
    </row>
    <row r="152" spans="17:24" x14ac:dyDescent="0.3">
      <c r="Q152" s="174"/>
      <c r="R152" s="175"/>
      <c r="S152" s="175"/>
      <c r="T152" s="175"/>
      <c r="U152" s="175"/>
      <c r="V152" s="176"/>
      <c r="W152" s="118"/>
      <c r="X152" s="119"/>
    </row>
    <row r="153" spans="17:24" x14ac:dyDescent="0.3">
      <c r="Q153" s="174"/>
      <c r="R153" s="175"/>
      <c r="S153" s="175"/>
      <c r="T153" s="175"/>
      <c r="U153" s="175"/>
      <c r="V153" s="176"/>
      <c r="W153" s="118"/>
      <c r="X153" s="119"/>
    </row>
    <row r="154" spans="17:24" x14ac:dyDescent="0.3">
      <c r="Q154" s="174"/>
      <c r="R154" s="175"/>
      <c r="S154" s="175"/>
      <c r="T154" s="175"/>
      <c r="U154" s="175"/>
      <c r="V154" s="176"/>
      <c r="W154" s="118"/>
      <c r="X154" s="119"/>
    </row>
    <row r="155" spans="17:24" x14ac:dyDescent="0.3">
      <c r="Q155" s="174"/>
      <c r="R155" s="175"/>
      <c r="S155" s="175"/>
      <c r="T155" s="175"/>
      <c r="U155" s="175"/>
      <c r="V155" s="176"/>
      <c r="W155" s="118"/>
      <c r="X155" s="119"/>
    </row>
    <row r="156" spans="17:24" x14ac:dyDescent="0.3">
      <c r="Q156" s="174"/>
      <c r="R156" s="175"/>
      <c r="S156" s="175"/>
      <c r="T156" s="175"/>
      <c r="U156" s="175"/>
      <c r="V156" s="176"/>
      <c r="W156" s="118"/>
      <c r="X156" s="119"/>
    </row>
    <row r="157" spans="17:24" x14ac:dyDescent="0.3">
      <c r="Q157" s="174"/>
      <c r="R157" s="175"/>
      <c r="S157" s="175"/>
      <c r="T157" s="175"/>
      <c r="U157" s="175"/>
      <c r="V157" s="176"/>
      <c r="W157" s="118"/>
      <c r="X157" s="119"/>
    </row>
    <row r="158" spans="17:24" x14ac:dyDescent="0.3">
      <c r="Q158" s="174"/>
      <c r="R158" s="175"/>
      <c r="S158" s="175"/>
      <c r="T158" s="175"/>
      <c r="U158" s="175"/>
      <c r="V158" s="176"/>
      <c r="W158" s="118"/>
      <c r="X158" s="119"/>
    </row>
    <row r="159" spans="17:24" x14ac:dyDescent="0.3">
      <c r="Q159" s="179"/>
      <c r="R159" s="180"/>
      <c r="S159" s="180"/>
      <c r="T159" s="180"/>
      <c r="U159" s="180"/>
      <c r="V159" s="181"/>
      <c r="W159" s="114"/>
      <c r="X159" s="140"/>
    </row>
    <row r="160" spans="17:24" x14ac:dyDescent="0.3">
      <c r="Q160" s="174"/>
      <c r="R160" s="175"/>
      <c r="S160" s="175"/>
      <c r="T160" s="175"/>
      <c r="U160" s="175"/>
      <c r="V160" s="176"/>
      <c r="W160" s="118"/>
      <c r="X160" s="119"/>
    </row>
    <row r="161" spans="17:24" x14ac:dyDescent="0.3">
      <c r="Q161" s="174"/>
      <c r="R161" s="175"/>
      <c r="S161" s="175"/>
      <c r="T161" s="175"/>
      <c r="U161" s="175"/>
      <c r="V161" s="176"/>
      <c r="W161" s="118"/>
      <c r="X161" s="119"/>
    </row>
    <row r="162" spans="17:24" x14ac:dyDescent="0.3">
      <c r="Q162" s="174"/>
      <c r="R162" s="175"/>
      <c r="S162" s="175"/>
      <c r="T162" s="175"/>
      <c r="U162" s="175"/>
      <c r="V162" s="176"/>
      <c r="W162" s="118"/>
      <c r="X162" s="119"/>
    </row>
    <row r="163" spans="17:24" x14ac:dyDescent="0.3">
      <c r="Q163" s="174"/>
      <c r="R163" s="175"/>
      <c r="S163" s="175"/>
      <c r="T163" s="175"/>
      <c r="U163" s="175"/>
      <c r="V163" s="176"/>
      <c r="W163" s="118"/>
      <c r="X163" s="119"/>
    </row>
    <row r="164" spans="17:24" x14ac:dyDescent="0.3">
      <c r="Q164" s="174"/>
      <c r="R164" s="175"/>
      <c r="S164" s="175"/>
      <c r="T164" s="175"/>
      <c r="U164" s="175"/>
      <c r="V164" s="176"/>
      <c r="W164" s="118"/>
      <c r="X164" s="119"/>
    </row>
    <row r="165" spans="17:24" x14ac:dyDescent="0.3">
      <c r="Q165" s="174"/>
      <c r="R165" s="175"/>
      <c r="S165" s="175"/>
      <c r="T165" s="175"/>
      <c r="U165" s="175"/>
      <c r="V165" s="176"/>
      <c r="W165" s="118"/>
      <c r="X165" s="119"/>
    </row>
    <row r="166" spans="17:24" x14ac:dyDescent="0.3">
      <c r="Q166" s="174"/>
      <c r="R166" s="175"/>
      <c r="S166" s="175"/>
      <c r="T166" s="175"/>
      <c r="U166" s="175"/>
      <c r="V166" s="176"/>
      <c r="W166" s="118"/>
      <c r="X166" s="119"/>
    </row>
    <row r="167" spans="17:24" x14ac:dyDescent="0.3">
      <c r="Q167" s="174"/>
      <c r="R167" s="175"/>
      <c r="S167" s="175"/>
      <c r="T167" s="175"/>
      <c r="U167" s="175"/>
      <c r="V167" s="176"/>
      <c r="W167" s="118"/>
      <c r="X167" s="119"/>
    </row>
    <row r="168" spans="17:24" x14ac:dyDescent="0.3">
      <c r="Q168" s="174"/>
      <c r="R168" s="175"/>
      <c r="S168" s="175"/>
      <c r="T168" s="175"/>
      <c r="U168" s="175"/>
      <c r="V168" s="176"/>
      <c r="W168" s="118"/>
      <c r="X168" s="119"/>
    </row>
    <row r="169" spans="17:24" x14ac:dyDescent="0.3">
      <c r="Q169" s="174"/>
      <c r="R169" s="175"/>
      <c r="S169" s="175"/>
      <c r="T169" s="175"/>
      <c r="U169" s="175"/>
      <c r="V169" s="176"/>
      <c r="W169" s="118"/>
      <c r="X169" s="119"/>
    </row>
    <row r="170" spans="17:24" x14ac:dyDescent="0.3">
      <c r="Q170" s="174"/>
      <c r="R170" s="175"/>
      <c r="S170" s="175"/>
      <c r="T170" s="175"/>
      <c r="U170" s="175"/>
      <c r="V170" s="176"/>
      <c r="W170" s="118"/>
      <c r="X170" s="119"/>
    </row>
    <row r="171" spans="17:24" x14ac:dyDescent="0.3">
      <c r="Q171" s="174"/>
      <c r="R171" s="175"/>
      <c r="S171" s="175"/>
      <c r="T171" s="175"/>
      <c r="U171" s="175"/>
      <c r="V171" s="176"/>
      <c r="W171" s="118"/>
      <c r="X171" s="119"/>
    </row>
    <row r="172" spans="17:24" x14ac:dyDescent="0.3">
      <c r="Q172" s="174"/>
      <c r="R172" s="175"/>
      <c r="S172" s="175"/>
      <c r="T172" s="175"/>
      <c r="U172" s="175"/>
      <c r="V172" s="176"/>
      <c r="W172" s="118"/>
      <c r="X172" s="119"/>
    </row>
    <row r="173" spans="17:24" x14ac:dyDescent="0.3">
      <c r="Q173" s="174"/>
      <c r="R173" s="175"/>
      <c r="S173" s="175"/>
      <c r="T173" s="175"/>
      <c r="U173" s="175"/>
      <c r="V173" s="176"/>
      <c r="W173" s="118"/>
      <c r="X173" s="119"/>
    </row>
    <row r="174" spans="17:24" x14ac:dyDescent="0.3">
      <c r="Q174" s="174"/>
      <c r="R174" s="175"/>
      <c r="S174" s="175"/>
      <c r="T174" s="175"/>
      <c r="U174" s="175"/>
      <c r="V174" s="176"/>
      <c r="W174" s="118"/>
      <c r="X174" s="119"/>
    </row>
    <row r="175" spans="17:24" x14ac:dyDescent="0.3">
      <c r="Q175" s="174"/>
      <c r="R175" s="175"/>
      <c r="S175" s="175"/>
      <c r="T175" s="175"/>
      <c r="U175" s="175"/>
      <c r="V175" s="176"/>
      <c r="W175" s="118"/>
      <c r="X175" s="119"/>
    </row>
    <row r="176" spans="17:24" x14ac:dyDescent="0.3">
      <c r="Q176" s="174"/>
      <c r="R176" s="175"/>
      <c r="S176" s="175"/>
      <c r="T176" s="175"/>
      <c r="U176" s="175"/>
      <c r="V176" s="176"/>
      <c r="W176" s="118"/>
      <c r="X176" s="119"/>
    </row>
    <row r="177" spans="17:24" x14ac:dyDescent="0.3">
      <c r="Q177" s="174"/>
      <c r="R177" s="175"/>
      <c r="S177" s="175"/>
      <c r="T177" s="175"/>
      <c r="U177" s="175"/>
      <c r="V177" s="176"/>
      <c r="W177" s="118"/>
      <c r="X177" s="119"/>
    </row>
    <row r="178" spans="17:24" x14ac:dyDescent="0.3">
      <c r="Q178" s="174"/>
      <c r="R178" s="175"/>
      <c r="S178" s="175"/>
      <c r="T178" s="175"/>
      <c r="U178" s="175"/>
      <c r="V178" s="176"/>
      <c r="W178" s="118"/>
      <c r="X178" s="119"/>
    </row>
    <row r="179" spans="17:24" x14ac:dyDescent="0.3">
      <c r="Q179" s="174"/>
      <c r="R179" s="175"/>
      <c r="S179" s="175"/>
      <c r="T179" s="175"/>
      <c r="U179" s="175"/>
      <c r="V179" s="176"/>
      <c r="W179" s="118"/>
      <c r="X179" s="119"/>
    </row>
    <row r="180" spans="17:24" x14ac:dyDescent="0.3">
      <c r="Q180" s="174"/>
      <c r="R180" s="175"/>
      <c r="S180" s="175"/>
      <c r="T180" s="175"/>
      <c r="U180" s="175"/>
      <c r="V180" s="176"/>
      <c r="W180" s="118"/>
      <c r="X180" s="119"/>
    </row>
    <row r="181" spans="17:24" x14ac:dyDescent="0.3">
      <c r="Q181" s="174"/>
      <c r="R181" s="175"/>
      <c r="S181" s="175"/>
      <c r="T181" s="175"/>
      <c r="U181" s="175"/>
      <c r="V181" s="176"/>
      <c r="W181" s="118"/>
      <c r="X181" s="119"/>
    </row>
    <row r="182" spans="17:24" x14ac:dyDescent="0.3">
      <c r="Q182" s="174"/>
      <c r="R182" s="175"/>
      <c r="S182" s="175"/>
      <c r="T182" s="175"/>
      <c r="U182" s="175"/>
      <c r="V182" s="176"/>
      <c r="W182" s="118"/>
      <c r="X182" s="119"/>
    </row>
    <row r="183" spans="17:24" x14ac:dyDescent="0.3">
      <c r="Q183" s="174"/>
      <c r="R183" s="175"/>
      <c r="S183" s="175"/>
      <c r="T183" s="175"/>
      <c r="U183" s="175"/>
      <c r="V183" s="176"/>
      <c r="W183" s="118"/>
      <c r="X183" s="119"/>
    </row>
    <row r="184" spans="17:24" x14ac:dyDescent="0.3">
      <c r="Q184" s="174"/>
      <c r="R184" s="175"/>
      <c r="S184" s="175"/>
      <c r="T184" s="175"/>
      <c r="U184" s="175"/>
      <c r="V184" s="176"/>
      <c r="W184" s="118"/>
      <c r="X184" s="119"/>
    </row>
    <row r="185" spans="17:24" x14ac:dyDescent="0.3">
      <c r="Q185" s="174"/>
      <c r="R185" s="175"/>
      <c r="S185" s="175"/>
      <c r="T185" s="175"/>
      <c r="U185" s="175"/>
      <c r="V185" s="176"/>
      <c r="W185" s="118"/>
      <c r="X185" s="119"/>
    </row>
    <row r="186" spans="17:24" x14ac:dyDescent="0.3">
      <c r="Q186" s="174"/>
      <c r="R186" s="175"/>
      <c r="S186" s="175"/>
      <c r="T186" s="175"/>
      <c r="U186" s="175"/>
      <c r="V186" s="176"/>
      <c r="W186" s="118"/>
      <c r="X186" s="119"/>
    </row>
    <row r="187" spans="17:24" x14ac:dyDescent="0.3">
      <c r="Q187" s="174"/>
      <c r="R187" s="175"/>
      <c r="S187" s="175"/>
      <c r="T187" s="175"/>
      <c r="U187" s="175"/>
      <c r="V187" s="176"/>
      <c r="W187" s="118"/>
      <c r="X187" s="119"/>
    </row>
    <row r="188" spans="17:24" x14ac:dyDescent="0.3">
      <c r="Q188" s="174"/>
      <c r="R188" s="175"/>
      <c r="S188" s="175"/>
      <c r="T188" s="175"/>
      <c r="U188" s="175"/>
      <c r="V188" s="176"/>
      <c r="W188" s="118"/>
      <c r="X188" s="119"/>
    </row>
    <row r="189" spans="17:24" x14ac:dyDescent="0.3">
      <c r="Q189" s="174"/>
      <c r="R189" s="175"/>
      <c r="S189" s="175"/>
      <c r="T189" s="175"/>
      <c r="U189" s="175"/>
      <c r="V189" s="176"/>
      <c r="W189" s="118"/>
      <c r="X189" s="119"/>
    </row>
    <row r="190" spans="17:24" x14ac:dyDescent="0.3">
      <c r="Q190" s="174"/>
      <c r="R190" s="175"/>
      <c r="S190" s="175"/>
      <c r="T190" s="175"/>
      <c r="U190" s="175"/>
      <c r="V190" s="176"/>
      <c r="W190" s="118"/>
      <c r="X190" s="119"/>
    </row>
    <row r="191" spans="17:24" x14ac:dyDescent="0.3">
      <c r="Q191" s="174"/>
      <c r="R191" s="175"/>
      <c r="S191" s="175"/>
      <c r="T191" s="175"/>
      <c r="U191" s="175"/>
      <c r="V191" s="176"/>
      <c r="W191" s="118"/>
      <c r="X191" s="119"/>
    </row>
    <row r="192" spans="17:24" x14ac:dyDescent="0.3">
      <c r="Q192" s="174"/>
      <c r="R192" s="175"/>
      <c r="S192" s="175"/>
      <c r="T192" s="175"/>
      <c r="U192" s="175"/>
      <c r="V192" s="176"/>
      <c r="W192" s="118"/>
      <c r="X192" s="119"/>
    </row>
    <row r="193" spans="17:24" x14ac:dyDescent="0.3">
      <c r="Q193" s="174"/>
      <c r="R193" s="175"/>
      <c r="S193" s="175"/>
      <c r="T193" s="175"/>
      <c r="U193" s="175"/>
      <c r="V193" s="176"/>
      <c r="W193" s="118"/>
      <c r="X193" s="119"/>
    </row>
    <row r="194" spans="17:24" x14ac:dyDescent="0.3">
      <c r="Q194" s="174"/>
      <c r="R194" s="175"/>
      <c r="S194" s="175"/>
      <c r="T194" s="175"/>
      <c r="U194" s="175"/>
      <c r="V194" s="176"/>
      <c r="W194" s="118"/>
      <c r="X194" s="119"/>
    </row>
    <row r="195" spans="17:24" x14ac:dyDescent="0.3">
      <c r="Q195" s="174"/>
      <c r="R195" s="175"/>
      <c r="S195" s="175"/>
      <c r="T195" s="175"/>
      <c r="U195" s="175"/>
      <c r="V195" s="176"/>
      <c r="W195" s="118"/>
      <c r="X195" s="119"/>
    </row>
    <row r="196" spans="17:24" x14ac:dyDescent="0.3">
      <c r="Q196" s="174"/>
      <c r="R196" s="175"/>
      <c r="S196" s="175"/>
      <c r="T196" s="175"/>
      <c r="U196" s="175"/>
      <c r="V196" s="176"/>
      <c r="W196" s="118"/>
      <c r="X196" s="119"/>
    </row>
    <row r="197" spans="17:24" x14ac:dyDescent="0.3">
      <c r="Q197" s="174"/>
      <c r="R197" s="175"/>
      <c r="S197" s="175"/>
      <c r="T197" s="175"/>
      <c r="U197" s="175"/>
      <c r="V197" s="176"/>
      <c r="W197" s="118"/>
      <c r="X197" s="119"/>
    </row>
    <row r="198" spans="17:24" x14ac:dyDescent="0.3">
      <c r="Q198" s="174"/>
      <c r="R198" s="175"/>
      <c r="S198" s="175"/>
      <c r="T198" s="175"/>
      <c r="U198" s="175"/>
      <c r="V198" s="176"/>
      <c r="W198" s="118"/>
      <c r="X198" s="119"/>
    </row>
    <row r="199" spans="17:24" x14ac:dyDescent="0.3">
      <c r="Q199" s="174"/>
      <c r="R199" s="175"/>
      <c r="S199" s="175"/>
      <c r="T199" s="175"/>
      <c r="U199" s="175"/>
      <c r="V199" s="176"/>
      <c r="W199" s="118"/>
      <c r="X199" s="119"/>
    </row>
    <row r="200" spans="17:24" x14ac:dyDescent="0.3">
      <c r="Q200" s="174"/>
      <c r="R200" s="175"/>
      <c r="S200" s="175"/>
      <c r="T200" s="175"/>
      <c r="U200" s="175"/>
      <c r="V200" s="176"/>
      <c r="W200" s="118"/>
      <c r="X200" s="119"/>
    </row>
    <row r="201" spans="17:24" x14ac:dyDescent="0.3">
      <c r="Q201" s="174"/>
      <c r="R201" s="175"/>
      <c r="S201" s="175"/>
      <c r="T201" s="175"/>
      <c r="U201" s="175"/>
      <c r="V201" s="176"/>
      <c r="W201" s="118"/>
      <c r="X201" s="119"/>
    </row>
    <row r="202" spans="17:24" x14ac:dyDescent="0.3">
      <c r="Q202" s="174"/>
      <c r="R202" s="175"/>
      <c r="S202" s="175"/>
      <c r="T202" s="175"/>
      <c r="U202" s="175"/>
      <c r="V202" s="176"/>
      <c r="W202" s="118"/>
      <c r="X202" s="119"/>
    </row>
    <row r="203" spans="17:24" x14ac:dyDescent="0.3">
      <c r="Q203" s="174"/>
      <c r="R203" s="175"/>
      <c r="S203" s="175"/>
      <c r="T203" s="175"/>
      <c r="U203" s="175"/>
      <c r="V203" s="176"/>
      <c r="W203" s="118"/>
      <c r="X203" s="119"/>
    </row>
    <row r="204" spans="17:24" x14ac:dyDescent="0.3">
      <c r="Q204" s="174"/>
      <c r="R204" s="175"/>
      <c r="S204" s="175"/>
      <c r="T204" s="175"/>
      <c r="U204" s="175"/>
      <c r="V204" s="176"/>
      <c r="W204" s="118"/>
      <c r="X204" s="119"/>
    </row>
    <row r="205" spans="17:24" x14ac:dyDescent="0.3">
      <c r="Q205" s="174"/>
      <c r="R205" s="175"/>
      <c r="S205" s="175"/>
      <c r="T205" s="175"/>
      <c r="U205" s="175"/>
      <c r="V205" s="176"/>
      <c r="W205" s="118"/>
      <c r="X205" s="119"/>
    </row>
    <row r="206" spans="17:24" x14ac:dyDescent="0.3">
      <c r="Q206" s="174"/>
      <c r="R206" s="175"/>
      <c r="S206" s="175"/>
      <c r="T206" s="175"/>
      <c r="U206" s="175"/>
      <c r="V206" s="176"/>
      <c r="W206" s="118"/>
      <c r="X206" s="119"/>
    </row>
    <row r="207" spans="17:24" x14ac:dyDescent="0.3">
      <c r="Q207" s="174"/>
      <c r="R207" s="175"/>
      <c r="S207" s="175"/>
      <c r="T207" s="175"/>
      <c r="U207" s="175"/>
      <c r="V207" s="176"/>
      <c r="W207" s="118"/>
      <c r="X207" s="119"/>
    </row>
    <row r="208" spans="17:24" x14ac:dyDescent="0.3">
      <c r="Q208" s="174"/>
      <c r="R208" s="175"/>
      <c r="S208" s="175"/>
      <c r="T208" s="175"/>
      <c r="U208" s="175"/>
      <c r="V208" s="176"/>
      <c r="W208" s="118"/>
      <c r="X208" s="119"/>
    </row>
    <row r="209" spans="17:24" x14ac:dyDescent="0.3">
      <c r="Q209" s="174"/>
      <c r="R209" s="175"/>
      <c r="S209" s="175"/>
      <c r="T209" s="175"/>
      <c r="U209" s="175"/>
      <c r="V209" s="176"/>
      <c r="W209" s="118"/>
      <c r="X209" s="119"/>
    </row>
    <row r="210" spans="17:24" ht="15" thickBot="1" x14ac:dyDescent="0.35">
      <c r="Q210" s="268"/>
      <c r="R210" s="269"/>
      <c r="S210" s="269"/>
      <c r="T210" s="269"/>
      <c r="U210" s="269"/>
      <c r="V210" s="270"/>
      <c r="W210" s="141"/>
      <c r="X210" s="142"/>
    </row>
  </sheetData>
  <sheetProtection password="9CDD" sheet="1" objects="1" scenarios="1"/>
  <protectedRanges>
    <protectedRange sqref="Y6 E6:F7 G7 I6:J7" name="Диапазон1_1_2_1"/>
  </protectedRanges>
  <mergeCells count="273">
    <mergeCell ref="C40:D41"/>
    <mergeCell ref="E40:F41"/>
    <mergeCell ref="N6:N7"/>
    <mergeCell ref="I13:J13"/>
    <mergeCell ref="K13:L13"/>
    <mergeCell ref="Q207:V207"/>
    <mergeCell ref="Q208:V208"/>
    <mergeCell ref="Q209:V209"/>
    <mergeCell ref="Q175:V175"/>
    <mergeCell ref="Q176:V176"/>
    <mergeCell ref="Q177:V177"/>
    <mergeCell ref="Q178:V178"/>
    <mergeCell ref="Q179:V179"/>
    <mergeCell ref="Q197:V197"/>
    <mergeCell ref="Q180:V180"/>
    <mergeCell ref="Q181:V181"/>
    <mergeCell ref="Q191:V191"/>
    <mergeCell ref="Q192:V192"/>
    <mergeCell ref="Q193:V193"/>
    <mergeCell ref="Q194:V194"/>
    <mergeCell ref="Q195:V195"/>
    <mergeCell ref="Q196:V196"/>
    <mergeCell ref="Q166:V166"/>
    <mergeCell ref="Q174:V174"/>
    <mergeCell ref="Q165:V165"/>
    <mergeCell ref="Q182:V182"/>
    <mergeCell ref="Q190:V190"/>
    <mergeCell ref="Q167:V167"/>
    <mergeCell ref="Q168:V168"/>
    <mergeCell ref="Q169:V169"/>
    <mergeCell ref="Q170:V170"/>
    <mergeCell ref="Q171:V171"/>
    <mergeCell ref="Q172:V172"/>
    <mergeCell ref="Q173:V173"/>
    <mergeCell ref="Q189:V189"/>
    <mergeCell ref="Q183:V183"/>
    <mergeCell ref="Q184:V184"/>
    <mergeCell ref="Q185:V185"/>
    <mergeCell ref="Q186:V186"/>
    <mergeCell ref="Q187:V187"/>
    <mergeCell ref="Q188:V188"/>
    <mergeCell ref="Q210:V210"/>
    <mergeCell ref="Q198:V198"/>
    <mergeCell ref="Q199:V199"/>
    <mergeCell ref="Q200:V200"/>
    <mergeCell ref="Q201:V201"/>
    <mergeCell ref="Q202:V202"/>
    <mergeCell ref="Q203:V203"/>
    <mergeCell ref="Q204:V204"/>
    <mergeCell ref="Q205:V205"/>
    <mergeCell ref="Q206:V206"/>
    <mergeCell ref="Q164:V164"/>
    <mergeCell ref="Q147:V147"/>
    <mergeCell ref="Q155:V155"/>
    <mergeCell ref="Q156:V156"/>
    <mergeCell ref="Q148:V148"/>
    <mergeCell ref="Q149:V149"/>
    <mergeCell ref="Q150:V150"/>
    <mergeCell ref="Q151:V151"/>
    <mergeCell ref="Q152:V152"/>
    <mergeCell ref="Q153:V153"/>
    <mergeCell ref="Q154:V154"/>
    <mergeCell ref="Q163:V163"/>
    <mergeCell ref="Q157:V157"/>
    <mergeCell ref="Q158:V158"/>
    <mergeCell ref="Q159:V159"/>
    <mergeCell ref="Q160:V160"/>
    <mergeCell ref="Q161:V161"/>
    <mergeCell ref="Q162:V162"/>
    <mergeCell ref="Q139:V139"/>
    <mergeCell ref="Q140:V140"/>
    <mergeCell ref="Q141:V141"/>
    <mergeCell ref="Q142:V142"/>
    <mergeCell ref="Q143:V143"/>
    <mergeCell ref="Q144:V144"/>
    <mergeCell ref="Q145:V145"/>
    <mergeCell ref="Q146:V146"/>
    <mergeCell ref="Q129:V129"/>
    <mergeCell ref="Q137:V137"/>
    <mergeCell ref="Q138:V138"/>
    <mergeCell ref="Q130:V130"/>
    <mergeCell ref="Q131:V131"/>
    <mergeCell ref="Q132:V132"/>
    <mergeCell ref="Q133:V133"/>
    <mergeCell ref="Q134:V134"/>
    <mergeCell ref="Q135:V135"/>
    <mergeCell ref="Q136:V136"/>
    <mergeCell ref="Q121:V121"/>
    <mergeCell ref="Q122:V122"/>
    <mergeCell ref="Q123:V123"/>
    <mergeCell ref="Q124:V124"/>
    <mergeCell ref="Q125:V125"/>
    <mergeCell ref="Q126:V126"/>
    <mergeCell ref="Q127:V127"/>
    <mergeCell ref="Q128:V128"/>
    <mergeCell ref="Q110:V110"/>
    <mergeCell ref="Q111:V111"/>
    <mergeCell ref="Q112:V112"/>
    <mergeCell ref="Q113:V113"/>
    <mergeCell ref="Q114:V114"/>
    <mergeCell ref="Q115:V115"/>
    <mergeCell ref="Q116:V116"/>
    <mergeCell ref="Q117:V117"/>
    <mergeCell ref="Q118:V118"/>
    <mergeCell ref="Q119:V119"/>
    <mergeCell ref="Q120:V120"/>
    <mergeCell ref="Q108:V108"/>
    <mergeCell ref="Q53:V53"/>
    <mergeCell ref="Q54:V54"/>
    <mergeCell ref="Q32:V32"/>
    <mergeCell ref="Q33:V33"/>
    <mergeCell ref="Q34:V34"/>
    <mergeCell ref="Q35:V35"/>
    <mergeCell ref="Q26:V26"/>
    <mergeCell ref="Q27:V27"/>
    <mergeCell ref="Q28:V28"/>
    <mergeCell ref="Q29:V29"/>
    <mergeCell ref="Q30:V30"/>
    <mergeCell ref="Q61:V61"/>
    <mergeCell ref="Q62:V62"/>
    <mergeCell ref="Q63:V63"/>
    <mergeCell ref="Q64:V64"/>
    <mergeCell ref="Q41:V41"/>
    <mergeCell ref="Q42:V42"/>
    <mergeCell ref="Q43:V43"/>
    <mergeCell ref="Q44:V44"/>
    <mergeCell ref="Q45:V45"/>
    <mergeCell ref="Q36:V36"/>
    <mergeCell ref="Q37:V37"/>
    <mergeCell ref="Q38:V38"/>
    <mergeCell ref="Q50:V50"/>
    <mergeCell ref="Q51:V51"/>
    <mergeCell ref="Q52:V52"/>
    <mergeCell ref="Q46:V46"/>
    <mergeCell ref="Q14:V14"/>
    <mergeCell ref="Q15:V15"/>
    <mergeCell ref="Q16:V16"/>
    <mergeCell ref="Q17:V17"/>
    <mergeCell ref="Q47:V47"/>
    <mergeCell ref="Q48:V48"/>
    <mergeCell ref="Q49:V49"/>
    <mergeCell ref="Q39:V39"/>
    <mergeCell ref="Q40:V40"/>
    <mergeCell ref="C4:H4"/>
    <mergeCell ref="C5:H6"/>
    <mergeCell ref="O6:O7"/>
    <mergeCell ref="Q109:V109"/>
    <mergeCell ref="Q9:V9"/>
    <mergeCell ref="K10:L10"/>
    <mergeCell ref="K21:K22"/>
    <mergeCell ref="L21:L22"/>
    <mergeCell ref="Q8:V8"/>
    <mergeCell ref="Q10:V10"/>
    <mergeCell ref="Q11:V11"/>
    <mergeCell ref="K11:L11"/>
    <mergeCell ref="Q19:V19"/>
    <mergeCell ref="Q20:V20"/>
    <mergeCell ref="Q12:V12"/>
    <mergeCell ref="Q13:V13"/>
    <mergeCell ref="Q31:V31"/>
    <mergeCell ref="K17:K18"/>
    <mergeCell ref="L17:L18"/>
    <mergeCell ref="Q25:V25"/>
    <mergeCell ref="Q24:V24"/>
    <mergeCell ref="Q22:V22"/>
    <mergeCell ref="Q23:V23"/>
    <mergeCell ref="Q55:V55"/>
    <mergeCell ref="I15:J15"/>
    <mergeCell ref="I16:J16"/>
    <mergeCell ref="Q2:V3"/>
    <mergeCell ref="Q18:V18"/>
    <mergeCell ref="K2:L2"/>
    <mergeCell ref="K3:L3"/>
    <mergeCell ref="Q21:V21"/>
    <mergeCell ref="I4:I6"/>
    <mergeCell ref="J4:J6"/>
    <mergeCell ref="Q4:V4"/>
    <mergeCell ref="Q5:V5"/>
    <mergeCell ref="Q6:V6"/>
    <mergeCell ref="Q7:V7"/>
    <mergeCell ref="Q72:V72"/>
    <mergeCell ref="Q73:V73"/>
    <mergeCell ref="C37:D38"/>
    <mergeCell ref="E37:F38"/>
    <mergeCell ref="N18:O18"/>
    <mergeCell ref="N9:N10"/>
    <mergeCell ref="O9:O10"/>
    <mergeCell ref="C8:E9"/>
    <mergeCell ref="H8:L9"/>
    <mergeCell ref="I10:J10"/>
    <mergeCell ref="K12:L12"/>
    <mergeCell ref="K14:L14"/>
    <mergeCell ref="K15:L15"/>
    <mergeCell ref="K16:L16"/>
    <mergeCell ref="F8:F10"/>
    <mergeCell ref="G8:G10"/>
    <mergeCell ref="I11:J11"/>
    <mergeCell ref="I12:J12"/>
    <mergeCell ref="I14:J14"/>
    <mergeCell ref="H21:J21"/>
    <mergeCell ref="C20:E20"/>
    <mergeCell ref="H17:J17"/>
    <mergeCell ref="F20:F21"/>
    <mergeCell ref="G20:G21"/>
    <mergeCell ref="Q84:V84"/>
    <mergeCell ref="Q85:V85"/>
    <mergeCell ref="Q76:V76"/>
    <mergeCell ref="Q77:V77"/>
    <mergeCell ref="Q78:V78"/>
    <mergeCell ref="Q79:V79"/>
    <mergeCell ref="Q80:V80"/>
    <mergeCell ref="W2:W3"/>
    <mergeCell ref="Q74:V74"/>
    <mergeCell ref="Q75:V75"/>
    <mergeCell ref="Q66:V66"/>
    <mergeCell ref="Q67:V67"/>
    <mergeCell ref="Q68:V68"/>
    <mergeCell ref="Q69:V69"/>
    <mergeCell ref="Q70:V70"/>
    <mergeCell ref="Q81:V81"/>
    <mergeCell ref="Q82:V82"/>
    <mergeCell ref="Q65:V65"/>
    <mergeCell ref="Q56:V56"/>
    <mergeCell ref="Q57:V57"/>
    <mergeCell ref="Q58:V58"/>
    <mergeCell ref="Q59:V59"/>
    <mergeCell ref="Q60:V60"/>
    <mergeCell ref="Q71:V71"/>
    <mergeCell ref="X2:X3"/>
    <mergeCell ref="Q106:V106"/>
    <mergeCell ref="Q107:V107"/>
    <mergeCell ref="Q101:V101"/>
    <mergeCell ref="Q102:V102"/>
    <mergeCell ref="Q103:V103"/>
    <mergeCell ref="Q104:V104"/>
    <mergeCell ref="Q105:V105"/>
    <mergeCell ref="Q96:V96"/>
    <mergeCell ref="Q97:V97"/>
    <mergeCell ref="Q98:V98"/>
    <mergeCell ref="Q99:V99"/>
    <mergeCell ref="Q100:V100"/>
    <mergeCell ref="Q91:V91"/>
    <mergeCell ref="Q92:V92"/>
    <mergeCell ref="Q93:V93"/>
    <mergeCell ref="Q94:V94"/>
    <mergeCell ref="Q95:V95"/>
    <mergeCell ref="Q86:V86"/>
    <mergeCell ref="Q87:V87"/>
    <mergeCell ref="Q88:V88"/>
    <mergeCell ref="Q89:V89"/>
    <mergeCell ref="Q90:V90"/>
    <mergeCell ref="Q83:V83"/>
    <mergeCell ref="H29:J29"/>
    <mergeCell ref="K29:K30"/>
    <mergeCell ref="L29:L30"/>
    <mergeCell ref="N22:N23"/>
    <mergeCell ref="D35:E35"/>
    <mergeCell ref="F35:G35"/>
    <mergeCell ref="D32:E32"/>
    <mergeCell ref="F32:G32"/>
    <mergeCell ref="D33:E33"/>
    <mergeCell ref="F33:G33"/>
    <mergeCell ref="D34:E34"/>
    <mergeCell ref="F34:G34"/>
    <mergeCell ref="D31:E31"/>
    <mergeCell ref="C27:G27"/>
    <mergeCell ref="D28:E28"/>
    <mergeCell ref="F28:G28"/>
    <mergeCell ref="F31:G31"/>
    <mergeCell ref="D29:E29"/>
    <mergeCell ref="F29:G29"/>
    <mergeCell ref="D30:E30"/>
    <mergeCell ref="F30:G30"/>
  </mergeCells>
  <pageMargins left="0.7" right="0.7" top="0.75" bottom="0.75" header="0.3" footer="0.3"/>
  <pageSetup paperSize="9" orientation="portrait" verticalDpi="360" r:id="rId1"/>
  <drawing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26"/>
  <sheetViews>
    <sheetView showGridLines="0" zoomScaleNormal="100" workbookViewId="0">
      <selection activeCell="P5" sqref="P5"/>
    </sheetView>
  </sheetViews>
  <sheetFormatPr defaultRowHeight="14.4" x14ac:dyDescent="0.3"/>
  <cols>
    <col min="1" max="2" width="3.33203125" customWidth="1" collapsed="1"/>
    <col min="3" max="9" width="9.77734375" customWidth="1" collapsed="1"/>
    <col min="10" max="12" width="9.77734375" hidden="1" customWidth="1" collapsed="1"/>
    <col min="13" max="13" width="9.77734375" customWidth="1" collapsed="1"/>
    <col min="14" max="14" width="3.77734375" customWidth="1" collapsed="1"/>
    <col min="15" max="15" width="9.77734375" customWidth="1" collapsed="1"/>
    <col min="16" max="20" width="9.77734375" customWidth="1"/>
    <col min="21" max="21" width="10.77734375" customWidth="1"/>
    <col min="22" max="22" width="10.77734375" hidden="1" customWidth="1" collapsed="1"/>
    <col min="23" max="25" width="9.77734375" customWidth="1" collapsed="1"/>
    <col min="26" max="26" width="9.88671875" customWidth="1" collapsed="1"/>
    <col min="27" max="72" width="9.77734375" customWidth="1" collapsed="1"/>
  </cols>
  <sheetData>
    <row r="1" spans="1:55" ht="15" customHeight="1" thickBot="1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2"/>
      <c r="W1" s="12"/>
      <c r="X1" s="12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5" ht="42" thickBot="1" x14ac:dyDescent="0.35">
      <c r="A2" s="12"/>
      <c r="B2" s="12"/>
      <c r="C2" s="3" t="s">
        <v>56</v>
      </c>
      <c r="D2" s="5" t="s">
        <v>18</v>
      </c>
      <c r="E2" s="4" t="s">
        <v>0</v>
      </c>
      <c r="F2" s="4" t="s">
        <v>8</v>
      </c>
      <c r="G2" s="4" t="s">
        <v>1</v>
      </c>
      <c r="H2" s="4" t="s">
        <v>2</v>
      </c>
      <c r="I2" s="13" t="s">
        <v>3</v>
      </c>
      <c r="J2" s="48" t="s">
        <v>21</v>
      </c>
      <c r="K2" s="6" t="s">
        <v>22</v>
      </c>
      <c r="L2" s="8" t="s">
        <v>4</v>
      </c>
      <c r="M2" s="58" t="s">
        <v>5</v>
      </c>
      <c r="N2" s="53"/>
      <c r="O2" s="342" t="s">
        <v>48</v>
      </c>
      <c r="P2" s="343"/>
      <c r="Q2" s="344"/>
      <c r="R2" s="348" t="s">
        <v>17</v>
      </c>
      <c r="S2" s="334" t="s">
        <v>16</v>
      </c>
      <c r="T2" s="53"/>
      <c r="U2" s="53"/>
      <c r="V2" s="53"/>
      <c r="W2" s="327"/>
      <c r="X2" s="327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55" ht="15" customHeight="1" thickBot="1" x14ac:dyDescent="0.35">
      <c r="A3" s="12"/>
      <c r="B3" s="12"/>
      <c r="C3" s="351">
        <f>НалБанки!C3</f>
        <v>0</v>
      </c>
      <c r="D3" s="337">
        <f>НалБанки!D3</f>
        <v>0</v>
      </c>
      <c r="E3" s="337">
        <f>НалБанки!E3</f>
        <v>0</v>
      </c>
      <c r="F3" s="337">
        <f>НалБанки!F3</f>
        <v>0</v>
      </c>
      <c r="G3" s="337">
        <f>НалБанки!G3</f>
        <v>0</v>
      </c>
      <c r="H3" s="337">
        <f>НалБанки!H3</f>
        <v>0</v>
      </c>
      <c r="I3" s="339">
        <f>НалБанки!I3</f>
        <v>40</v>
      </c>
      <c r="J3" s="49">
        <f>ROUNDUP((SUM(C3:I4)*L3+SUM(C3:G4,I3)*20%+SUM(C3:I4))*M3,0)</f>
        <v>167</v>
      </c>
      <c r="K3" s="51">
        <f>ROUNDUP(((SUM(D3:F4,H3:I4)+(SUM(G3:G4)*0.75))*L3+((SUM(D3:F4,I3)+SUM(G3:G4)*0.75)*20%+(SUM(D3:F4,H3:I4)+SUM(G3:G4)*0.75)))*M3,0)</f>
        <v>167</v>
      </c>
      <c r="L3" s="328">
        <f>8/92*1.2</f>
        <v>0.10434782608695652</v>
      </c>
      <c r="M3" s="330">
        <f>НалБанки!J3</f>
        <v>3.2</v>
      </c>
      <c r="N3" s="53"/>
      <c r="O3" s="345"/>
      <c r="P3" s="346"/>
      <c r="Q3" s="347"/>
      <c r="R3" s="349"/>
      <c r="S3" s="335"/>
      <c r="T3" s="53"/>
      <c r="U3" s="53"/>
      <c r="V3" s="53"/>
      <c r="W3" s="327"/>
      <c r="X3" s="327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</row>
    <row r="4" spans="1:55" ht="15" customHeight="1" thickBot="1" x14ac:dyDescent="0.35">
      <c r="A4" s="12"/>
      <c r="B4" s="12"/>
      <c r="C4" s="352"/>
      <c r="D4" s="353"/>
      <c r="E4" s="353"/>
      <c r="F4" s="353"/>
      <c r="G4" s="353"/>
      <c r="H4" s="338"/>
      <c r="I4" s="340"/>
      <c r="J4" s="50">
        <f>J3-(J3-H3*M3)/6</f>
        <v>139.16666666666666</v>
      </c>
      <c r="K4" s="52">
        <f>K3-(K3-H3*M3)/6</f>
        <v>139.16666666666666</v>
      </c>
      <c r="L4" s="329"/>
      <c r="M4" s="331"/>
      <c r="N4" s="53"/>
      <c r="O4" s="15" t="s">
        <v>7</v>
      </c>
      <c r="P4" s="11" t="s">
        <v>15</v>
      </c>
      <c r="Q4" s="11" t="s">
        <v>14</v>
      </c>
      <c r="R4" s="350"/>
      <c r="S4" s="336"/>
      <c r="T4" s="53"/>
      <c r="U4" s="53"/>
      <c r="V4" s="62" t="s">
        <v>34</v>
      </c>
      <c r="W4" s="16"/>
      <c r="X4" s="16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</row>
    <row r="5" spans="1:55" ht="15" customHeight="1" thickBot="1" x14ac:dyDescent="0.35">
      <c r="A5" s="12"/>
      <c r="B5" s="12"/>
      <c r="C5" s="354">
        <f ca="1">TODAY()</f>
        <v>45490</v>
      </c>
      <c r="D5" s="355"/>
      <c r="E5" s="355"/>
      <c r="F5" s="355"/>
      <c r="G5" s="355"/>
      <c r="H5" s="355"/>
      <c r="I5" s="27"/>
      <c r="J5" s="27"/>
      <c r="K5" s="27"/>
      <c r="L5" s="27"/>
      <c r="M5" s="28"/>
      <c r="N5" s="53"/>
      <c r="O5" s="17" t="s">
        <v>19</v>
      </c>
      <c r="P5" s="18">
        <f>ROUNDUP($J$3/100*(100+V5),-1)</f>
        <v>240</v>
      </c>
      <c r="Q5" s="18">
        <f>ROUNDUP($K$3/100*(100+V5),-1)</f>
        <v>240</v>
      </c>
      <c r="R5" s="19">
        <f>P5/4</f>
        <v>60</v>
      </c>
      <c r="S5" s="20">
        <f>Q5/4</f>
        <v>60</v>
      </c>
      <c r="T5" s="53"/>
      <c r="U5" s="53"/>
      <c r="V5" s="59">
        <v>42.9</v>
      </c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</row>
    <row r="6" spans="1:55" ht="15" customHeight="1" x14ac:dyDescent="0.3">
      <c r="A6" s="12"/>
      <c r="B6" s="12"/>
      <c r="C6" s="341"/>
      <c r="D6" s="341"/>
      <c r="E6" s="341"/>
      <c r="F6" s="341"/>
      <c r="G6" s="9"/>
      <c r="H6" s="29"/>
      <c r="I6" s="10"/>
      <c r="J6" s="30"/>
      <c r="K6" s="30"/>
      <c r="L6" s="30"/>
      <c r="M6" s="30"/>
      <c r="N6" s="53"/>
      <c r="O6" s="21" t="s">
        <v>9</v>
      </c>
      <c r="P6" s="18">
        <f>ROUNDUP($J$3/100*(100+V6),-1)</f>
        <v>250</v>
      </c>
      <c r="Q6" s="18">
        <f>ROUNDUP($K$3/100*(100+V6),-1)</f>
        <v>250</v>
      </c>
      <c r="R6" s="22">
        <f>P6/6</f>
        <v>41.666666666666664</v>
      </c>
      <c r="S6" s="23">
        <f>Q6/6</f>
        <v>41.666666666666664</v>
      </c>
      <c r="T6" s="53"/>
      <c r="U6" s="53"/>
      <c r="V6" s="60">
        <v>48</v>
      </c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</row>
    <row r="7" spans="1:55" ht="15" customHeight="1" thickBot="1" x14ac:dyDescent="0.35">
      <c r="A7" s="12"/>
      <c r="B7" s="12"/>
      <c r="C7" s="14"/>
      <c r="D7" s="14"/>
      <c r="E7" s="14"/>
      <c r="F7" s="14"/>
      <c r="G7" s="14"/>
      <c r="H7" s="32"/>
      <c r="I7" s="33"/>
      <c r="J7" s="33"/>
      <c r="K7" s="33"/>
      <c r="L7" s="33"/>
      <c r="M7" s="14"/>
      <c r="N7" s="53"/>
      <c r="O7" s="21" t="s">
        <v>10</v>
      </c>
      <c r="P7" s="18">
        <f>ROUNDUP($J$3/100*(100+V7),-1)</f>
        <v>280</v>
      </c>
      <c r="Q7" s="18">
        <f>ROUNDUP($K$3/100*(100+V7),-1)</f>
        <v>280</v>
      </c>
      <c r="R7" s="22">
        <f>P7/12</f>
        <v>23.333333333333332</v>
      </c>
      <c r="S7" s="23">
        <f>Q7/12</f>
        <v>23.333333333333332</v>
      </c>
      <c r="T7" s="53"/>
      <c r="U7" s="53"/>
      <c r="V7" s="60">
        <v>62.4</v>
      </c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</row>
    <row r="8" spans="1:55" ht="15" customHeight="1" x14ac:dyDescent="0.3">
      <c r="A8" s="12"/>
      <c r="B8" s="12"/>
      <c r="C8" s="299" t="s">
        <v>27</v>
      </c>
      <c r="D8" s="300"/>
      <c r="E8" s="301"/>
      <c r="F8" s="34"/>
      <c r="G8" s="305" t="s">
        <v>26</v>
      </c>
      <c r="H8" s="306"/>
      <c r="I8" s="307"/>
      <c r="J8" s="54"/>
      <c r="K8" s="55"/>
      <c r="L8" s="55"/>
      <c r="M8" s="55"/>
      <c r="N8" s="53"/>
      <c r="O8" s="21" t="s">
        <v>20</v>
      </c>
      <c r="P8" s="18">
        <f>ROUNDUP($J$3/100*(100+V8),-1)</f>
        <v>330</v>
      </c>
      <c r="Q8" s="18">
        <f>ROUNDUP($K$3/100*(100+V8),-1)</f>
        <v>330</v>
      </c>
      <c r="R8" s="22">
        <f>P8/20</f>
        <v>16.5</v>
      </c>
      <c r="S8" s="23">
        <f>Q8/20</f>
        <v>16.5</v>
      </c>
      <c r="T8" s="53"/>
      <c r="U8" s="53"/>
      <c r="V8" s="60">
        <v>92.4</v>
      </c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</row>
    <row r="9" spans="1:55" ht="15" customHeight="1" thickBot="1" x14ac:dyDescent="0.35">
      <c r="A9" s="12"/>
      <c r="B9" s="12"/>
      <c r="C9" s="302"/>
      <c r="D9" s="303"/>
      <c r="E9" s="304"/>
      <c r="F9" s="35"/>
      <c r="G9" s="308"/>
      <c r="H9" s="309"/>
      <c r="I9" s="310"/>
      <c r="J9" s="54"/>
      <c r="K9" s="55"/>
      <c r="L9" s="55"/>
      <c r="M9" s="55"/>
      <c r="N9" s="53"/>
      <c r="O9" s="24" t="s">
        <v>12</v>
      </c>
      <c r="P9" s="18">
        <f>ROUNDUP($J$3/100*(100+V9),-1)</f>
        <v>330</v>
      </c>
      <c r="Q9" s="18">
        <f>ROUNDUP($K$3/100*(100+V9),-1)</f>
        <v>330</v>
      </c>
      <c r="R9" s="25">
        <f>P9/24</f>
        <v>13.75</v>
      </c>
      <c r="S9" s="26">
        <f>Q9/24</f>
        <v>13.75</v>
      </c>
      <c r="T9" s="53"/>
      <c r="U9" s="53"/>
      <c r="V9" s="61">
        <v>96.9</v>
      </c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</row>
    <row r="10" spans="1:55" ht="15" customHeight="1" x14ac:dyDescent="0.3">
      <c r="A10" s="12"/>
      <c r="B10" s="12"/>
      <c r="C10" s="311" t="s">
        <v>7</v>
      </c>
      <c r="D10" s="313" t="s">
        <v>15</v>
      </c>
      <c r="E10" s="315" t="s">
        <v>14</v>
      </c>
      <c r="F10" s="37"/>
      <c r="G10" s="317" t="s">
        <v>7</v>
      </c>
      <c r="H10" s="319" t="s">
        <v>15</v>
      </c>
      <c r="I10" s="321" t="s">
        <v>14</v>
      </c>
      <c r="J10" s="54"/>
      <c r="K10" s="55"/>
      <c r="L10" s="55"/>
      <c r="M10" s="55"/>
      <c r="N10" s="53"/>
      <c r="O10" s="53"/>
      <c r="P10" s="53"/>
      <c r="Q10" s="53"/>
      <c r="R10" s="53"/>
      <c r="S10" s="53"/>
      <c r="T10" s="53"/>
      <c r="U10" s="53"/>
      <c r="V10" s="53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</row>
    <row r="11" spans="1:55" ht="15" customHeight="1" thickBot="1" x14ac:dyDescent="0.35">
      <c r="A11" s="12"/>
      <c r="B11" s="12"/>
      <c r="C11" s="312"/>
      <c r="D11" s="314"/>
      <c r="E11" s="316"/>
      <c r="F11" s="31"/>
      <c r="G11" s="318"/>
      <c r="H11" s="320"/>
      <c r="I11" s="322"/>
      <c r="J11" s="54"/>
      <c r="K11" s="55"/>
      <c r="L11" s="55"/>
      <c r="M11" s="55"/>
      <c r="N11" s="53"/>
      <c r="O11" s="53"/>
      <c r="P11" s="53"/>
      <c r="Q11" s="53"/>
      <c r="R11" s="53"/>
      <c r="S11" s="53"/>
      <c r="T11" s="53"/>
      <c r="U11" s="53"/>
      <c r="V11" s="53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</row>
    <row r="12" spans="1:55" ht="15" customHeight="1" x14ac:dyDescent="0.3">
      <c r="A12" s="12"/>
      <c r="B12" s="12"/>
      <c r="C12" s="38" t="s">
        <v>19</v>
      </c>
      <c r="D12" s="39">
        <f t="shared" ref="D12:E16" si="0">P5*0.03</f>
        <v>7.1999999999999993</v>
      </c>
      <c r="E12" s="40">
        <f t="shared" si="0"/>
        <v>7.1999999999999993</v>
      </c>
      <c r="F12" s="36"/>
      <c r="G12" s="38" t="s">
        <v>19</v>
      </c>
      <c r="H12" s="41">
        <f>(P5-(SUM(H3:H4)*M3))/6</f>
        <v>40</v>
      </c>
      <c r="I12" s="42">
        <f>(Q5-(SUM(H3:H4)*M3))/6</f>
        <v>40</v>
      </c>
      <c r="J12" s="54"/>
      <c r="K12" s="55"/>
      <c r="L12" s="55"/>
      <c r="M12" s="55"/>
      <c r="N12" s="53"/>
      <c r="O12" s="9"/>
      <c r="P12" s="9"/>
      <c r="R12" s="323" t="s">
        <v>21</v>
      </c>
      <c r="S12" s="324"/>
      <c r="T12" s="332" t="s">
        <v>30</v>
      </c>
      <c r="U12" s="333"/>
      <c r="V12" s="53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</row>
    <row r="13" spans="1:55" ht="15" customHeight="1" thickBot="1" x14ac:dyDescent="0.35">
      <c r="A13" s="12"/>
      <c r="B13" s="12"/>
      <c r="C13" s="21" t="s">
        <v>9</v>
      </c>
      <c r="D13" s="39">
        <f t="shared" si="0"/>
        <v>7.5</v>
      </c>
      <c r="E13" s="40">
        <f t="shared" si="0"/>
        <v>7.5</v>
      </c>
      <c r="F13" s="36"/>
      <c r="G13" s="21" t="s">
        <v>9</v>
      </c>
      <c r="H13" s="41">
        <f>(P6-(SUM(H3:H4)*M3))/6</f>
        <v>41.666666666666664</v>
      </c>
      <c r="I13" s="42">
        <f>(Q6-(SUM(H3:H4)*M3))/6</f>
        <v>41.666666666666664</v>
      </c>
      <c r="J13" s="54"/>
      <c r="K13" s="55"/>
      <c r="L13" s="55"/>
      <c r="M13" s="55"/>
      <c r="N13" s="53"/>
      <c r="O13" s="9"/>
      <c r="P13" s="9"/>
      <c r="R13" s="325"/>
      <c r="S13" s="326"/>
      <c r="T13" s="56" t="s">
        <v>21</v>
      </c>
      <c r="U13" s="57" t="s">
        <v>22</v>
      </c>
      <c r="V13" s="53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</row>
    <row r="14" spans="1:55" ht="15" customHeight="1" x14ac:dyDescent="0.3">
      <c r="A14" s="12"/>
      <c r="B14" s="12"/>
      <c r="C14" s="21" t="s">
        <v>10</v>
      </c>
      <c r="D14" s="39">
        <f t="shared" si="0"/>
        <v>8.4</v>
      </c>
      <c r="E14" s="40">
        <f t="shared" si="0"/>
        <v>8.4</v>
      </c>
      <c r="F14" s="36"/>
      <c r="G14" s="21" t="s">
        <v>10</v>
      </c>
      <c r="H14" s="41">
        <f>(P7-(SUM(H3:H4)*M3))/6</f>
        <v>46.666666666666664</v>
      </c>
      <c r="I14" s="42">
        <f>(Q7-(SUM(H3:H4)*M3))/6</f>
        <v>46.666666666666664</v>
      </c>
      <c r="J14" s="54"/>
      <c r="K14" s="55"/>
      <c r="L14" s="55"/>
      <c r="M14" s="55"/>
      <c r="N14" s="53"/>
      <c r="O14" s="287" t="s">
        <v>28</v>
      </c>
      <c r="P14" s="288"/>
      <c r="Q14" s="291">
        <v>0.02</v>
      </c>
      <c r="R14" s="297">
        <f>IF(R12="ЖЕЛ",J4*Q14,K4*Q14)</f>
        <v>2.7833333333333332</v>
      </c>
      <c r="S14" s="298"/>
      <c r="T14" s="281">
        <f>J4</f>
        <v>139.16666666666666</v>
      </c>
      <c r="U14" s="284">
        <f>K4</f>
        <v>139.16666666666666</v>
      </c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</row>
    <row r="15" spans="1:55" ht="15" customHeight="1" thickBot="1" x14ac:dyDescent="0.35">
      <c r="A15" s="12"/>
      <c r="B15" s="12"/>
      <c r="C15" s="21" t="s">
        <v>20</v>
      </c>
      <c r="D15" s="39">
        <f t="shared" si="0"/>
        <v>9.9</v>
      </c>
      <c r="E15" s="40">
        <f t="shared" si="0"/>
        <v>9.9</v>
      </c>
      <c r="F15" s="36"/>
      <c r="G15" s="21" t="s">
        <v>20</v>
      </c>
      <c r="H15" s="41">
        <f>(P8-(SUM(H3:H4)*M3))/6</f>
        <v>55</v>
      </c>
      <c r="I15" s="42">
        <f>(Q8-(SUM(H3:H4)*M3))/6</f>
        <v>55</v>
      </c>
      <c r="J15" s="54"/>
      <c r="K15" s="55"/>
      <c r="L15" s="55"/>
      <c r="M15" s="55"/>
      <c r="N15" s="36"/>
      <c r="O15" s="289"/>
      <c r="P15" s="290"/>
      <c r="Q15" s="292"/>
      <c r="R15" s="295"/>
      <c r="S15" s="296"/>
      <c r="T15" s="282"/>
      <c r="U15" s="285"/>
      <c r="V15" s="9"/>
      <c r="W15" s="12"/>
      <c r="X15" s="12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</row>
    <row r="16" spans="1:55" ht="15" customHeight="1" thickBot="1" x14ac:dyDescent="0.35">
      <c r="A16" s="12"/>
      <c r="B16" s="12"/>
      <c r="C16" s="24" t="s">
        <v>12</v>
      </c>
      <c r="D16" s="44">
        <f t="shared" si="0"/>
        <v>9.9</v>
      </c>
      <c r="E16" s="45">
        <f t="shared" si="0"/>
        <v>9.9</v>
      </c>
      <c r="F16" s="36"/>
      <c r="G16" s="24" t="s">
        <v>12</v>
      </c>
      <c r="H16" s="46">
        <f>(P9-(SUM(H3:H4)*M3))/6</f>
        <v>55</v>
      </c>
      <c r="I16" s="47">
        <f>(Q9-(SUM(H3:H4)*M3))/6</f>
        <v>55</v>
      </c>
      <c r="J16" s="54"/>
      <c r="K16" s="55"/>
      <c r="L16" s="55"/>
      <c r="M16" s="55"/>
      <c r="N16" s="9"/>
      <c r="O16" s="287" t="s">
        <v>29</v>
      </c>
      <c r="P16" s="288"/>
      <c r="Q16" s="291">
        <v>0</v>
      </c>
      <c r="R16" s="293">
        <f>IF(R12="ЖЕЛ",J4*Q16,K4*Q16)</f>
        <v>0</v>
      </c>
      <c r="S16" s="294"/>
      <c r="T16" s="282"/>
      <c r="U16" s="285"/>
      <c r="V16" s="9"/>
      <c r="W16" s="12"/>
      <c r="X16" s="12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</row>
    <row r="17" spans="1:55" ht="15" customHeight="1" thickBot="1" x14ac:dyDescent="0.35">
      <c r="A17" s="12"/>
      <c r="B17" s="12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9"/>
      <c r="N17" s="9"/>
      <c r="O17" s="289"/>
      <c r="P17" s="290"/>
      <c r="Q17" s="292"/>
      <c r="R17" s="295"/>
      <c r="S17" s="296"/>
      <c r="T17" s="283"/>
      <c r="U17" s="286"/>
      <c r="V17" s="9"/>
      <c r="W17" s="12"/>
      <c r="X17" s="12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</row>
    <row r="18" spans="1:55" ht="15" customHeight="1" x14ac:dyDescent="0.3">
      <c r="A18" s="12"/>
      <c r="B18" s="12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9"/>
      <c r="N18" s="9"/>
      <c r="O18" s="9"/>
      <c r="P18" s="9"/>
      <c r="Q18" s="9"/>
      <c r="R18" s="9"/>
      <c r="S18" s="9"/>
      <c r="T18" s="9"/>
      <c r="U18" s="9"/>
      <c r="V18" s="9"/>
      <c r="W18" s="12"/>
      <c r="X18" s="12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</row>
    <row r="19" spans="1:55" ht="15" customHeight="1" x14ac:dyDescent="0.3">
      <c r="A19" s="12"/>
      <c r="B19" s="12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9"/>
      <c r="N19" s="9"/>
      <c r="O19" s="9"/>
      <c r="P19" s="9"/>
      <c r="Q19" s="9"/>
      <c r="R19" s="9"/>
      <c r="S19" s="9"/>
      <c r="T19" s="9"/>
      <c r="U19" s="9"/>
      <c r="V19" s="9"/>
      <c r="W19" s="12"/>
      <c r="X19" s="12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</row>
    <row r="20" spans="1:55" ht="15" customHeight="1" x14ac:dyDescent="0.3">
      <c r="A20" s="12"/>
      <c r="B20" s="12"/>
      <c r="C20" s="43"/>
      <c r="D20" s="43"/>
      <c r="E20" s="43"/>
      <c r="F20" s="43"/>
      <c r="G20" s="43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2"/>
      <c r="X20" s="12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</row>
    <row r="21" spans="1:55" ht="15" customHeight="1" x14ac:dyDescent="0.3">
      <c r="A21" s="12"/>
      <c r="B21" s="12"/>
      <c r="C21" s="43"/>
      <c r="D21" s="43"/>
      <c r="E21" s="43"/>
      <c r="F21" s="43"/>
      <c r="G21" s="43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12"/>
      <c r="X21" s="12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</row>
    <row r="22" spans="1:55" ht="15" customHeight="1" x14ac:dyDescent="0.3">
      <c r="A22" s="12"/>
      <c r="B22" s="12"/>
      <c r="C22" s="43"/>
      <c r="D22" s="43"/>
      <c r="E22" s="43"/>
      <c r="F22" s="43"/>
      <c r="G22" s="43"/>
      <c r="H22" s="9"/>
      <c r="I22" s="9"/>
      <c r="J22" s="9"/>
      <c r="K22" s="9"/>
      <c r="L22" s="9"/>
      <c r="M22" s="9"/>
      <c r="N22" s="9"/>
      <c r="O22" s="9"/>
      <c r="P22" s="9"/>
      <c r="Q22" s="9"/>
      <c r="R22" s="43"/>
      <c r="S22" s="43"/>
      <c r="T22" s="43"/>
      <c r="U22" s="43"/>
      <c r="V22" s="12"/>
      <c r="W22" s="12"/>
      <c r="X22" s="12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</row>
    <row r="23" spans="1:55" ht="15" customHeight="1" x14ac:dyDescent="0.3">
      <c r="A23" s="12"/>
      <c r="B23" s="12"/>
      <c r="C23" s="43"/>
      <c r="D23" s="43"/>
      <c r="E23" s="43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43"/>
      <c r="S23" s="43"/>
      <c r="T23" s="43"/>
      <c r="U23" s="43"/>
      <c r="V23" s="12"/>
      <c r="W23" s="12"/>
      <c r="X23" s="12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</row>
    <row r="24" spans="1:55" ht="15" customHeight="1" x14ac:dyDescent="0.3">
      <c r="A24" s="12"/>
      <c r="B24" s="12"/>
      <c r="C24" s="43"/>
      <c r="D24" s="43"/>
      <c r="E24" s="43"/>
      <c r="F24" s="9"/>
      <c r="G24" s="9"/>
      <c r="H24" s="9"/>
      <c r="I24" s="9"/>
      <c r="J24" s="9"/>
      <c r="K24" s="9"/>
      <c r="L24" s="9"/>
      <c r="M24" s="43"/>
      <c r="N24" s="43"/>
      <c r="O24" s="43"/>
      <c r="P24" s="43"/>
      <c r="Q24" s="43"/>
      <c r="R24" s="43"/>
      <c r="S24" s="43"/>
      <c r="T24" s="43"/>
      <c r="U24" s="43"/>
      <c r="V24" s="12"/>
      <c r="W24" s="12"/>
      <c r="X24" s="12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</row>
    <row r="25" spans="1:55" ht="15" customHeight="1" x14ac:dyDescent="0.3">
      <c r="A25" s="12"/>
      <c r="B25" s="12"/>
      <c r="C25" s="12"/>
      <c r="D25" s="12"/>
      <c r="E25" s="12"/>
      <c r="F25" s="9"/>
      <c r="G25" s="9"/>
      <c r="H25" s="9"/>
      <c r="I25" s="9"/>
      <c r="J25" s="9"/>
      <c r="K25" s="9"/>
      <c r="L25" s="9"/>
      <c r="M25" s="12"/>
      <c r="N25" s="12"/>
      <c r="O25" s="12"/>
      <c r="P25" s="12"/>
      <c r="Q25" s="12"/>
      <c r="R25" s="12"/>
      <c r="S25" s="9"/>
      <c r="T25" s="9"/>
      <c r="U25" s="9"/>
      <c r="V25" s="9"/>
      <c r="W25" s="9"/>
      <c r="X25" s="12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</row>
    <row r="26" spans="1:55" ht="15" customHeight="1" x14ac:dyDescent="0.3">
      <c r="A26" s="12"/>
      <c r="B26" s="12"/>
      <c r="C26" s="12"/>
      <c r="D26" s="12"/>
      <c r="E26" s="12"/>
      <c r="F26" s="9"/>
      <c r="G26" s="9"/>
      <c r="H26" s="9"/>
      <c r="I26" s="9"/>
      <c r="J26" s="9"/>
      <c r="K26" s="9"/>
      <c r="L26" s="9"/>
      <c r="M26" s="12"/>
      <c r="N26" s="12"/>
      <c r="O26" s="12"/>
      <c r="P26" s="12"/>
      <c r="Q26" s="12"/>
      <c r="R26" s="12"/>
      <c r="S26" s="9"/>
      <c r="T26" s="9"/>
      <c r="U26" s="9"/>
      <c r="V26" s="9"/>
      <c r="W26" s="9"/>
      <c r="X26" s="12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</row>
    <row r="27" spans="1:55" ht="15" customHeight="1" x14ac:dyDescent="0.3">
      <c r="A27" s="12"/>
      <c r="B27" s="12"/>
      <c r="C27" s="12"/>
      <c r="D27" s="12"/>
      <c r="E27" s="12"/>
      <c r="F27" s="12"/>
      <c r="G27" s="12"/>
      <c r="H27" s="9"/>
      <c r="I27" s="9"/>
      <c r="J27" s="9"/>
      <c r="K27" s="9"/>
      <c r="L27" s="9"/>
      <c r="M27" s="12"/>
      <c r="N27" s="12"/>
      <c r="O27" s="12"/>
      <c r="P27" s="12"/>
      <c r="Q27" s="12"/>
      <c r="R27" s="12"/>
      <c r="S27" s="9"/>
      <c r="T27" s="9"/>
      <c r="U27" s="9"/>
      <c r="V27" s="9"/>
      <c r="W27" s="9"/>
      <c r="X27" s="12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</row>
    <row r="28" spans="1:55" ht="15" customHeight="1" x14ac:dyDescent="0.3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9"/>
      <c r="T28" s="9"/>
      <c r="U28" s="9"/>
      <c r="V28" s="9"/>
      <c r="W28" s="9"/>
      <c r="X28" s="12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</row>
    <row r="29" spans="1:55" ht="15" customHeight="1" x14ac:dyDescent="0.3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</row>
    <row r="30" spans="1:55" ht="15" customHeight="1" x14ac:dyDescent="0.3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</row>
    <row r="31" spans="1:55" ht="15" customHeight="1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</row>
    <row r="32" spans="1:55" ht="15" customHeight="1" x14ac:dyDescent="0.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</row>
    <row r="33" spans="1:55" ht="15" customHeight="1" x14ac:dyDescent="0.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</row>
    <row r="34" spans="1:55" ht="15" customHeight="1" x14ac:dyDescent="0.3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</row>
    <row r="35" spans="1:55" ht="15" customHeight="1" x14ac:dyDescent="0.3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</row>
    <row r="36" spans="1:55" ht="15" customHeight="1" x14ac:dyDescent="0.3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</row>
    <row r="37" spans="1:55" ht="15" customHeight="1" x14ac:dyDescent="0.3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</row>
    <row r="38" spans="1:55" ht="15" customHeight="1" x14ac:dyDescent="0.3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</row>
    <row r="39" spans="1:55" ht="15" customHeight="1" x14ac:dyDescent="0.3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</row>
    <row r="40" spans="1:55" ht="15" customHeight="1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</row>
    <row r="41" spans="1:55" ht="15" customHeight="1" x14ac:dyDescent="0.3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</row>
    <row r="42" spans="1:55" ht="15" customHeight="1" x14ac:dyDescent="0.3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</row>
    <row r="43" spans="1:55" ht="15" customHeight="1" x14ac:dyDescent="0.3"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</row>
    <row r="44" spans="1:55" ht="15" customHeight="1" x14ac:dyDescent="0.3"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</row>
    <row r="45" spans="1:55" ht="15" customHeight="1" x14ac:dyDescent="0.3"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</row>
    <row r="46" spans="1:55" ht="15" customHeight="1" x14ac:dyDescent="0.3"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</row>
    <row r="47" spans="1:55" ht="15" customHeight="1" x14ac:dyDescent="0.3"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</row>
    <row r="48" spans="1:55" ht="15" customHeight="1" x14ac:dyDescent="0.3"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</row>
    <row r="49" spans="38:55" ht="15" customHeight="1" x14ac:dyDescent="0.3"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</row>
    <row r="50" spans="38:55" ht="15" customHeight="1" x14ac:dyDescent="0.3"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</row>
    <row r="51" spans="38:55" ht="15" customHeight="1" x14ac:dyDescent="0.3"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</row>
    <row r="52" spans="38:55" ht="15" customHeight="1" x14ac:dyDescent="0.3"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</row>
    <row r="53" spans="38:55" ht="15" customHeight="1" x14ac:dyDescent="0.3"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</row>
    <row r="54" spans="38:55" ht="15" customHeight="1" x14ac:dyDescent="0.3"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</row>
    <row r="55" spans="38:55" x14ac:dyDescent="0.3"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</row>
    <row r="56" spans="38:55" x14ac:dyDescent="0.3"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</row>
    <row r="57" spans="38:55" x14ac:dyDescent="0.3"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</row>
    <row r="58" spans="38:55" x14ac:dyDescent="0.3"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</row>
    <row r="59" spans="38:55" x14ac:dyDescent="0.3"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</row>
    <row r="60" spans="38:55" x14ac:dyDescent="0.3"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</row>
    <row r="61" spans="38:55" x14ac:dyDescent="0.3"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</row>
    <row r="62" spans="38:55" x14ac:dyDescent="0.3"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</row>
    <row r="63" spans="38:55" x14ac:dyDescent="0.3"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</row>
    <row r="64" spans="38:55" x14ac:dyDescent="0.3"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</row>
    <row r="65" spans="38:55" x14ac:dyDescent="0.3"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</row>
    <row r="66" spans="38:55" x14ac:dyDescent="0.3"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</row>
    <row r="67" spans="38:55" x14ac:dyDescent="0.3"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</row>
    <row r="68" spans="38:55" x14ac:dyDescent="0.3"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</row>
    <row r="69" spans="38:55" x14ac:dyDescent="0.3"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</row>
    <row r="70" spans="38:55" x14ac:dyDescent="0.3"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</row>
    <row r="71" spans="38:55" x14ac:dyDescent="0.3"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</row>
    <row r="72" spans="38:55" x14ac:dyDescent="0.3"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</row>
    <row r="73" spans="38:55" x14ac:dyDescent="0.3"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</row>
    <row r="74" spans="38:55" x14ac:dyDescent="0.3"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</row>
    <row r="75" spans="38:55" x14ac:dyDescent="0.3"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</row>
    <row r="76" spans="38:55" x14ac:dyDescent="0.3"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</row>
    <row r="77" spans="38:55" x14ac:dyDescent="0.3"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</row>
    <row r="78" spans="38:55" x14ac:dyDescent="0.3"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</row>
    <row r="79" spans="38:55" x14ac:dyDescent="0.3"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</row>
    <row r="80" spans="38:55" x14ac:dyDescent="0.3"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</row>
    <row r="81" spans="38:55" x14ac:dyDescent="0.3"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</row>
    <row r="82" spans="38:55" x14ac:dyDescent="0.3"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</row>
    <row r="83" spans="38:55" x14ac:dyDescent="0.3"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</row>
    <row r="84" spans="38:55" x14ac:dyDescent="0.3"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</row>
    <row r="85" spans="38:55" x14ac:dyDescent="0.3"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</row>
    <row r="86" spans="38:55" x14ac:dyDescent="0.3"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</row>
    <row r="87" spans="38:55" x14ac:dyDescent="0.3"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</row>
    <row r="88" spans="38:55" x14ac:dyDescent="0.3"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</row>
    <row r="89" spans="38:55" x14ac:dyDescent="0.3"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</row>
    <row r="90" spans="38:55" x14ac:dyDescent="0.3"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</row>
    <row r="91" spans="38:55" x14ac:dyDescent="0.3"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</row>
    <row r="92" spans="38:55" x14ac:dyDescent="0.3"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</row>
    <row r="93" spans="38:55" x14ac:dyDescent="0.3"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</row>
    <row r="94" spans="38:55" x14ac:dyDescent="0.3"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</row>
    <row r="95" spans="38:55" x14ac:dyDescent="0.3"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</row>
    <row r="96" spans="38:55" x14ac:dyDescent="0.3"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</row>
    <row r="97" spans="38:55" x14ac:dyDescent="0.3"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</row>
    <row r="98" spans="38:55" x14ac:dyDescent="0.3"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</row>
    <row r="99" spans="38:55" x14ac:dyDescent="0.3"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</row>
    <row r="100" spans="38:55" x14ac:dyDescent="0.3"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</row>
    <row r="101" spans="38:55" x14ac:dyDescent="0.3"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</row>
    <row r="102" spans="38:55" x14ac:dyDescent="0.3"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</row>
    <row r="103" spans="38:55" x14ac:dyDescent="0.3"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</row>
    <row r="104" spans="38:55" x14ac:dyDescent="0.3"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</row>
    <row r="105" spans="38:55" x14ac:dyDescent="0.3"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</row>
    <row r="106" spans="38:55" x14ac:dyDescent="0.3"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</row>
    <row r="107" spans="38:55" x14ac:dyDescent="0.3"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</row>
    <row r="108" spans="38:55" x14ac:dyDescent="0.3"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</row>
    <row r="109" spans="38:55" x14ac:dyDescent="0.3"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</row>
    <row r="110" spans="38:55" x14ac:dyDescent="0.3"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</row>
    <row r="111" spans="38:55" x14ac:dyDescent="0.3"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</row>
    <row r="112" spans="38:55" x14ac:dyDescent="0.3"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</row>
    <row r="113" spans="38:55" x14ac:dyDescent="0.3"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</row>
    <row r="114" spans="38:55" x14ac:dyDescent="0.3"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</row>
    <row r="115" spans="38:55" x14ac:dyDescent="0.3"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</row>
    <row r="116" spans="38:55" x14ac:dyDescent="0.3"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</row>
    <row r="117" spans="38:55" x14ac:dyDescent="0.3"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</row>
    <row r="118" spans="38:55" x14ac:dyDescent="0.3"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</row>
    <row r="119" spans="38:55" x14ac:dyDescent="0.3"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</row>
    <row r="120" spans="38:55" x14ac:dyDescent="0.3"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</row>
    <row r="121" spans="38:55" x14ac:dyDescent="0.3"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</row>
    <row r="122" spans="38:55" x14ac:dyDescent="0.3"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</row>
    <row r="123" spans="38:55" x14ac:dyDescent="0.3"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</row>
    <row r="124" spans="38:55" x14ac:dyDescent="0.3"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</row>
    <row r="125" spans="38:55" x14ac:dyDescent="0.3"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</row>
    <row r="126" spans="38:55" x14ac:dyDescent="0.3"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</row>
    <row r="127" spans="38:55" x14ac:dyDescent="0.3"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</row>
    <row r="128" spans="38:55" x14ac:dyDescent="0.3"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</row>
    <row r="129" spans="38:55" x14ac:dyDescent="0.3"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</row>
    <row r="130" spans="38:55" x14ac:dyDescent="0.3"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</row>
    <row r="131" spans="38:55" x14ac:dyDescent="0.3"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</row>
    <row r="132" spans="38:55" x14ac:dyDescent="0.3"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</row>
    <row r="133" spans="38:55" x14ac:dyDescent="0.3"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</row>
    <row r="134" spans="38:55" x14ac:dyDescent="0.3"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</row>
    <row r="135" spans="38:55" x14ac:dyDescent="0.3"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</row>
    <row r="136" spans="38:55" x14ac:dyDescent="0.3"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</row>
    <row r="137" spans="38:55" x14ac:dyDescent="0.3"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</row>
    <row r="138" spans="38:55" x14ac:dyDescent="0.3"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</row>
    <row r="139" spans="38:55" x14ac:dyDescent="0.3"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</row>
    <row r="140" spans="38:55" x14ac:dyDescent="0.3"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</row>
    <row r="141" spans="38:55" x14ac:dyDescent="0.3"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</row>
    <row r="142" spans="38:55" x14ac:dyDescent="0.3"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</row>
    <row r="143" spans="38:55" x14ac:dyDescent="0.3"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</row>
    <row r="144" spans="38:55" x14ac:dyDescent="0.3"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</row>
    <row r="145" spans="38:55" x14ac:dyDescent="0.3"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</row>
    <row r="146" spans="38:55" x14ac:dyDescent="0.3"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</row>
    <row r="147" spans="38:55" x14ac:dyDescent="0.3"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</row>
    <row r="148" spans="38:55" x14ac:dyDescent="0.3"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</row>
    <row r="149" spans="38:55" x14ac:dyDescent="0.3"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</row>
    <row r="150" spans="38:55" x14ac:dyDescent="0.3"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</row>
    <row r="151" spans="38:55" x14ac:dyDescent="0.3"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</row>
    <row r="152" spans="38:55" x14ac:dyDescent="0.3"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</row>
    <row r="153" spans="38:55" x14ac:dyDescent="0.3"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</row>
    <row r="154" spans="38:55" x14ac:dyDescent="0.3"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</row>
    <row r="155" spans="38:55" x14ac:dyDescent="0.3"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</row>
    <row r="156" spans="38:55" x14ac:dyDescent="0.3"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</row>
    <row r="157" spans="38:55" x14ac:dyDescent="0.3"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</row>
    <row r="158" spans="38:55" x14ac:dyDescent="0.3"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</row>
    <row r="159" spans="38:55" x14ac:dyDescent="0.3"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</row>
    <row r="160" spans="38:55" x14ac:dyDescent="0.3"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</row>
    <row r="161" spans="38:55" x14ac:dyDescent="0.3"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</row>
    <row r="162" spans="38:55" x14ac:dyDescent="0.3"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</row>
    <row r="163" spans="38:55" x14ac:dyDescent="0.3"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</row>
    <row r="164" spans="38:55" x14ac:dyDescent="0.3"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</row>
    <row r="165" spans="38:55" x14ac:dyDescent="0.3"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</row>
    <row r="166" spans="38:55" x14ac:dyDescent="0.3"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</row>
    <row r="167" spans="38:55" x14ac:dyDescent="0.3"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</row>
    <row r="168" spans="38:55" x14ac:dyDescent="0.3"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</row>
    <row r="169" spans="38:55" x14ac:dyDescent="0.3"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</row>
    <row r="170" spans="38:55" x14ac:dyDescent="0.3"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</row>
    <row r="171" spans="38:55" x14ac:dyDescent="0.3"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</row>
    <row r="172" spans="38:55" x14ac:dyDescent="0.3"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</row>
    <row r="173" spans="38:55" x14ac:dyDescent="0.3"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</row>
    <row r="174" spans="38:55" x14ac:dyDescent="0.3"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</row>
    <row r="175" spans="38:55" x14ac:dyDescent="0.3"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</row>
    <row r="176" spans="38:55" x14ac:dyDescent="0.3"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</row>
    <row r="177" spans="38:55" x14ac:dyDescent="0.3"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</row>
    <row r="178" spans="38:55" x14ac:dyDescent="0.3"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</row>
    <row r="179" spans="38:55" x14ac:dyDescent="0.3"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</row>
    <row r="180" spans="38:55" x14ac:dyDescent="0.3"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</row>
    <row r="181" spans="38:55" x14ac:dyDescent="0.3"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</row>
    <row r="182" spans="38:55" x14ac:dyDescent="0.3"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</row>
    <row r="183" spans="38:55" x14ac:dyDescent="0.3"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</row>
    <row r="184" spans="38:55" x14ac:dyDescent="0.3"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</row>
    <row r="185" spans="38:55" x14ac:dyDescent="0.3"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</row>
    <row r="186" spans="38:55" x14ac:dyDescent="0.3"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</row>
    <row r="187" spans="38:55" x14ac:dyDescent="0.3"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</row>
    <row r="188" spans="38:55" x14ac:dyDescent="0.3"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</row>
    <row r="189" spans="38:55" x14ac:dyDescent="0.3"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</row>
    <row r="190" spans="38:55" x14ac:dyDescent="0.3"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</row>
    <row r="191" spans="38:55" x14ac:dyDescent="0.3"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</row>
    <row r="192" spans="38:55" x14ac:dyDescent="0.3"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</row>
    <row r="193" spans="38:55" x14ac:dyDescent="0.3"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</row>
    <row r="194" spans="38:55" x14ac:dyDescent="0.3"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</row>
    <row r="195" spans="38:55" x14ac:dyDescent="0.3"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</row>
    <row r="196" spans="38:55" x14ac:dyDescent="0.3"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</row>
    <row r="197" spans="38:55" x14ac:dyDescent="0.3"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</row>
    <row r="198" spans="38:55" x14ac:dyDescent="0.3"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</row>
    <row r="199" spans="38:55" x14ac:dyDescent="0.3"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</row>
    <row r="200" spans="38:55" x14ac:dyDescent="0.3"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</row>
    <row r="201" spans="38:55" x14ac:dyDescent="0.3"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</row>
    <row r="202" spans="38:55" x14ac:dyDescent="0.3"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</row>
    <row r="203" spans="38:55" x14ac:dyDescent="0.3"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</row>
    <row r="204" spans="38:55" x14ac:dyDescent="0.3"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</row>
    <row r="205" spans="38:55" x14ac:dyDescent="0.3"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</row>
    <row r="206" spans="38:55" x14ac:dyDescent="0.3"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</row>
    <row r="207" spans="38:55" x14ac:dyDescent="0.3"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</row>
    <row r="208" spans="38:55" x14ac:dyDescent="0.3"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</row>
    <row r="209" spans="38:55" x14ac:dyDescent="0.3"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</row>
    <row r="210" spans="38:55" x14ac:dyDescent="0.3"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</row>
    <row r="211" spans="38:55" x14ac:dyDescent="0.3"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</row>
    <row r="212" spans="38:55" x14ac:dyDescent="0.3"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</row>
    <row r="213" spans="38:55" x14ac:dyDescent="0.3"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</row>
    <row r="214" spans="38:55" x14ac:dyDescent="0.3"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</row>
    <row r="215" spans="38:55" x14ac:dyDescent="0.3"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</row>
    <row r="216" spans="38:55" x14ac:dyDescent="0.3"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</row>
    <row r="217" spans="38:55" x14ac:dyDescent="0.3"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</row>
    <row r="218" spans="38:55" x14ac:dyDescent="0.3"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</row>
    <row r="219" spans="38:55" x14ac:dyDescent="0.3"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</row>
    <row r="220" spans="38:55" x14ac:dyDescent="0.3"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</row>
    <row r="221" spans="38:55" x14ac:dyDescent="0.3"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</row>
    <row r="222" spans="38:55" x14ac:dyDescent="0.3"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</row>
    <row r="223" spans="38:55" x14ac:dyDescent="0.3"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</row>
    <row r="224" spans="38:55" x14ac:dyDescent="0.3"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</row>
    <row r="225" spans="38:55" x14ac:dyDescent="0.3"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</row>
    <row r="226" spans="38:55" x14ac:dyDescent="0.3"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</row>
    <row r="227" spans="38:55" x14ac:dyDescent="0.3"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</row>
    <row r="228" spans="38:55" x14ac:dyDescent="0.3"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</row>
    <row r="229" spans="38:55" x14ac:dyDescent="0.3"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</row>
    <row r="230" spans="38:55" x14ac:dyDescent="0.3"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</row>
    <row r="231" spans="38:55" x14ac:dyDescent="0.3"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</row>
    <row r="232" spans="38:55" x14ac:dyDescent="0.3"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</row>
    <row r="233" spans="38:55" x14ac:dyDescent="0.3"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</row>
    <row r="234" spans="38:55" x14ac:dyDescent="0.3"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</row>
    <row r="235" spans="38:55" x14ac:dyDescent="0.3"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</row>
    <row r="236" spans="38:55" x14ac:dyDescent="0.3"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</row>
    <row r="237" spans="38:55" x14ac:dyDescent="0.3"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</row>
    <row r="238" spans="38:55" x14ac:dyDescent="0.3"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</row>
    <row r="239" spans="38:55" x14ac:dyDescent="0.3"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</row>
    <row r="240" spans="38:55" x14ac:dyDescent="0.3"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</row>
    <row r="241" spans="38:55" x14ac:dyDescent="0.3"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</row>
    <row r="242" spans="38:55" x14ac:dyDescent="0.3"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</row>
    <row r="243" spans="38:55" x14ac:dyDescent="0.3"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</row>
    <row r="244" spans="38:55" x14ac:dyDescent="0.3"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</row>
    <row r="245" spans="38:55" x14ac:dyDescent="0.3"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</row>
    <row r="246" spans="38:55" x14ac:dyDescent="0.3"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</row>
    <row r="247" spans="38:55" x14ac:dyDescent="0.3"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</row>
    <row r="248" spans="38:55" x14ac:dyDescent="0.3"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</row>
    <row r="249" spans="38:55" x14ac:dyDescent="0.3"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</row>
    <row r="250" spans="38:55" x14ac:dyDescent="0.3"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</row>
    <row r="251" spans="38:55" x14ac:dyDescent="0.3"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</row>
    <row r="252" spans="38:55" x14ac:dyDescent="0.3"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</row>
    <row r="253" spans="38:55" x14ac:dyDescent="0.3"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</row>
    <row r="254" spans="38:55" x14ac:dyDescent="0.3"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</row>
    <row r="255" spans="38:55" x14ac:dyDescent="0.3"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</row>
    <row r="256" spans="38:55" x14ac:dyDescent="0.3"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</row>
    <row r="257" spans="38:55" x14ac:dyDescent="0.3"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</row>
    <row r="258" spans="38:55" x14ac:dyDescent="0.3"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</row>
    <row r="259" spans="38:55" x14ac:dyDescent="0.3"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</row>
    <row r="260" spans="38:55" x14ac:dyDescent="0.3"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</row>
    <row r="261" spans="38:55" x14ac:dyDescent="0.3"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</row>
    <row r="262" spans="38:55" x14ac:dyDescent="0.3"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</row>
    <row r="263" spans="38:55" x14ac:dyDescent="0.3"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</row>
    <row r="264" spans="38:55" x14ac:dyDescent="0.3"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</row>
    <row r="265" spans="38:55" x14ac:dyDescent="0.3"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</row>
    <row r="266" spans="38:55" x14ac:dyDescent="0.3"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</row>
    <row r="267" spans="38:55" x14ac:dyDescent="0.3"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</row>
    <row r="268" spans="38:55" x14ac:dyDescent="0.3"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</row>
    <row r="269" spans="38:55" x14ac:dyDescent="0.3"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</row>
    <row r="270" spans="38:55" x14ac:dyDescent="0.3"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</row>
    <row r="271" spans="38:55" x14ac:dyDescent="0.3"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</row>
    <row r="272" spans="38:55" x14ac:dyDescent="0.3"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</row>
    <row r="273" spans="38:55" x14ac:dyDescent="0.3"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</row>
    <row r="274" spans="38:55" x14ac:dyDescent="0.3"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</row>
    <row r="275" spans="38:55" x14ac:dyDescent="0.3"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</row>
    <row r="276" spans="38:55" x14ac:dyDescent="0.3"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</row>
    <row r="277" spans="38:55" x14ac:dyDescent="0.3"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</row>
    <row r="278" spans="38:55" x14ac:dyDescent="0.3"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</row>
    <row r="279" spans="38:55" x14ac:dyDescent="0.3"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</row>
    <row r="280" spans="38:55" x14ac:dyDescent="0.3"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</row>
    <row r="281" spans="38:55" x14ac:dyDescent="0.3"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</row>
    <row r="282" spans="38:55" x14ac:dyDescent="0.3"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</row>
    <row r="283" spans="38:55" x14ac:dyDescent="0.3"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</row>
    <row r="284" spans="38:55" x14ac:dyDescent="0.3"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</row>
    <row r="285" spans="38:55" x14ac:dyDescent="0.3"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</row>
    <row r="286" spans="38:55" x14ac:dyDescent="0.3"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</row>
    <row r="287" spans="38:55" x14ac:dyDescent="0.3"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</row>
    <row r="288" spans="38:55" x14ac:dyDescent="0.3"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</row>
    <row r="289" spans="38:55" x14ac:dyDescent="0.3"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</row>
    <row r="290" spans="38:55" x14ac:dyDescent="0.3"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</row>
    <row r="291" spans="38:55" x14ac:dyDescent="0.3"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</row>
    <row r="292" spans="38:55" x14ac:dyDescent="0.3"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</row>
    <row r="293" spans="38:55" x14ac:dyDescent="0.3"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</row>
    <row r="294" spans="38:55" x14ac:dyDescent="0.3"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</row>
    <row r="295" spans="38:55" x14ac:dyDescent="0.3"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</row>
    <row r="296" spans="38:55" x14ac:dyDescent="0.3"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</row>
    <row r="297" spans="38:55" x14ac:dyDescent="0.3"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</row>
    <row r="298" spans="38:55" x14ac:dyDescent="0.3"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</row>
    <row r="299" spans="38:55" x14ac:dyDescent="0.3"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</row>
    <row r="300" spans="38:55" x14ac:dyDescent="0.3"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</row>
    <row r="301" spans="38:55" x14ac:dyDescent="0.3"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</row>
    <row r="302" spans="38:55" x14ac:dyDescent="0.3"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</row>
    <row r="303" spans="38:55" x14ac:dyDescent="0.3"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</row>
    <row r="304" spans="38:55" x14ac:dyDescent="0.3"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</row>
    <row r="305" spans="38:55" x14ac:dyDescent="0.3"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</row>
    <row r="306" spans="38:55" x14ac:dyDescent="0.3"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</row>
    <row r="307" spans="38:55" x14ac:dyDescent="0.3"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</row>
    <row r="308" spans="38:55" x14ac:dyDescent="0.3"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</row>
    <row r="309" spans="38:55" x14ac:dyDescent="0.3"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</row>
    <row r="310" spans="38:55" x14ac:dyDescent="0.3"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</row>
    <row r="311" spans="38:55" x14ac:dyDescent="0.3"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</row>
    <row r="312" spans="38:55" x14ac:dyDescent="0.3"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</row>
    <row r="313" spans="38:55" x14ac:dyDescent="0.3"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</row>
    <row r="314" spans="38:55" x14ac:dyDescent="0.3"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</row>
    <row r="315" spans="38:55" x14ac:dyDescent="0.3"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</row>
    <row r="316" spans="38:55" x14ac:dyDescent="0.3"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</row>
    <row r="317" spans="38:55" x14ac:dyDescent="0.3"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</row>
    <row r="318" spans="38:55" x14ac:dyDescent="0.3"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</row>
    <row r="319" spans="38:55" x14ac:dyDescent="0.3"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</row>
    <row r="320" spans="38:55" x14ac:dyDescent="0.3"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</row>
    <row r="321" spans="38:55" x14ac:dyDescent="0.3"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</row>
    <row r="322" spans="38:55" x14ac:dyDescent="0.3"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</row>
    <row r="323" spans="38:55" x14ac:dyDescent="0.3"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</row>
    <row r="324" spans="38:55" x14ac:dyDescent="0.3"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</row>
    <row r="325" spans="38:55" x14ac:dyDescent="0.3"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</row>
    <row r="326" spans="38:55" x14ac:dyDescent="0.3"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</row>
  </sheetData>
  <sheetProtection password="9CDD" sheet="1" objects="1" scenarios="1"/>
  <protectedRanges>
    <protectedRange sqref="L3:L4 J3:K3" name="Диапазон1_1_2_1_1"/>
  </protectedRanges>
  <mergeCells count="34">
    <mergeCell ref="H3:H4"/>
    <mergeCell ref="I3:I4"/>
    <mergeCell ref="C6:F6"/>
    <mergeCell ref="O2:Q3"/>
    <mergeCell ref="R2:R4"/>
    <mergeCell ref="C3:C4"/>
    <mergeCell ref="D3:D4"/>
    <mergeCell ref="E3:E4"/>
    <mergeCell ref="F3:F4"/>
    <mergeCell ref="G3:G4"/>
    <mergeCell ref="C5:H5"/>
    <mergeCell ref="R12:S13"/>
    <mergeCell ref="W2:W3"/>
    <mergeCell ref="X2:X3"/>
    <mergeCell ref="L3:L4"/>
    <mergeCell ref="M3:M4"/>
    <mergeCell ref="T12:U12"/>
    <mergeCell ref="S2:S4"/>
    <mergeCell ref="C8:E9"/>
    <mergeCell ref="G8:I9"/>
    <mergeCell ref="C10:C11"/>
    <mergeCell ref="D10:D11"/>
    <mergeCell ref="E10:E11"/>
    <mergeCell ref="G10:G11"/>
    <mergeCell ref="H10:H11"/>
    <mergeCell ref="I10:I11"/>
    <mergeCell ref="T14:T17"/>
    <mergeCell ref="U14:U17"/>
    <mergeCell ref="O16:P17"/>
    <mergeCell ref="Q16:Q17"/>
    <mergeCell ref="R16:S17"/>
    <mergeCell ref="O14:P15"/>
    <mergeCell ref="Q14:Q15"/>
    <mergeCell ref="R14:S15"/>
  </mergeCells>
  <dataValidations count="1">
    <dataValidation type="list" allowBlank="1" showInputMessage="1" showErrorMessage="1" sqref="R12">
      <formula1>"ЖЕЛ,МИН"</formula1>
    </dataValidation>
  </dataValidations>
  <pageMargins left="0.7" right="0.7" top="0.75" bottom="0.75" header="0.3" footer="0.3"/>
  <pageSetup paperSize="9" orientation="portrait" verticalDpi="360" r:id="rId1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НалБанки</vt:lpstr>
      <vt:lpstr>Лизинг</vt:lpstr>
      <vt:lpstr>Лизинг!Выборподотл</vt:lpstr>
      <vt:lpstr>Выборподотл</vt:lpstr>
      <vt:lpstr>Лизинг!Отливы</vt:lpstr>
      <vt:lpstr>Отливы</vt:lpstr>
      <vt:lpstr>Лизинг!Подоконники</vt:lpstr>
      <vt:lpstr>Подоконники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2024-07-17T07:23:03Z</dcterms:modified>
</cp:coreProperties>
</file>