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НалБанки!$AB$14:$AB$15</definedName>
    <definedName name="Отливы" localSheetId="1">Лизинг!$Z$3:$Z$39</definedName>
    <definedName name="Отливы">НалБанки!$AC$3:$AC$40</definedName>
    <definedName name="Подоконники" localSheetId="1">Лизинг!$Y$3:$Y$13</definedName>
    <definedName name="Подоконники">НалБанки!$AB$3:$AB$13</definedName>
  </definedNames>
  <calcPr calcId="144525"/>
</workbook>
</file>

<file path=xl/calcChain.xml><?xml version="1.0" encoding="utf-8"?>
<calcChain xmlns="http://schemas.openxmlformats.org/spreadsheetml/2006/main">
  <c r="K4" i="22" l="1"/>
  <c r="M3" i="24" l="1"/>
  <c r="I4" i="22" l="1"/>
  <c r="O20" i="22" s="1"/>
  <c r="I13" i="22" l="1"/>
  <c r="D19" i="22"/>
  <c r="F19" i="22" s="1"/>
  <c r="D15" i="22"/>
  <c r="F15" i="22" s="1"/>
  <c r="I28" i="22"/>
  <c r="L28" i="22" s="1"/>
  <c r="D17" i="22"/>
  <c r="F17" i="22" s="1"/>
  <c r="I27" i="22"/>
  <c r="L27" i="22" s="1"/>
  <c r="D18" i="22"/>
  <c r="F18" i="22" s="1"/>
  <c r="D16" i="22"/>
  <c r="F16" i="22" s="1"/>
  <c r="I19" i="22"/>
  <c r="L19" i="22" s="1"/>
  <c r="I20" i="22"/>
  <c r="L20" i="22" s="1"/>
  <c r="I23" i="22"/>
  <c r="L23" i="22" s="1"/>
  <c r="D24" i="22"/>
  <c r="F24" i="22" s="1"/>
  <c r="I22" i="22"/>
  <c r="L22" i="22" s="1"/>
  <c r="D23" i="22"/>
  <c r="F23" i="22" s="1"/>
  <c r="I21" i="22"/>
  <c r="L21" i="22" s="1"/>
  <c r="D26" i="22"/>
  <c r="F26" i="22" s="1"/>
  <c r="D22" i="22"/>
  <c r="F22" i="22" s="1"/>
  <c r="I24" i="22"/>
  <c r="L24" i="22" s="1"/>
  <c r="D25" i="22"/>
  <c r="F25" i="22" s="1"/>
  <c r="I11" i="22"/>
  <c r="D13" i="22"/>
  <c r="F13" i="22" s="1"/>
  <c r="I16" i="22"/>
  <c r="I12" i="22"/>
  <c r="D12" i="22"/>
  <c r="F12" i="22" s="1"/>
  <c r="I15" i="22"/>
  <c r="D11" i="22"/>
  <c r="F11" i="22" s="1"/>
  <c r="I14" i="22"/>
  <c r="D14" i="22"/>
  <c r="F14" i="22" s="1"/>
  <c r="P20" i="22"/>
  <c r="L13" i="22" l="1"/>
  <c r="K28" i="22"/>
  <c r="M28" i="22" s="1"/>
  <c r="E19" i="22"/>
  <c r="G19" i="22" s="1"/>
  <c r="K27" i="22"/>
  <c r="M27" i="22" s="1"/>
  <c r="E18" i="22"/>
  <c r="G18" i="22" s="1"/>
  <c r="E17" i="22"/>
  <c r="G17" i="22" s="1"/>
  <c r="E16" i="22"/>
  <c r="G16" i="22" s="1"/>
  <c r="K19" i="22"/>
  <c r="M19" i="22" s="1"/>
  <c r="K20" i="22"/>
  <c r="M20" i="22" s="1"/>
  <c r="K21" i="22"/>
  <c r="M21" i="22" s="1"/>
  <c r="E25" i="22"/>
  <c r="G25" i="22" s="1"/>
  <c r="K24" i="22"/>
  <c r="M24" i="22" s="1"/>
  <c r="E26" i="22"/>
  <c r="G26" i="22" s="1"/>
  <c r="K23" i="22"/>
  <c r="M23" i="22" s="1"/>
  <c r="E24" i="22"/>
  <c r="G24" i="22" s="1"/>
  <c r="K22" i="22"/>
  <c r="M22" i="22" s="1"/>
  <c r="E23" i="22"/>
  <c r="G23" i="22" s="1"/>
  <c r="E22" i="22"/>
  <c r="G22" i="22" s="1"/>
  <c r="L11" i="22"/>
  <c r="L12" i="22"/>
  <c r="L15" i="22"/>
  <c r="E12" i="22"/>
  <c r="G12" i="22" s="1"/>
  <c r="L14" i="22"/>
  <c r="E15" i="22"/>
  <c r="G15" i="22" s="1"/>
  <c r="E11" i="22"/>
  <c r="G11" i="22" s="1"/>
  <c r="E14" i="22"/>
  <c r="G14" i="22" s="1"/>
  <c r="L16" i="22"/>
  <c r="E13" i="22"/>
  <c r="G13" i="22" s="1"/>
  <c r="D3" i="24"/>
  <c r="H3" i="24" l="1"/>
  <c r="G3" i="24"/>
  <c r="K3" i="24" s="1"/>
  <c r="F3" i="24"/>
  <c r="E3" i="24"/>
  <c r="I3" i="24" l="1"/>
  <c r="Q7" i="24" l="1"/>
  <c r="Q8" i="24"/>
  <c r="Q9" i="24"/>
  <c r="Q6" i="24"/>
  <c r="Q5" i="24"/>
  <c r="J3" i="24"/>
  <c r="C5" i="24"/>
  <c r="L3" i="24"/>
  <c r="K4" i="24" s="1"/>
  <c r="U14" i="24" s="1"/>
  <c r="P6" i="24" l="1"/>
  <c r="P5" i="24"/>
  <c r="P7" i="24"/>
  <c r="P8" i="24"/>
  <c r="P9" i="24"/>
  <c r="J4" i="24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<sst xmlns="http://schemas.openxmlformats.org/spreadsheetml/2006/main" count="133" uniqueCount="60">
  <si>
    <t>№ изделия</t>
  </si>
  <si>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</si>
  <si>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</si>
  <si>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</si>
  <si>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</si>
  <si>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</si>
  <si>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</si>
  <si>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</si>
  <si>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Кол-во</t>
  </si>
  <si>
    <t>Откосы, у.е</t>
  </si>
  <si>
    <t>6 мес</t>
  </si>
  <si>
    <t>12 мес</t>
  </si>
  <si>
    <t>18 мес</t>
  </si>
  <si>
    <t>24 мес</t>
  </si>
  <si>
    <t>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</si>
  <si>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</si>
  <si>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</si>
  <si>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</si>
  <si>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</si>
  <si>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</si>
  <si>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4 мес</t>
  </si>
  <si>
    <t>20 мес</t>
  </si>
  <si>
    <t>ЖЕЛ</t>
  </si>
  <si>
    <t>МИН</t>
  </si>
  <si>
    <t>Наименование изделия</t>
  </si>
  <si>
    <t>Цена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</si>
  <si>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</si>
  <si>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</si>
  <si>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</si>
  <si>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</si>
  <si>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</si>
  <si>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</si>
  <si>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</si>
  <si>
    <t>48 мес</t>
  </si>
  <si>
    <t>Предоплата:</t>
  </si>
  <si>
    <t>% Альфы</t>
  </si>
  <si>
    <t>% возн</t>
  </si>
  <si>
    <t>% по кр</t>
  </si>
  <si>
    <t xml:space="preserve">% </t>
  </si>
  <si>
    <t xml:space="preserve">АЛЬФА БАНК
ЭКСПРЕСС-КРЕДИТ </t>
  </si>
  <si>
    <t>+</t>
  </si>
  <si>
    <t>Просто</t>
  </si>
  <si>
    <t>3 мес</t>
  </si>
  <si>
    <t>10 мес</t>
  </si>
  <si>
    <t>15 мес</t>
  </si>
  <si>
    <t>НАЛ</t>
  </si>
  <si>
    <t>АЛЬФА БАНК
ЭКСПРЕСС-КРЕДИТ ПЛЮС</t>
  </si>
  <si>
    <t>60 мес</t>
  </si>
  <si>
    <t>c</t>
  </si>
  <si>
    <t>Версия приложения</t>
  </si>
  <si>
    <t>СКРЕПКА-ДАБРАБЫТ</t>
  </si>
  <si>
    <t>СКРЕПКА-ПАРИТЕТ</t>
  </si>
  <si>
    <t>РАССРОЧКА</t>
  </si>
  <si>
    <t>СКРП-Д</t>
  </si>
  <si>
    <t>СКРП-П</t>
  </si>
  <si>
    <t>АЛЬФА-РАССРОЧКА</t>
  </si>
  <si>
    <t>5 мес</t>
  </si>
  <si>
    <t>% возн АР</t>
  </si>
  <si>
    <t>% возн Д</t>
  </si>
  <si>
    <t>% возн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</si>
</sst>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/>
    <xf numFmtId="0" fontId="0" fillId="0" borderId="0" xfId="0" applyFill="1" applyBorder="1"/>
    <xf numFmtId="0" fontId="3" fillId="5" borderId="1" xfId="0" applyFont="1" applyFill="1" applyBorder="1" applyAlignment="1" applyProtection="1">
      <alignment horizontal="center" vertical="center" wrapText="1" shrinkToFit="1"/>
      <protection hidden="1"/>
    </xf>
    <xf numFmtId="0" fontId="3" fillId="5" borderId="2" xfId="0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/>
    <xf numFmtId="0" fontId="8" fillId="5" borderId="13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Border="1"/>
    <xf numFmtId="2" fontId="2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3" fillId="5" borderId="3" xfId="0" applyFont="1" applyFill="1" applyBorder="1" applyAlignment="1" applyProtection="1">
      <alignment horizontal="center" vertical="center" wrapText="1" shrinkToFit="1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vertical="center" wrapText="1" shrinkToFit="1"/>
      <protection locked="0" hidden="1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/>
    <xf numFmtId="1" fontId="5" fillId="0" borderId="0" xfId="0" applyNumberFormat="1" applyFont="1" applyFill="1" applyBorder="1" applyAlignment="1" applyProtection="1">
      <alignment vertical="center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hidden="1"/>
    </xf>
    <xf numFmtId="165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" fontId="10" fillId="0" borderId="0" xfId="0" applyNumberFormat="1" applyFont="1" applyFill="1" applyBorder="1" applyAlignment="1" applyProtection="1">
      <alignment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8" fillId="10" borderId="14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3" fillId="5" borderId="47" xfId="0" applyFont="1" applyFill="1" applyBorder="1" applyAlignment="1" applyProtection="1">
      <alignment horizontal="center" vertical="center" wrapText="1" shrinkToFit="1"/>
      <protection hidden="1"/>
    </xf>
    <xf numFmtId="0" fontId="13" fillId="0" borderId="0" xfId="0" applyFont="1" applyFill="1" applyProtection="1">
      <protection hidden="1"/>
    </xf>
    <xf numFmtId="0" fontId="3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4" fillId="3" borderId="15" xfId="0" applyFont="1" applyFill="1" applyBorder="1" applyAlignment="1" applyProtection="1">
      <alignment horizontal="right"/>
      <protection hidden="1"/>
    </xf>
    <xf numFmtId="0" fontId="13" fillId="3" borderId="49" xfId="0" applyFont="1" applyFill="1" applyBorder="1" applyProtection="1">
      <protection hidden="1"/>
    </xf>
    <xf numFmtId="1" fontId="13" fillId="3" borderId="49" xfId="0" applyNumberFormat="1" applyFont="1" applyFill="1" applyBorder="1" applyProtection="1">
      <protection hidden="1"/>
    </xf>
    <xf numFmtId="1" fontId="13" fillId="3" borderId="53" xfId="0" applyNumberFormat="1" applyFont="1" applyFill="1" applyBorder="1" applyProtection="1">
      <protection hidden="1"/>
    </xf>
    <xf numFmtId="0" fontId="14" fillId="3" borderId="30" xfId="0" applyFont="1" applyFill="1" applyBorder="1" applyAlignment="1" applyProtection="1">
      <alignment horizontal="right"/>
      <protection hidden="1"/>
    </xf>
    <xf numFmtId="1" fontId="13" fillId="3" borderId="51" xfId="0" applyNumberFormat="1" applyFont="1" applyFill="1" applyBorder="1" applyProtection="1">
      <protection hidden="1"/>
    </xf>
    <xf numFmtId="1" fontId="13" fillId="3" borderId="41" xfId="0" applyNumberFormat="1" applyFont="1" applyFill="1" applyBorder="1" applyProtection="1">
      <protection hidden="1"/>
    </xf>
    <xf numFmtId="0" fontId="14" fillId="3" borderId="31" xfId="0" applyFont="1" applyFill="1" applyBorder="1" applyAlignment="1" applyProtection="1">
      <alignment horizontal="right"/>
      <protection hidden="1"/>
    </xf>
    <xf numFmtId="1" fontId="13" fillId="3" borderId="54" xfId="0" applyNumberFormat="1" applyFont="1" applyFill="1" applyBorder="1" applyProtection="1">
      <protection hidden="1"/>
    </xf>
    <xf numFmtId="1" fontId="13" fillId="3" borderId="44" xfId="0" applyNumberFormat="1" applyFont="1" applyFill="1" applyBorder="1" applyProtection="1">
      <protection hidden="1"/>
    </xf>
    <xf numFmtId="166" fontId="3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3" fillId="5" borderId="16" xfId="0" applyNumberFormat="1" applyFont="1" applyFill="1" applyBorder="1" applyAlignment="1" applyProtection="1">
      <alignment vertical="center" wrapText="1" shrinkToFit="1"/>
      <protection hidden="1"/>
    </xf>
    <xf numFmtId="1" fontId="14" fillId="0" borderId="0" xfId="0" applyNumberFormat="1" applyFont="1" applyFill="1" applyBorder="1" applyAlignment="1" applyProtection="1">
      <alignment vertical="center" wrapText="1" shrinkToFit="1"/>
      <protection hidden="1"/>
    </xf>
    <xf numFmtId="1" fontId="3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Fill="1" applyBorder="1" applyProtection="1">
      <protection hidden="1"/>
    </xf>
    <xf numFmtId="0" fontId="13" fillId="0" borderId="0" xfId="0" applyFont="1" applyProtection="1">
      <protection hidden="1"/>
    </xf>
    <xf numFmtId="1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Protection="1">
      <protection hidden="1"/>
    </xf>
    <xf numFmtId="1" fontId="13" fillId="0" borderId="0" xfId="0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1" fontId="13" fillId="0" borderId="12" xfId="0" applyNumberFormat="1" applyFont="1" applyFill="1" applyBorder="1" applyAlignment="1" applyProtection="1">
      <alignment vertical="center"/>
      <protection hidden="1"/>
    </xf>
    <xf numFmtId="0" fontId="14" fillId="3" borderId="28" xfId="0" applyFont="1" applyFill="1" applyBorder="1" applyAlignment="1" applyProtection="1">
      <alignment horizontal="right"/>
      <protection hidden="1"/>
    </xf>
    <xf numFmtId="0" fontId="13" fillId="3" borderId="49" xfId="0" applyFont="1" applyFill="1" applyBorder="1" applyAlignment="1" applyProtection="1">
      <alignment vertical="center" wrapText="1" shrinkToFit="1"/>
      <protection hidden="1"/>
    </xf>
    <xf numFmtId="0" fontId="13" fillId="3" borderId="56" xfId="0" applyFont="1" applyFill="1" applyBorder="1" applyAlignment="1" applyProtection="1">
      <alignment vertical="center" wrapText="1" shrinkToFit="1"/>
      <protection hidden="1"/>
    </xf>
    <xf numFmtId="2" fontId="13" fillId="3" borderId="49" xfId="0" applyNumberFormat="1" applyFont="1" applyFill="1" applyBorder="1" applyAlignment="1" applyProtection="1">
      <alignment vertical="center" wrapText="1" shrinkToFit="1"/>
      <protection hidden="1"/>
    </xf>
    <xf numFmtId="2" fontId="13" fillId="3" borderId="56" xfId="0" applyNumberFormat="1" applyFont="1" applyFill="1" applyBorder="1" applyAlignment="1" applyProtection="1">
      <alignment vertical="center" wrapText="1" shrinkToFit="1"/>
      <protection hidden="1"/>
    </xf>
    <xf numFmtId="0" fontId="4" fillId="0" borderId="0" xfId="0" applyFont="1" applyFill="1" applyBorder="1" applyAlignment="1" applyProtection="1">
      <alignment vertical="center" wrapText="1" shrinkToFit="1"/>
      <protection hidden="1"/>
    </xf>
    <xf numFmtId="0" fontId="13" fillId="3" borderId="57" xfId="0" applyFont="1" applyFill="1" applyBorder="1" applyAlignment="1" applyProtection="1">
      <alignment vertical="center" wrapText="1" shrinkToFit="1"/>
      <protection hidden="1"/>
    </xf>
    <xf numFmtId="0" fontId="13" fillId="3" borderId="9" xfId="0" applyFont="1" applyFill="1" applyBorder="1" applyAlignment="1" applyProtection="1">
      <alignment vertical="center" wrapText="1" shrinkToFit="1"/>
      <protection hidden="1"/>
    </xf>
    <xf numFmtId="2" fontId="13" fillId="3" borderId="57" xfId="0" applyNumberFormat="1" applyFont="1" applyFill="1" applyBorder="1" applyAlignment="1" applyProtection="1">
      <alignment vertical="center" wrapText="1" shrinkToFit="1"/>
      <protection hidden="1"/>
    </xf>
    <xf numFmtId="2" fontId="13" fillId="3" borderId="9" xfId="0" applyNumberFormat="1" applyFont="1" applyFill="1" applyBorder="1" applyAlignment="1" applyProtection="1">
      <alignment vertical="center" wrapText="1" shrinkToFit="1"/>
      <protection hidden="1"/>
    </xf>
    <xf numFmtId="0" fontId="3" fillId="5" borderId="21" xfId="0" applyFont="1" applyFill="1" applyBorder="1" applyAlignment="1" applyProtection="1">
      <alignment horizontal="center" vertical="center" wrapText="1" shrinkToFit="1"/>
      <protection hidden="1"/>
    </xf>
    <xf numFmtId="2" fontId="13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3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3" fillId="3" borderId="44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protection hidden="1"/>
    </xf>
    <xf numFmtId="0" fontId="13" fillId="0" borderId="12" xfId="0" applyFont="1" applyBorder="1" applyAlignment="1" applyProtection="1">
      <protection hidden="1"/>
    </xf>
    <xf numFmtId="0" fontId="13" fillId="0" borderId="0" xfId="0" applyFont="1" applyAlignment="1" applyProtection="1">
      <protection hidden="1"/>
    </xf>
    <xf numFmtId="0" fontId="0" fillId="12" borderId="58" xfId="0" applyFill="1" applyBorder="1" applyAlignment="1" applyProtection="1">
      <alignment horizontal="center" vertical="center"/>
      <protection hidden="1"/>
    </xf>
    <xf numFmtId="0" fontId="0" fillId="12" borderId="59" xfId="0" applyFill="1" applyBorder="1" applyAlignment="1" applyProtection="1">
      <alignment horizontal="center" vertical="center"/>
      <protection hidden="1"/>
    </xf>
    <xf numFmtId="0" fontId="2" fillId="3" borderId="5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164" fontId="0" fillId="3" borderId="10" xfId="0" applyNumberFormat="1" applyFill="1" applyBorder="1" applyAlignment="1" applyProtection="1">
      <alignment horizontal="center" vertical="center" wrapText="1" shrinkToFit="1"/>
      <protection locked="0" hidden="1"/>
    </xf>
    <xf numFmtId="0" fontId="0" fillId="5" borderId="33" xfId="0" applyFill="1" applyBorder="1" applyAlignment="1" applyProtection="1">
      <alignment horizontal="center" vertical="center" wrapText="1" shrinkToFit="1"/>
      <protection hidden="1"/>
    </xf>
    <xf numFmtId="2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5" fontId="0" fillId="17" borderId="32" xfId="0" applyNumberFormat="1" applyFill="1" applyBorder="1" applyAlignment="1" applyProtection="1">
      <alignment horizontal="center" vertical="center" wrapText="1" shrinkToFit="1"/>
      <protection hidden="1"/>
    </xf>
    <xf numFmtId="164" fontId="1" fillId="3" borderId="32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2" fillId="18" borderId="26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14" fontId="8" fillId="19" borderId="14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0" fontId="2" fillId="6" borderId="3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Fill="1" applyBorder="1"/>
    <xf numFmtId="0" fontId="0" fillId="4" borderId="21" xfId="0" applyFill="1" applyBorder="1"/>
    <xf numFmtId="0" fontId="0" fillId="3" borderId="6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10" borderId="14" xfId="0" applyFill="1" applyBorder="1" applyAlignment="1">
      <alignment horizontal="center" vertical="center"/>
    </xf>
    <xf numFmtId="0" fontId="19" fillId="6" borderId="29" xfId="0" applyFont="1" applyFill="1" applyBorder="1" applyAlignment="1" applyProtection="1">
      <alignment horizontal="center"/>
      <protection hidden="1"/>
    </xf>
    <xf numFmtId="0" fontId="22" fillId="3" borderId="15" xfId="0" applyFont="1" applyFill="1" applyBorder="1" applyAlignment="1" applyProtection="1">
      <alignment horizontal="right"/>
      <protection hidden="1"/>
    </xf>
    <xf numFmtId="0" fontId="20" fillId="3" borderId="15" xfId="0" applyFont="1" applyFill="1" applyBorder="1"/>
    <xf numFmtId="0" fontId="20" fillId="3" borderId="65" xfId="0" applyFont="1" applyFill="1" applyBorder="1"/>
    <xf numFmtId="167" fontId="20" fillId="3" borderId="15" xfId="0" applyNumberFormat="1" applyFont="1" applyFill="1" applyBorder="1" applyProtection="1">
      <protection hidden="1"/>
    </xf>
    <xf numFmtId="0" fontId="22" fillId="3" borderId="30" xfId="0" applyFont="1" applyFill="1" applyBorder="1" applyAlignment="1" applyProtection="1">
      <alignment horizontal="right"/>
      <protection hidden="1"/>
    </xf>
    <xf numFmtId="167" fontId="20" fillId="3" borderId="30" xfId="0" applyNumberFormat="1" applyFont="1" applyFill="1" applyBorder="1" applyProtection="1">
      <protection hidden="1"/>
    </xf>
    <xf numFmtId="0" fontId="22" fillId="3" borderId="31" xfId="0" applyFont="1" applyFill="1" applyBorder="1" applyAlignment="1" applyProtection="1">
      <alignment horizontal="right"/>
      <protection hidden="1"/>
    </xf>
    <xf numFmtId="49" fontId="19" fillId="3" borderId="30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Fill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2" fontId="2" fillId="7" borderId="14" xfId="0" applyNumberFormat="1" applyFont="1" applyFill="1" applyBorder="1" applyAlignment="1" applyProtection="1">
      <alignment horizontal="center" vertical="center" wrapText="1" shrinkToFit="1"/>
      <protection locked="0" hidden="1"/>
    </xf>
    <xf numFmtId="1" fontId="20" fillId="3" borderId="30" xfId="0" applyNumberFormat="1" applyFont="1" applyFill="1" applyBorder="1" applyProtection="1">
      <protection hidden="1"/>
    </xf>
    <xf numFmtId="1" fontId="20" fillId="3" borderId="31" xfId="0" applyNumberFormat="1" applyFont="1" applyFill="1" applyBorder="1" applyProtection="1">
      <protection hidden="1"/>
    </xf>
    <xf numFmtId="167" fontId="20" fillId="3" borderId="15" xfId="0" applyNumberFormat="1" applyFont="1" applyFill="1" applyBorder="1" applyAlignment="1" applyProtection="1">
      <alignment horizontal="right"/>
      <protection hidden="1"/>
    </xf>
    <xf numFmtId="167" fontId="20" fillId="3" borderId="30" xfId="0" applyNumberFormat="1" applyFont="1" applyFill="1" applyBorder="1" applyAlignment="1" applyProtection="1">
      <alignment horizontal="right"/>
      <protection hidden="1"/>
    </xf>
    <xf numFmtId="167" fontId="20" fillId="3" borderId="31" xfId="0" applyNumberFormat="1" applyFont="1" applyFill="1" applyBorder="1" applyAlignment="1" applyProtection="1">
      <alignment horizontal="right"/>
      <protection hidden="1"/>
    </xf>
    <xf numFmtId="0" fontId="0" fillId="3" borderId="66" xfId="0" applyFill="1" applyBorder="1"/>
    <xf numFmtId="0" fontId="0" fillId="3" borderId="45" xfId="0" applyFill="1" applyBorder="1"/>
    <xf numFmtId="0" fontId="0" fillId="3" borderId="46" xfId="0" applyFill="1" applyBorder="1"/>
    <xf numFmtId="0" fontId="2" fillId="3" borderId="15" xfId="0" applyFont="1" applyFill="1" applyBorder="1" applyAlignment="1">
      <alignment horizontal="center" vertical="center"/>
    </xf>
    <xf numFmtId="49" fontId="19" fillId="3" borderId="31" xfId="0" applyNumberFormat="1" applyFont="1" applyFill="1" applyBorder="1" applyAlignment="1" applyProtection="1">
      <alignment horizontal="right"/>
      <protection hidden="1"/>
    </xf>
    <xf numFmtId="0" fontId="19" fillId="4" borderId="26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7" fontId="20" fillId="3" borderId="27" xfId="0" applyNumberFormat="1" applyFont="1" applyFill="1" applyBorder="1" applyProtection="1">
      <protection hidden="1"/>
    </xf>
    <xf numFmtId="167" fontId="20" fillId="3" borderId="25" xfId="0" applyNumberFormat="1" applyFont="1" applyFill="1" applyBorder="1" applyProtection="1">
      <protection hidden="1"/>
    </xf>
    <xf numFmtId="0" fontId="2" fillId="23" borderId="14" xfId="0" applyFont="1" applyFill="1" applyBorder="1" applyAlignment="1">
      <alignment horizontal="center" vertical="center"/>
    </xf>
    <xf numFmtId="167" fontId="20" fillId="3" borderId="18" xfId="0" applyNumberFormat="1" applyFont="1" applyFill="1" applyBorder="1" applyAlignment="1" applyProtection="1">
      <alignment horizontal="right"/>
      <protection hidden="1"/>
    </xf>
    <xf numFmtId="0" fontId="19" fillId="6" borderId="20" xfId="0" applyFont="1" applyFill="1" applyBorder="1" applyAlignment="1" applyProtection="1">
      <alignment horizontal="center"/>
      <protection hidden="1"/>
    </xf>
    <xf numFmtId="0" fontId="22" fillId="3" borderId="18" xfId="0" applyFont="1" applyFill="1" applyBorder="1" applyAlignment="1" applyProtection="1">
      <alignment horizontal="right"/>
      <protection hidden="1"/>
    </xf>
    <xf numFmtId="0" fontId="22" fillId="3" borderId="19" xfId="0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>
      <alignment horizontal="center" vertical="center"/>
    </xf>
    <xf numFmtId="0" fontId="20" fillId="3" borderId="14" xfId="0" applyFont="1" applyFill="1" applyBorder="1"/>
    <xf numFmtId="0" fontId="20" fillId="3" borderId="21" xfId="0" applyFont="1" applyFill="1" applyBorder="1"/>
    <xf numFmtId="167" fontId="20" fillId="3" borderId="31" xfId="0" applyNumberFormat="1" applyFont="1" applyFill="1" applyBorder="1" applyProtection="1">
      <protection hidden="1"/>
    </xf>
    <xf numFmtId="167" fontId="20" fillId="3" borderId="22" xfId="0" applyNumberFormat="1" applyFont="1" applyFill="1" applyBorder="1" applyProtection="1">
      <protection hidden="1"/>
    </xf>
    <xf numFmtId="0" fontId="20" fillId="0" borderId="0" xfId="0" applyFont="1"/>
    <xf numFmtId="0" fontId="25" fillId="6" borderId="14" xfId="0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/>
    </xf>
    <xf numFmtId="0" fontId="20" fillId="4" borderId="14" xfId="0" applyFont="1" applyFill="1" applyBorder="1"/>
    <xf numFmtId="0" fontId="20" fillId="23" borderId="14" xfId="0" applyFont="1" applyFill="1" applyBorder="1"/>
    <xf numFmtId="0" fontId="20" fillId="3" borderId="30" xfId="0" applyFont="1" applyFill="1" applyBorder="1"/>
    <xf numFmtId="0" fontId="20" fillId="22" borderId="26" xfId="0" applyFont="1" applyFill="1" applyBorder="1" applyAlignment="1">
      <alignment horizontal="center"/>
    </xf>
    <xf numFmtId="0" fontId="20" fillId="22" borderId="26" xfId="0" applyFont="1" applyFill="1" applyBorder="1" applyAlignment="1" applyProtection="1">
      <alignment horizontal="center"/>
      <protection hidden="1"/>
    </xf>
    <xf numFmtId="1" fontId="20" fillId="7" borderId="31" xfId="0" applyNumberFormat="1" applyFont="1" applyFill="1" applyBorder="1" applyProtection="1">
      <protection hidden="1"/>
    </xf>
    <xf numFmtId="0" fontId="20" fillId="0" borderId="45" xfId="0" applyFont="1" applyBorder="1"/>
    <xf numFmtId="0" fontId="20" fillId="0" borderId="0" xfId="0" applyFont="1" applyFill="1"/>
    <xf numFmtId="0" fontId="20" fillId="0" borderId="46" xfId="0" applyFont="1" applyBorder="1"/>
    <xf numFmtId="0" fontId="21" fillId="6" borderId="12" xfId="0" applyFont="1" applyFill="1" applyBorder="1" applyAlignment="1" applyProtection="1">
      <alignment horizontal="center" vertical="center" wrapText="1"/>
      <protection hidden="1"/>
    </xf>
    <xf numFmtId="0" fontId="21" fillId="6" borderId="29" xfId="0" applyFont="1" applyFill="1" applyBorder="1" applyAlignment="1" applyProtection="1">
      <alignment horizontal="center" vertical="center" wrapText="1"/>
      <protection hidden="1"/>
    </xf>
    <xf numFmtId="0" fontId="21" fillId="6" borderId="14" xfId="0" applyFont="1" applyFill="1" applyBorder="1" applyAlignment="1" applyProtection="1">
      <alignment horizontal="center" vertical="center" wrapText="1"/>
      <protection hidden="1"/>
    </xf>
    <xf numFmtId="0" fontId="19" fillId="6" borderId="26" xfId="0" applyFont="1" applyFill="1" applyBorder="1" applyAlignment="1" applyProtection="1">
      <alignment horizontal="center"/>
      <protection hidden="1"/>
    </xf>
    <xf numFmtId="0" fontId="20" fillId="3" borderId="31" xfId="0" applyFont="1" applyFill="1" applyBorder="1"/>
    <xf numFmtId="0" fontId="26" fillId="6" borderId="26" xfId="0" applyFont="1" applyFill="1" applyBorder="1"/>
    <xf numFmtId="0" fontId="20" fillId="3" borderId="7" xfId="0" applyFont="1" applyFill="1" applyBorder="1"/>
    <xf numFmtId="0" fontId="20" fillId="3" borderId="26" xfId="0" applyFont="1" applyFill="1" applyBorder="1"/>
    <xf numFmtId="1" fontId="20" fillId="3" borderId="28" xfId="0" applyNumberFormat="1" applyFont="1" applyFill="1" applyBorder="1" applyProtection="1">
      <protection hidden="1"/>
    </xf>
    <xf numFmtId="0" fontId="21" fillId="4" borderId="14" xfId="0" applyFont="1" applyFill="1" applyBorder="1" applyAlignment="1" applyProtection="1">
      <alignment horizontal="center" vertical="center" wrapText="1"/>
      <protection hidden="1"/>
    </xf>
    <xf numFmtId="1" fontId="20" fillId="7" borderId="35" xfId="0" applyNumberFormat="1" applyFont="1" applyFill="1" applyBorder="1"/>
    <xf numFmtId="0" fontId="20" fillId="0" borderId="0" xfId="0" applyFont="1" applyFill="1" applyBorder="1" applyProtection="1">
      <protection hidden="1"/>
    </xf>
    <xf numFmtId="9" fontId="20" fillId="0" borderId="0" xfId="0" applyNumberFormat="1" applyFont="1" applyFill="1" applyBorder="1" applyProtection="1">
      <protection hidden="1"/>
    </xf>
    <xf numFmtId="0" fontId="20" fillId="0" borderId="0" xfId="0" applyFont="1" applyFill="1" applyBorder="1"/>
    <xf numFmtId="0" fontId="0" fillId="0" borderId="8" xfId="0" applyBorder="1"/>
    <xf numFmtId="49" fontId="19" fillId="0" borderId="0" xfId="0" applyNumberFormat="1" applyFont="1" applyFill="1" applyBorder="1" applyAlignment="1" applyProtection="1">
      <alignment horizontal="right"/>
      <protection hidden="1"/>
    </xf>
    <xf numFmtId="1" fontId="20" fillId="0" borderId="0" xfId="0" applyNumberFormat="1" applyFont="1" applyFill="1" applyBorder="1" applyProtection="1">
      <protection hidden="1"/>
    </xf>
    <xf numFmtId="167" fontId="20" fillId="0" borderId="0" xfId="0" applyNumberFormat="1" applyFont="1" applyFill="1" applyBorder="1" applyAlignment="1" applyProtection="1">
      <alignment horizontal="right"/>
      <protection hidden="1"/>
    </xf>
    <xf numFmtId="49" fontId="19" fillId="3" borderId="28" xfId="0" applyNumberFormat="1" applyFont="1" applyFill="1" applyBorder="1" applyAlignment="1" applyProtection="1">
      <alignment horizontal="right"/>
      <protection hidden="1"/>
    </xf>
    <xf numFmtId="0" fontId="20" fillId="0" borderId="55" xfId="0" applyFont="1" applyBorder="1"/>
    <xf numFmtId="0" fontId="19" fillId="23" borderId="14" xfId="0" applyFont="1" applyFill="1" applyBorder="1" applyAlignment="1" applyProtection="1">
      <alignment horizontal="center"/>
      <protection hidden="1"/>
    </xf>
    <xf numFmtId="0" fontId="21" fillId="23" borderId="14" xfId="0" applyFont="1" applyFill="1" applyBorder="1" applyAlignment="1" applyProtection="1">
      <alignment horizontal="center" vertical="center" wrapText="1"/>
      <protection hidden="1"/>
    </xf>
    <xf numFmtId="0" fontId="20" fillId="23" borderId="23" xfId="0" applyFont="1" applyFill="1" applyBorder="1"/>
    <xf numFmtId="0" fontId="4" fillId="11" borderId="2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11" borderId="64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top"/>
    </xf>
    <xf numFmtId="0" fontId="0" fillId="3" borderId="36" xfId="0" applyFill="1" applyBorder="1" applyAlignment="1">
      <alignment horizontal="left" vertical="top"/>
    </xf>
    <xf numFmtId="0" fontId="0" fillId="3" borderId="41" xfId="0" applyFill="1" applyBorder="1" applyAlignment="1">
      <alignment horizontal="left" vertical="top"/>
    </xf>
    <xf numFmtId="0" fontId="0" fillId="3" borderId="48" xfId="0" applyFill="1" applyBorder="1" applyAlignment="1">
      <alignment horizontal="left" vertical="top"/>
    </xf>
    <xf numFmtId="0" fontId="0" fillId="3" borderId="50" xfId="0" applyFill="1" applyBorder="1" applyAlignment="1">
      <alignment horizontal="left" vertical="top"/>
    </xf>
    <xf numFmtId="0" fontId="0" fillId="3" borderId="53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45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19" fillId="6" borderId="21" xfId="0" applyFont="1" applyFill="1" applyBorder="1" applyAlignment="1">
      <alignment horizontal="center"/>
    </xf>
    <xf numFmtId="0" fontId="19" fillId="6" borderId="23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20" fillId="6" borderId="26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166" fontId="2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19" fillId="20" borderId="4" xfId="0" applyFont="1" applyFill="1" applyBorder="1" applyAlignment="1" applyProtection="1">
      <alignment horizontal="center" vertical="center"/>
      <protection hidden="1"/>
    </xf>
    <xf numFmtId="0" fontId="19" fillId="20" borderId="6" xfId="0" applyFont="1" applyFill="1" applyBorder="1" applyAlignment="1" applyProtection="1">
      <alignment horizontal="center" vertical="center"/>
      <protection hidden="1"/>
    </xf>
    <xf numFmtId="0" fontId="19" fillId="20" borderId="7" xfId="0" applyFont="1" applyFill="1" applyBorder="1" applyAlignment="1" applyProtection="1">
      <alignment horizontal="center" vertical="center"/>
      <protection hidden="1"/>
    </xf>
    <xf numFmtId="0" fontId="19" fillId="20" borderId="9" xfId="0" applyFont="1" applyFill="1" applyBorder="1" applyAlignment="1" applyProtection="1">
      <alignment horizontal="center" vertical="center"/>
      <protection hidden="1"/>
    </xf>
    <xf numFmtId="1" fontId="19" fillId="21" borderId="4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6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7" xfId="0" applyNumberFormat="1" applyFont="1" applyFill="1" applyBorder="1" applyAlignment="1" applyProtection="1">
      <alignment horizontal="center" vertical="center"/>
      <protection locked="0" hidden="1"/>
    </xf>
    <xf numFmtId="1" fontId="19" fillId="21" borderId="9" xfId="0" applyNumberFormat="1" applyFont="1" applyFill="1" applyBorder="1" applyAlignment="1" applyProtection="1">
      <alignment horizontal="center" vertical="center"/>
      <protection locked="0" hidden="1"/>
    </xf>
    <xf numFmtId="0" fontId="20" fillId="8" borderId="7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10" fontId="19" fillId="6" borderId="26" xfId="0" applyNumberFormat="1" applyFont="1" applyFill="1" applyBorder="1" applyAlignment="1" applyProtection="1">
      <alignment horizontal="center" vertical="center"/>
      <protection hidden="1"/>
    </xf>
    <xf numFmtId="10" fontId="19" fillId="6" borderId="20" xfId="0" applyNumberFormat="1" applyFont="1" applyFill="1" applyBorder="1" applyAlignment="1" applyProtection="1">
      <alignment horizontal="center" vertical="center"/>
      <protection hidden="1"/>
    </xf>
    <xf numFmtId="10" fontId="19" fillId="6" borderId="26" xfId="0" applyNumberFormat="1" applyFont="1" applyFill="1" applyBorder="1" applyAlignment="1">
      <alignment horizontal="center" vertical="center"/>
    </xf>
    <xf numFmtId="10" fontId="19" fillId="6" borderId="20" xfId="0" applyNumberFormat="1" applyFont="1" applyFill="1" applyBorder="1" applyAlignment="1">
      <alignment horizontal="center" vertical="center"/>
    </xf>
    <xf numFmtId="0" fontId="24" fillId="6" borderId="4" xfId="0" applyFont="1" applyFill="1" applyBorder="1" applyAlignment="1" applyProtection="1">
      <alignment horizontal="center" vertical="center" wrapText="1"/>
      <protection hidden="1"/>
    </xf>
    <xf numFmtId="0" fontId="24" fillId="6" borderId="5" xfId="0" applyFont="1" applyFill="1" applyBorder="1" applyAlignment="1" applyProtection="1">
      <alignment horizontal="center" vertical="center" wrapText="1"/>
      <protection hidden="1"/>
    </xf>
    <xf numFmtId="0" fontId="24" fillId="6" borderId="6" xfId="0" applyFont="1" applyFill="1" applyBorder="1" applyAlignment="1" applyProtection="1">
      <alignment horizontal="center" vertical="center" wrapText="1"/>
      <protection hidden="1"/>
    </xf>
    <xf numFmtId="0" fontId="24" fillId="6" borderId="7" xfId="0" applyFont="1" applyFill="1" applyBorder="1" applyAlignment="1" applyProtection="1">
      <alignment horizontal="center" vertical="center" wrapText="1"/>
      <protection hidden="1"/>
    </xf>
    <xf numFmtId="0" fontId="24" fillId="6" borderId="8" xfId="0" applyFont="1" applyFill="1" applyBorder="1" applyAlignment="1" applyProtection="1">
      <alignment horizontal="center" vertical="center" wrapText="1"/>
      <protection hidden="1"/>
    </xf>
    <xf numFmtId="0" fontId="24" fillId="6" borderId="9" xfId="0" applyFont="1" applyFill="1" applyBorder="1" applyAlignment="1" applyProtection="1">
      <alignment horizontal="center" vertical="center" wrapText="1"/>
      <protection hidden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/>
    </xf>
    <xf numFmtId="0" fontId="23" fillId="6" borderId="23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1" fontId="20" fillId="3" borderId="49" xfId="0" applyNumberFormat="1" applyFont="1" applyFill="1" applyBorder="1" applyAlignment="1">
      <alignment horizontal="center"/>
    </xf>
    <xf numFmtId="1" fontId="20" fillId="3" borderId="53" xfId="0" applyNumberFormat="1" applyFont="1" applyFill="1" applyBorder="1" applyAlignment="1">
      <alignment horizontal="center"/>
    </xf>
    <xf numFmtId="1" fontId="20" fillId="3" borderId="57" xfId="0" applyNumberFormat="1" applyFont="1" applyFill="1" applyBorder="1" applyAlignment="1">
      <alignment horizontal="center"/>
    </xf>
    <xf numFmtId="1" fontId="20" fillId="3" borderId="11" xfId="0" applyNumberFormat="1" applyFont="1" applyFill="1" applyBorder="1" applyAlignment="1">
      <alignment horizontal="center"/>
    </xf>
    <xf numFmtId="0" fontId="20" fillId="6" borderId="26" xfId="0" applyFont="1" applyFill="1" applyBorder="1" applyAlignment="1" applyProtection="1">
      <alignment horizontal="center" vertical="center" wrapText="1"/>
      <protection hidden="1"/>
    </xf>
    <xf numFmtId="0" fontId="20" fillId="6" borderId="29" xfId="0" applyFont="1" applyFill="1" applyBorder="1" applyAlignment="1" applyProtection="1">
      <alignment horizontal="center" vertical="center" wrapText="1"/>
      <protection hidden="1"/>
    </xf>
    <xf numFmtId="1" fontId="20" fillId="3" borderId="50" xfId="0" applyNumberFormat="1" applyFont="1" applyFill="1" applyBorder="1" applyAlignment="1">
      <alignment horizontal="center"/>
    </xf>
    <xf numFmtId="1" fontId="20" fillId="3" borderId="36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 vertical="center" wrapText="1" shrinkToFit="1"/>
      <protection hidden="1"/>
    </xf>
    <xf numFmtId="0" fontId="2" fillId="5" borderId="5" xfId="0" applyFont="1" applyFill="1" applyBorder="1" applyAlignment="1" applyProtection="1">
      <alignment horizontal="center" vertical="center" wrapText="1" shrinkToFit="1"/>
      <protection hidden="1"/>
    </xf>
    <xf numFmtId="0" fontId="2" fillId="5" borderId="6" xfId="0" applyFont="1" applyFill="1" applyBorder="1" applyAlignment="1" applyProtection="1">
      <alignment horizontal="center" vertical="center" wrapText="1" shrinkToFit="1"/>
      <protection hidden="1"/>
    </xf>
    <xf numFmtId="0" fontId="2" fillId="5" borderId="7" xfId="0" applyFont="1" applyFill="1" applyBorder="1" applyAlignment="1" applyProtection="1">
      <alignment horizontal="center" vertical="center" wrapText="1" shrinkToFit="1"/>
      <protection hidden="1"/>
    </xf>
    <xf numFmtId="0" fontId="2" fillId="5" borderId="8" xfId="0" applyFont="1" applyFill="1" applyBorder="1" applyAlignment="1" applyProtection="1">
      <alignment horizontal="center" vertical="center" wrapText="1" shrinkToFit="1"/>
      <protection hidden="1"/>
    </xf>
    <xf numFmtId="0" fontId="2" fillId="5" borderId="9" xfId="0" applyFont="1" applyFill="1" applyBorder="1" applyAlignment="1" applyProtection="1">
      <alignment horizontal="center" vertical="center" wrapText="1" shrinkToFit="1"/>
      <protection hidden="1"/>
    </xf>
    <xf numFmtId="10" fontId="2" fillId="23" borderId="26" xfId="0" applyNumberFormat="1" applyFont="1" applyFill="1" applyBorder="1" applyAlignment="1">
      <alignment horizontal="center" vertical="center"/>
    </xf>
    <xf numFmtId="10" fontId="2" fillId="23" borderId="20" xfId="0" applyNumberFormat="1" applyFont="1" applyFill="1" applyBorder="1" applyAlignment="1">
      <alignment horizontal="center" vertical="center"/>
    </xf>
    <xf numFmtId="0" fontId="19" fillId="23" borderId="21" xfId="0" applyFont="1" applyFill="1" applyBorder="1" applyAlignment="1" applyProtection="1">
      <alignment horizontal="center" vertical="center"/>
      <protection hidden="1"/>
    </xf>
    <xf numFmtId="0" fontId="19" fillId="23" borderId="23" xfId="0" applyFont="1" applyFill="1" applyBorder="1" applyAlignment="1" applyProtection="1">
      <alignment horizontal="center" vertical="center"/>
      <protection hidden="1"/>
    </xf>
    <xf numFmtId="0" fontId="19" fillId="23" borderId="16" xfId="0" applyFont="1" applyFill="1" applyBorder="1" applyAlignment="1" applyProtection="1">
      <alignment horizontal="center" vertical="center"/>
      <protection hidden="1"/>
    </xf>
    <xf numFmtId="0" fontId="19" fillId="4" borderId="21" xfId="0" applyFont="1" applyFill="1" applyBorder="1" applyAlignment="1" applyProtection="1">
      <alignment horizontal="center" vertical="center"/>
      <protection hidden="1"/>
    </xf>
    <xf numFmtId="0" fontId="19" fillId="4" borderId="23" xfId="0" applyFont="1" applyFill="1" applyBorder="1" applyAlignment="1" applyProtection="1">
      <alignment horizontal="center" vertical="center"/>
      <protection hidden="1"/>
    </xf>
    <xf numFmtId="0" fontId="19" fillId="4" borderId="16" xfId="0" applyFont="1" applyFill="1" applyBorder="1" applyAlignment="1" applyProtection="1">
      <alignment horizontal="center" vertical="center"/>
      <protection hidden="1"/>
    </xf>
    <xf numFmtId="0" fontId="20" fillId="4" borderId="29" xfId="0" applyFont="1" applyFill="1" applyBorder="1" applyAlignment="1" applyProtection="1">
      <alignment horizontal="center" vertical="center" wrapText="1"/>
      <protection hidden="1"/>
    </xf>
    <xf numFmtId="0" fontId="20" fillId="4" borderId="20" xfId="0" applyFont="1" applyFill="1" applyBorder="1" applyAlignment="1" applyProtection="1">
      <alignment horizontal="center" vertical="center" wrapText="1"/>
      <protection hidden="1"/>
    </xf>
    <xf numFmtId="1" fontId="20" fillId="3" borderId="4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0" fillId="24" borderId="21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23" fillId="6" borderId="24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20" fillId="23" borderId="26" xfId="0" applyFont="1" applyFill="1" applyBorder="1" applyAlignment="1" applyProtection="1">
      <alignment horizontal="center" vertical="center" wrapText="1"/>
      <protection hidden="1"/>
    </xf>
    <xf numFmtId="0" fontId="20" fillId="23" borderId="20" xfId="0" applyFont="1" applyFill="1" applyBorder="1" applyAlignment="1" applyProtection="1">
      <alignment horizontal="center" vertical="center" wrapText="1"/>
      <protection hidden="1"/>
    </xf>
    <xf numFmtId="1" fontId="10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10" fillId="9" borderId="26" xfId="0" applyNumberFormat="1" applyFont="1" applyFill="1" applyBorder="1" applyAlignment="1" applyProtection="1">
      <alignment horizontal="center" vertical="center"/>
      <protection hidden="1"/>
    </xf>
    <xf numFmtId="1" fontId="10" fillId="9" borderId="29" xfId="0" applyNumberFormat="1" applyFont="1" applyFill="1" applyBorder="1" applyAlignment="1" applyProtection="1">
      <alignment horizontal="center" vertical="center"/>
      <protection hidden="1"/>
    </xf>
    <xf numFmtId="1" fontId="10" fillId="9" borderId="20" xfId="0" applyNumberFormat="1" applyFont="1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>
      <alignment horizontal="left" vertical="top"/>
    </xf>
    <xf numFmtId="0" fontId="0" fillId="3" borderId="38" xfId="0" applyFill="1" applyBorder="1" applyAlignment="1">
      <alignment horizontal="left" vertical="top"/>
    </xf>
    <xf numFmtId="0" fontId="0" fillId="3" borderId="39" xfId="0" applyFill="1" applyBorder="1" applyAlignment="1">
      <alignment horizontal="left" vertical="top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/>
    </xf>
    <xf numFmtId="0" fontId="0" fillId="3" borderId="44" xfId="0" applyFill="1" applyBorder="1" applyAlignment="1">
      <alignment horizontal="left" vertical="top"/>
    </xf>
    <xf numFmtId="10" fontId="2" fillId="4" borderId="26" xfId="0" applyNumberFormat="1" applyFont="1" applyFill="1" applyBorder="1" applyAlignment="1">
      <alignment horizontal="center" vertical="center"/>
    </xf>
    <xf numFmtId="10" fontId="2" fillId="4" borderId="20" xfId="0" applyNumberFormat="1" applyFont="1" applyFill="1" applyBorder="1" applyAlignment="1">
      <alignment horizontal="center" vertical="center"/>
    </xf>
    <xf numFmtId="1" fontId="18" fillId="12" borderId="33" xfId="0" applyNumberFormat="1" applyFont="1" applyFill="1" applyBorder="1" applyAlignment="1" applyProtection="1">
      <alignment horizontal="center" vertical="center"/>
      <protection hidden="1"/>
    </xf>
    <xf numFmtId="0" fontId="18" fillId="12" borderId="52" xfId="0" applyFont="1" applyFill="1" applyBorder="1" applyAlignment="1" applyProtection="1">
      <alignment horizontal="center" vertical="center"/>
      <protection hidden="1"/>
    </xf>
    <xf numFmtId="0" fontId="18" fillId="12" borderId="24" xfId="0" applyFont="1" applyFill="1" applyBorder="1" applyAlignment="1" applyProtection="1">
      <alignment horizontal="center" vertical="center"/>
      <protection hidden="1"/>
    </xf>
    <xf numFmtId="1" fontId="18" fillId="12" borderId="39" xfId="0" applyNumberFormat="1" applyFont="1" applyFill="1" applyBorder="1" applyAlignment="1" applyProtection="1">
      <alignment horizontal="center" vertical="center"/>
      <protection hidden="1"/>
    </xf>
    <xf numFmtId="0" fontId="18" fillId="12" borderId="41" xfId="0" applyFont="1" applyFill="1" applyBorder="1" applyAlignment="1" applyProtection="1">
      <alignment horizontal="center" vertical="center"/>
      <protection hidden="1"/>
    </xf>
    <xf numFmtId="0" fontId="18" fillId="12" borderId="44" xfId="0" applyFont="1" applyFill="1" applyBorder="1" applyAlignment="1" applyProtection="1">
      <alignment horizontal="center" vertical="center"/>
      <protection hidden="1"/>
    </xf>
    <xf numFmtId="0" fontId="3" fillId="16" borderId="4" xfId="0" applyFont="1" applyFill="1" applyBorder="1" applyAlignment="1" applyProtection="1">
      <alignment horizontal="center" vertical="center" wrapText="1" shrinkToFit="1"/>
      <protection hidden="1"/>
    </xf>
    <xf numFmtId="0" fontId="3" fillId="16" borderId="5" xfId="0" applyFont="1" applyFill="1" applyBorder="1" applyAlignment="1" applyProtection="1">
      <alignment horizontal="center" vertical="center" wrapText="1" shrinkToFit="1"/>
      <protection hidden="1"/>
    </xf>
    <xf numFmtId="0" fontId="3" fillId="16" borderId="17" xfId="0" applyFont="1" applyFill="1" applyBorder="1" applyAlignment="1" applyProtection="1">
      <alignment horizontal="center" vertical="center" wrapText="1" shrinkToFit="1"/>
      <protection hidden="1"/>
    </xf>
    <xf numFmtId="0" fontId="3" fillId="16" borderId="55" xfId="0" applyFont="1" applyFill="1" applyBorder="1" applyAlignment="1" applyProtection="1">
      <alignment horizontal="center" vertical="center" wrapText="1" shrinkToFit="1"/>
      <protection hidden="1"/>
    </xf>
    <xf numFmtId="9" fontId="0" fillId="16" borderId="4" xfId="0" applyNumberFormat="1" applyFill="1" applyBorder="1" applyAlignment="1" applyProtection="1">
      <alignment horizontal="center" vertical="center"/>
      <protection locked="0" hidden="1"/>
    </xf>
    <xf numFmtId="9" fontId="0" fillId="16" borderId="7" xfId="0" applyNumberFormat="1" applyFill="1" applyBorder="1" applyAlignment="1" applyProtection="1">
      <alignment horizontal="center" vertical="center"/>
      <protection locked="0" hidden="1"/>
    </xf>
    <xf numFmtId="2" fontId="0" fillId="16" borderId="48" xfId="0" applyNumberFormat="1" applyFill="1" applyBorder="1" applyAlignment="1" applyProtection="1">
      <alignment horizontal="center" vertical="center"/>
      <protection hidden="1"/>
    </xf>
    <xf numFmtId="2" fontId="0" fillId="16" borderId="62" xfId="0" applyNumberFormat="1" applyFill="1" applyBorder="1" applyAlignment="1" applyProtection="1">
      <alignment horizontal="center" vertical="center"/>
      <protection hidden="1"/>
    </xf>
    <xf numFmtId="2" fontId="0" fillId="16" borderId="42" xfId="0" applyNumberFormat="1" applyFill="1" applyBorder="1" applyAlignment="1" applyProtection="1">
      <alignment horizontal="center" vertical="center"/>
      <protection hidden="1"/>
    </xf>
    <xf numFmtId="2" fontId="0" fillId="16" borderId="61" xfId="0" applyNumberFormat="1" applyFill="1" applyBorder="1" applyAlignment="1" applyProtection="1">
      <alignment horizontal="center" vertical="center"/>
      <protection hidden="1"/>
    </xf>
    <xf numFmtId="2" fontId="0" fillId="16" borderId="37" xfId="0" applyNumberFormat="1" applyFill="1" applyBorder="1" applyAlignment="1" applyProtection="1">
      <alignment horizontal="center" vertical="center"/>
      <protection hidden="1"/>
    </xf>
    <xf numFmtId="2" fontId="0" fillId="16" borderId="60" xfId="0" applyNumberFormat="1" applyFill="1" applyBorder="1" applyAlignment="1" applyProtection="1">
      <alignment horizontal="center" vertical="center"/>
      <protection hidden="1"/>
    </xf>
    <xf numFmtId="0" fontId="15" fillId="14" borderId="4" xfId="0" applyFont="1" applyFill="1" applyBorder="1" applyAlignment="1" applyProtection="1">
      <alignment horizontal="center" vertical="center"/>
      <protection hidden="1"/>
    </xf>
    <xf numFmtId="0" fontId="15" fillId="14" borderId="5" xfId="0" applyFont="1" applyFill="1" applyBorder="1" applyAlignment="1" applyProtection="1">
      <alignment horizontal="center" vertical="center"/>
      <protection hidden="1"/>
    </xf>
    <xf numFmtId="0" fontId="15" fillId="14" borderId="6" xfId="0" applyFont="1" applyFill="1" applyBorder="1" applyAlignment="1" applyProtection="1">
      <alignment horizontal="center" vertical="center"/>
      <protection hidden="1"/>
    </xf>
    <xf numFmtId="0" fontId="15" fillId="14" borderId="7" xfId="0" applyFont="1" applyFill="1" applyBorder="1" applyAlignment="1" applyProtection="1">
      <alignment horizontal="center" vertical="center"/>
      <protection hidden="1"/>
    </xf>
    <xf numFmtId="0" fontId="15" fillId="14" borderId="8" xfId="0" applyFont="1" applyFill="1" applyBorder="1" applyAlignment="1" applyProtection="1">
      <alignment horizontal="center" vertical="center"/>
      <protection hidden="1"/>
    </xf>
    <xf numFmtId="0" fontId="15" fillId="14" borderId="9" xfId="0" applyFont="1" applyFill="1" applyBorder="1" applyAlignment="1" applyProtection="1">
      <alignment horizontal="center" vertical="center"/>
      <protection hidden="1"/>
    </xf>
    <xf numFmtId="0" fontId="15" fillId="15" borderId="4" xfId="0" applyFont="1" applyFill="1" applyBorder="1" applyAlignment="1" applyProtection="1">
      <alignment horizontal="center" vertical="center"/>
      <protection hidden="1"/>
    </xf>
    <xf numFmtId="0" fontId="15" fillId="15" borderId="5" xfId="0" applyFont="1" applyFill="1" applyBorder="1" applyAlignment="1" applyProtection="1">
      <alignment horizontal="center" vertical="center"/>
      <protection hidden="1"/>
    </xf>
    <xf numFmtId="0" fontId="15" fillId="15" borderId="6" xfId="0" applyFont="1" applyFill="1" applyBorder="1" applyAlignment="1" applyProtection="1">
      <alignment horizontal="center" vertical="center"/>
      <protection hidden="1"/>
    </xf>
    <xf numFmtId="0" fontId="15" fillId="15" borderId="7" xfId="0" applyFont="1" applyFill="1" applyBorder="1" applyAlignment="1" applyProtection="1">
      <alignment horizontal="center" vertical="center"/>
      <protection hidden="1"/>
    </xf>
    <xf numFmtId="0" fontId="15" fillId="15" borderId="8" xfId="0" applyFont="1" applyFill="1" applyBorder="1" applyAlignment="1" applyProtection="1">
      <alignment horizontal="center" vertical="center"/>
      <protection hidden="1"/>
    </xf>
    <xf numFmtId="0" fontId="15" fillId="15" borderId="9" xfId="0" applyFont="1" applyFill="1" applyBorder="1" applyAlignment="1" applyProtection="1">
      <alignment horizontal="center" vertical="center"/>
      <protection hidden="1"/>
    </xf>
    <xf numFmtId="0" fontId="3" fillId="14" borderId="15" xfId="0" applyFont="1" applyFill="1" applyBorder="1" applyAlignment="1" applyProtection="1">
      <alignment horizontal="center" vertical="center"/>
      <protection hidden="1"/>
    </xf>
    <xf numFmtId="0" fontId="3" fillId="14" borderId="31" xfId="0" applyFont="1" applyFill="1" applyBorder="1" applyAlignment="1" applyProtection="1">
      <alignment horizontal="center" vertical="center"/>
      <protection hidden="1"/>
    </xf>
    <xf numFmtId="0" fontId="8" fillId="14" borderId="49" xfId="0" applyFont="1" applyFill="1" applyBorder="1" applyAlignment="1" applyProtection="1">
      <alignment horizontal="center" vertical="center"/>
      <protection hidden="1"/>
    </xf>
    <xf numFmtId="0" fontId="8" fillId="14" borderId="54" xfId="0" applyFont="1" applyFill="1" applyBorder="1" applyAlignment="1" applyProtection="1">
      <alignment horizontal="center" vertical="center"/>
      <protection hidden="1"/>
    </xf>
    <xf numFmtId="0" fontId="8" fillId="14" borderId="53" xfId="0" applyFont="1" applyFill="1" applyBorder="1" applyAlignment="1" applyProtection="1">
      <alignment horizontal="center" vertical="center"/>
      <protection hidden="1"/>
    </xf>
    <xf numFmtId="0" fontId="8" fillId="14" borderId="44" xfId="0" applyFont="1" applyFill="1" applyBorder="1" applyAlignment="1" applyProtection="1">
      <alignment horizontal="center" vertical="center"/>
      <protection hidden="1"/>
    </xf>
    <xf numFmtId="0" fontId="15" fillId="15" borderId="15" xfId="0" applyFont="1" applyFill="1" applyBorder="1" applyAlignment="1" applyProtection="1">
      <alignment horizontal="center" vertical="center"/>
      <protection hidden="1"/>
    </xf>
    <xf numFmtId="0" fontId="15" fillId="15" borderId="31" xfId="0" applyFont="1" applyFill="1" applyBorder="1" applyAlignment="1" applyProtection="1">
      <alignment horizontal="center" vertical="center"/>
      <protection hidden="1"/>
    </xf>
    <xf numFmtId="0" fontId="17" fillId="15" borderId="49" xfId="0" applyFont="1" applyFill="1" applyBorder="1" applyAlignment="1" applyProtection="1">
      <alignment horizontal="center" vertical="center"/>
      <protection hidden="1"/>
    </xf>
    <xf numFmtId="0" fontId="17" fillId="15" borderId="54" xfId="0" applyFont="1" applyFill="1" applyBorder="1" applyAlignment="1" applyProtection="1">
      <alignment horizontal="center" vertical="center"/>
      <protection hidden="1"/>
    </xf>
    <xf numFmtId="0" fontId="17" fillId="15" borderId="53" xfId="0" applyFont="1" applyFill="1" applyBorder="1" applyAlignment="1" applyProtection="1">
      <alignment horizontal="center" vertical="center"/>
      <protection hidden="1"/>
    </xf>
    <xf numFmtId="0" fontId="17" fillId="15" borderId="44" xfId="0" applyFont="1" applyFill="1" applyBorder="1" applyAlignment="1" applyProtection="1">
      <alignment horizontal="center" vertical="center"/>
      <protection hidden="1"/>
    </xf>
    <xf numFmtId="0" fontId="2" fillId="13" borderId="4" xfId="0" applyFont="1" applyFill="1" applyBorder="1" applyAlignment="1" applyProtection="1">
      <alignment horizontal="center" vertical="center"/>
      <protection locked="0" hidden="1"/>
    </xf>
    <xf numFmtId="0" fontId="2" fillId="13" borderId="5" xfId="0" applyFont="1" applyFill="1" applyBorder="1" applyAlignment="1" applyProtection="1">
      <alignment horizontal="center" vertical="center"/>
      <protection locked="0" hidden="1"/>
    </xf>
    <xf numFmtId="0" fontId="2" fillId="13" borderId="7" xfId="0" applyFont="1" applyFill="1" applyBorder="1" applyAlignment="1" applyProtection="1">
      <alignment horizontal="center" vertical="center"/>
      <protection locked="0" hidden="1"/>
    </xf>
    <xf numFmtId="0" fontId="2" fillId="13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3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3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3" borderId="37" xfId="0" applyFont="1" applyFill="1" applyBorder="1" applyAlignment="1" applyProtection="1">
      <alignment horizontal="center"/>
      <protection hidden="1"/>
    </xf>
    <xf numFmtId="0" fontId="2" fillId="13" borderId="39" xfId="0" applyFont="1" applyFill="1" applyBorder="1" applyAlignment="1" applyProtection="1">
      <alignment horizontal="center"/>
      <protection hidden="1"/>
    </xf>
    <xf numFmtId="167" fontId="13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31" xfId="0" applyNumberFormat="1" applyFont="1" applyFill="1" applyBorder="1" applyAlignment="1" applyProtection="1">
      <alignment horizontal="center" vertical="center" wrapText="1"/>
      <protection hidden="1"/>
    </xf>
    <xf numFmtId="2" fontId="13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3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Fill="1" applyBorder="1" applyAlignment="1" applyProtection="1">
      <alignment horizontal="center" vertical="center" wrapText="1" shrinkToFit="1"/>
      <protection hidden="1"/>
    </xf>
    <xf numFmtId="0" fontId="3" fillId="10" borderId="37" xfId="0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3" fillId="10" borderId="39" xfId="0" applyFont="1" applyFill="1" applyBorder="1" applyAlignment="1" applyProtection="1">
      <alignment horizontal="center" vertical="center"/>
      <protection hidden="1"/>
    </xf>
    <xf numFmtId="0" fontId="3" fillId="10" borderId="42" xfId="0" applyFont="1" applyFill="1" applyBorder="1" applyAlignment="1" applyProtection="1">
      <alignment horizontal="center" vertical="center"/>
      <protection hidden="1"/>
    </xf>
    <xf numFmtId="0" fontId="3" fillId="10" borderId="43" xfId="0" applyFont="1" applyFill="1" applyBorder="1" applyAlignment="1" applyProtection="1">
      <alignment horizontal="center" vertical="center"/>
      <protection hidden="1"/>
    </xf>
    <xf numFmtId="0" fontId="3" fillId="10" borderId="44" xfId="0" applyFont="1" applyFill="1" applyBorder="1" applyAlignment="1" applyProtection="1">
      <alignment horizontal="center" vertical="center"/>
      <protection hidden="1"/>
    </xf>
    <xf numFmtId="167" fontId="13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3" fillId="10" borderId="22" xfId="0" applyNumberFormat="1" applyFont="1" applyFill="1" applyBorder="1" applyAlignment="1" applyProtection="1">
      <alignment horizontal="center" vertical="center" wrapText="1"/>
      <protection hidden="1"/>
    </xf>
    <xf numFmtId="0" fontId="13" fillId="5" borderId="33" xfId="0" applyFont="1" applyFill="1" applyBorder="1" applyAlignment="1" applyProtection="1">
      <alignment horizontal="center" vertical="center" wrapText="1" shrinkToFit="1"/>
      <protection hidden="1"/>
    </xf>
    <xf numFmtId="0" fontId="13" fillId="5" borderId="48" xfId="0" applyFont="1" applyFill="1" applyBorder="1" applyAlignment="1" applyProtection="1">
      <alignment horizontal="center" vertical="center" wrapText="1" shrinkToFit="1"/>
      <protection hidden="1"/>
    </xf>
    <xf numFmtId="2" fontId="13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3" xfId="0" applyNumberFormat="1" applyFont="1" applyFill="1" applyBorder="1" applyAlignment="1" applyProtection="1">
      <alignment horizontal="center" vertical="center" wrapText="1" shrinkToFit="1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678BB"/>
      <color rgb="FF4BFF9C"/>
      <color rgb="FFC9FFE1"/>
      <color rgb="FF00CC00"/>
      <color rgb="FF85FFBC"/>
      <color rgb="FFE4FA78"/>
      <color rgb="FF8E7650"/>
      <color rgb="FFFBC3BB"/>
      <color rgb="FF774F9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85725</xdr:colOff>
      <xdr:row>30</xdr:row>
      <xdr:rowOff>42333</xdr:rowOff>
    </xdr:from>
    <xdr:to>
      <xdr:col>31</xdr:col>
      <xdr:colOff>271568</xdr:colOff>
      <xdr:row>35</xdr:row>
      <xdr:rowOff>77192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0" y="6290733"/>
          <a:ext cx="2195618" cy="98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38100</xdr:colOff>
      <xdr:row>22</xdr:row>
      <xdr:rowOff>129540</xdr:rowOff>
    </xdr:from>
    <xdr:to>
      <xdr:col>26</xdr:col>
      <xdr:colOff>666749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10"/>
  <sheetViews>
    <sheetView showGridLines="0" tabSelected="1" zoomScale="80" zoomScaleNormal="80" workbookViewId="0">
      <selection activeCell="K3" sqref="K3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0" width="9.77734375" hidden="1" customWidth="1" collapsed="1"/>
    <col min="11" max="12" width="9.77734375" customWidth="1" collapsed="1"/>
    <col min="13" max="13" width="9.77734375" customWidth="1"/>
    <col min="14" max="14" width="9.77734375" customWidth="1" collapsed="1"/>
    <col min="15" max="16" width="9.77734375" hidden="1" customWidth="1"/>
    <col min="17" max="17" width="3.77734375" customWidth="1" collapsed="1"/>
    <col min="18" max="18" width="9.77734375" style="123" customWidth="1" collapsed="1"/>
    <col min="19" max="23" width="9.77734375" style="123" customWidth="1"/>
    <col min="24" max="24" width="10.77734375" customWidth="1"/>
    <col min="25" max="25" width="10.77734375" customWidth="1" collapsed="1"/>
    <col min="26" max="27" width="9.77734375" hidden="1" customWidth="1" collapsed="1"/>
    <col min="28" max="28" width="9.77734375" customWidth="1" collapsed="1"/>
    <col min="29" max="29" width="9.88671875" customWidth="1" collapsed="1"/>
    <col min="30" max="75" width="9.77734375" customWidth="1" collapsed="1"/>
  </cols>
  <sheetData>
    <row r="1" spans="1:30" ht="15" customHeight="1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22"/>
      <c r="S1" s="122"/>
      <c r="T1" s="122"/>
      <c r="U1" s="122"/>
      <c r="V1" s="122"/>
      <c r="W1" s="122"/>
      <c r="X1" s="3"/>
      <c r="Y1" s="2"/>
      <c r="Z1" s="2"/>
    </row>
    <row r="2" spans="1:30" ht="42" thickBot="1" x14ac:dyDescent="0.35">
      <c r="A2" s="2"/>
      <c r="B2" s="2"/>
      <c r="C2" s="4" t="s">
        <v>0</v>
      </c>
      <c r="D2" s="7" t="s">
        <v>19</v>
      </c>
      <c r="E2" s="5" t="s">
        <v>1</v>
      </c>
      <c r="F2" s="5" t="s">
        <v>9</v>
      </c>
      <c r="G2" s="5" t="s">
        <v>2</v>
      </c>
      <c r="H2" s="5" t="s">
        <v>3</v>
      </c>
      <c r="I2" s="10" t="s">
        <v>4</v>
      </c>
      <c r="J2" s="21" t="s">
        <v>5</v>
      </c>
      <c r="K2" s="11" t="s">
        <v>6</v>
      </c>
      <c r="L2" s="252" t="s">
        <v>49</v>
      </c>
      <c r="M2" s="253"/>
      <c r="N2" s="87" t="s">
        <v>32</v>
      </c>
      <c r="O2" s="107"/>
      <c r="P2" s="107"/>
      <c r="R2" s="246" t="s">
        <v>24</v>
      </c>
      <c r="S2" s="247"/>
      <c r="T2" s="247"/>
      <c r="U2" s="247"/>
      <c r="V2" s="247"/>
      <c r="W2" s="248"/>
      <c r="X2" s="171" t="s">
        <v>25</v>
      </c>
      <c r="Y2" s="173" t="s">
        <v>26</v>
      </c>
      <c r="Z2" s="90" t="s">
        <v>35</v>
      </c>
      <c r="AA2" s="91">
        <v>0.309</v>
      </c>
      <c r="AB2" s="8"/>
      <c r="AC2" s="8"/>
      <c r="AD2" s="8"/>
    </row>
    <row r="3" spans="1:30" ht="30" customHeight="1" thickBot="1" x14ac:dyDescent="0.35">
      <c r="A3" s="2"/>
      <c r="B3" s="2"/>
      <c r="C3" s="82">
        <v>1</v>
      </c>
      <c r="D3" s="83">
        <v>0</v>
      </c>
      <c r="E3" s="84">
        <v>0</v>
      </c>
      <c r="F3" s="84">
        <v>0</v>
      </c>
      <c r="G3" s="84">
        <v>0</v>
      </c>
      <c r="H3" s="86">
        <v>0</v>
      </c>
      <c r="I3" s="81">
        <v>40</v>
      </c>
      <c r="J3" s="85">
        <v>0.26</v>
      </c>
      <c r="K3" s="110">
        <v>2.85</v>
      </c>
      <c r="L3" s="254"/>
      <c r="M3" s="255"/>
      <c r="N3" s="89">
        <v>45098</v>
      </c>
      <c r="O3" s="108"/>
      <c r="P3" s="108"/>
      <c r="R3" s="249"/>
      <c r="S3" s="250"/>
      <c r="T3" s="250"/>
      <c r="U3" s="250"/>
      <c r="V3" s="250"/>
      <c r="W3" s="251"/>
      <c r="X3" s="172"/>
      <c r="Y3" s="174"/>
      <c r="Z3" s="92" t="s">
        <v>36</v>
      </c>
      <c r="AA3" s="93" t="s">
        <v>37</v>
      </c>
      <c r="AB3" s="8"/>
      <c r="AC3" s="19"/>
      <c r="AD3" s="8"/>
    </row>
    <row r="4" spans="1:30" ht="15" customHeight="1" thickBot="1" x14ac:dyDescent="0.35">
      <c r="A4" s="2"/>
      <c r="B4" s="2"/>
      <c r="C4" s="189">
        <f ca="1">TODAY()</f>
        <v>45098</v>
      </c>
      <c r="D4" s="190"/>
      <c r="E4" s="190"/>
      <c r="F4" s="190"/>
      <c r="G4" s="190"/>
      <c r="H4" s="191"/>
      <c r="I4" s="260">
        <f>ROUNDUP((SUM(D3:I3)*J3 +SUM(D3:I3) )*K3,0)</f>
        <v>144</v>
      </c>
      <c r="J4" s="29"/>
      <c r="K4" s="263">
        <f>ROUNDUP((((SUM(D3:F3)+SUM(H3:I3)+(SUM(G3)*0.75))*J3)+(SUM(D3:F3)+SUM(H3:I3)+(SUM(G3)*0.75)))*K3,0)</f>
        <v>144</v>
      </c>
      <c r="L4" s="79"/>
      <c r="M4" s="79"/>
      <c r="N4" s="88"/>
      <c r="O4" s="88"/>
      <c r="P4" s="88"/>
      <c r="R4" s="266"/>
      <c r="S4" s="267"/>
      <c r="T4" s="267"/>
      <c r="U4" s="267"/>
      <c r="V4" s="267"/>
      <c r="W4" s="268"/>
      <c r="X4" s="78"/>
      <c r="Y4" s="119"/>
      <c r="Z4" s="116">
        <v>4.8</v>
      </c>
      <c r="AA4" s="94">
        <v>8.5</v>
      </c>
      <c r="AB4" s="1"/>
      <c r="AD4" s="8"/>
    </row>
    <row r="5" spans="1:30" ht="15" customHeight="1" thickBot="1" x14ac:dyDescent="0.35">
      <c r="A5" s="2"/>
      <c r="B5" s="2"/>
      <c r="C5" s="229" t="s">
        <v>7</v>
      </c>
      <c r="D5" s="230"/>
      <c r="E5" s="230"/>
      <c r="F5" s="230"/>
      <c r="G5" s="230"/>
      <c r="H5" s="231"/>
      <c r="I5" s="261"/>
      <c r="J5" s="29"/>
      <c r="K5" s="264"/>
      <c r="L5" s="79"/>
      <c r="M5" s="79"/>
      <c r="O5" s="131" t="s">
        <v>53</v>
      </c>
      <c r="P5" s="126" t="s">
        <v>54</v>
      </c>
      <c r="R5" s="175"/>
      <c r="S5" s="176"/>
      <c r="T5" s="176"/>
      <c r="U5" s="176"/>
      <c r="V5" s="176"/>
      <c r="W5" s="177"/>
      <c r="X5" s="24"/>
      <c r="Y5" s="27"/>
      <c r="Z5" s="117">
        <v>11.8</v>
      </c>
      <c r="AA5" s="95">
        <v>4.8</v>
      </c>
      <c r="AB5" s="23"/>
      <c r="AD5" s="8"/>
    </row>
    <row r="6" spans="1:30" ht="15" customHeight="1" thickBot="1" x14ac:dyDescent="0.35">
      <c r="A6" s="2"/>
      <c r="B6" s="2"/>
      <c r="C6" s="232"/>
      <c r="D6" s="233"/>
      <c r="E6" s="233"/>
      <c r="F6" s="233"/>
      <c r="G6" s="233"/>
      <c r="H6" s="234"/>
      <c r="I6" s="262"/>
      <c r="J6" s="29"/>
      <c r="K6" s="265"/>
      <c r="L6" s="79"/>
      <c r="M6" s="79"/>
      <c r="O6" s="272">
        <v>0.184</v>
      </c>
      <c r="P6" s="235">
        <v>0.27900000000000003</v>
      </c>
      <c r="R6" s="175"/>
      <c r="S6" s="176"/>
      <c r="T6" s="176"/>
      <c r="U6" s="176"/>
      <c r="V6" s="176"/>
      <c r="W6" s="177"/>
      <c r="X6" s="24"/>
      <c r="Y6" s="27"/>
      <c r="Z6" s="117">
        <v>12.4</v>
      </c>
      <c r="AA6" s="95">
        <v>20.2</v>
      </c>
      <c r="AB6" s="23"/>
      <c r="AD6" s="8"/>
    </row>
    <row r="7" spans="1:30" ht="15" customHeight="1" thickBot="1" x14ac:dyDescent="0.35">
      <c r="A7" s="2"/>
      <c r="B7" s="2"/>
      <c r="C7" s="1"/>
      <c r="D7" s="12"/>
      <c r="E7" s="13"/>
      <c r="F7" s="13"/>
      <c r="G7" s="13"/>
      <c r="H7" s="15"/>
      <c r="I7" s="14"/>
      <c r="J7" s="22"/>
      <c r="K7" s="9"/>
      <c r="L7" s="2"/>
      <c r="M7" s="2"/>
      <c r="O7" s="273"/>
      <c r="P7" s="236"/>
      <c r="R7" s="175"/>
      <c r="S7" s="176"/>
      <c r="T7" s="176"/>
      <c r="U7" s="176"/>
      <c r="V7" s="176"/>
      <c r="W7" s="177"/>
      <c r="X7" s="24"/>
      <c r="Y7" s="27"/>
      <c r="Z7" s="117">
        <v>15.6</v>
      </c>
      <c r="AA7" s="95">
        <v>26</v>
      </c>
      <c r="AB7" s="8"/>
      <c r="AC7" s="19"/>
      <c r="AD7" s="8"/>
    </row>
    <row r="8" spans="1:30" ht="15" customHeight="1" thickBot="1" x14ac:dyDescent="0.35">
      <c r="A8" s="2"/>
      <c r="B8" s="2"/>
      <c r="C8" s="206" t="s">
        <v>46</v>
      </c>
      <c r="D8" s="207"/>
      <c r="E8" s="208"/>
      <c r="F8" s="225" t="s">
        <v>18</v>
      </c>
      <c r="G8" s="225" t="s">
        <v>17</v>
      </c>
      <c r="H8" s="212" t="s">
        <v>39</v>
      </c>
      <c r="I8" s="213"/>
      <c r="J8" s="213"/>
      <c r="K8" s="213"/>
      <c r="L8" s="213"/>
      <c r="M8" s="214"/>
      <c r="N8" s="136"/>
      <c r="O8" s="137" t="s">
        <v>40</v>
      </c>
      <c r="P8" s="138" t="s">
        <v>41</v>
      </c>
      <c r="R8" s="175"/>
      <c r="S8" s="176"/>
      <c r="T8" s="176"/>
      <c r="U8" s="176"/>
      <c r="V8" s="176"/>
      <c r="W8" s="177"/>
      <c r="X8" s="24"/>
      <c r="Y8" s="27"/>
      <c r="Z8" s="118">
        <v>22.7</v>
      </c>
      <c r="AA8" s="96">
        <v>37.9</v>
      </c>
      <c r="AB8" s="8"/>
      <c r="AC8" s="8"/>
      <c r="AD8" s="8"/>
    </row>
    <row r="9" spans="1:30" ht="15" customHeight="1" thickBot="1" x14ac:dyDescent="0.35">
      <c r="A9" s="2"/>
      <c r="B9" s="2"/>
      <c r="C9" s="209"/>
      <c r="D9" s="210"/>
      <c r="E9" s="211"/>
      <c r="F9" s="226"/>
      <c r="G9" s="226"/>
      <c r="H9" s="215"/>
      <c r="I9" s="216"/>
      <c r="J9" s="216"/>
      <c r="K9" s="216"/>
      <c r="L9" s="216"/>
      <c r="M9" s="217"/>
      <c r="N9" s="136"/>
      <c r="O9" s="202">
        <v>0.16700000000000001</v>
      </c>
      <c r="P9" s="204">
        <v>0.22</v>
      </c>
      <c r="R9" s="181"/>
      <c r="S9" s="182"/>
      <c r="T9" s="182"/>
      <c r="U9" s="182"/>
      <c r="V9" s="182"/>
      <c r="W9" s="183"/>
      <c r="X9" s="24"/>
      <c r="Y9" s="27"/>
      <c r="Z9" s="109"/>
      <c r="AA9" s="109"/>
      <c r="AB9" s="8"/>
      <c r="AC9" s="8"/>
      <c r="AD9" s="8"/>
    </row>
    <row r="10" spans="1:30" ht="15" customHeight="1" thickBot="1" x14ac:dyDescent="0.35">
      <c r="A10" s="2"/>
      <c r="B10" s="2"/>
      <c r="C10" s="98" t="s">
        <v>8</v>
      </c>
      <c r="D10" s="148" t="s">
        <v>22</v>
      </c>
      <c r="E10" s="149" t="s">
        <v>23</v>
      </c>
      <c r="F10" s="226"/>
      <c r="G10" s="226"/>
      <c r="H10" s="128" t="s">
        <v>8</v>
      </c>
      <c r="I10" s="218" t="s">
        <v>18</v>
      </c>
      <c r="J10" s="219"/>
      <c r="K10" s="220"/>
      <c r="L10" s="256" t="s">
        <v>17</v>
      </c>
      <c r="M10" s="257"/>
      <c r="N10" s="136"/>
      <c r="O10" s="203"/>
      <c r="P10" s="205"/>
      <c r="R10" s="175"/>
      <c r="S10" s="176"/>
      <c r="T10" s="176"/>
      <c r="U10" s="176"/>
      <c r="V10" s="176"/>
      <c r="W10" s="177"/>
      <c r="X10" s="24"/>
      <c r="Y10" s="27"/>
      <c r="Z10" s="8"/>
      <c r="AA10" s="8"/>
      <c r="AB10" s="8"/>
      <c r="AC10" s="8"/>
      <c r="AD10" s="8"/>
    </row>
    <row r="11" spans="1:30" ht="15" customHeight="1" thickBot="1" x14ac:dyDescent="0.35">
      <c r="A11" s="2"/>
      <c r="B11" s="2"/>
      <c r="C11" s="99" t="s">
        <v>42</v>
      </c>
      <c r="D11" s="100">
        <f>ROUNDUP($O$20*1.016,0)</f>
        <v>147</v>
      </c>
      <c r="E11" s="101">
        <f>ROUNDUP($P$20*1.016,0)</f>
        <v>147</v>
      </c>
      <c r="F11" s="102">
        <f>ROUNDUP(PMT($O$9/12,3,-D11),0)</f>
        <v>51</v>
      </c>
      <c r="G11" s="124">
        <f>ROUNDUP(PMT($O$9/12,3,-E11),0)</f>
        <v>51</v>
      </c>
      <c r="H11" s="129" t="s">
        <v>10</v>
      </c>
      <c r="I11" s="227">
        <f>ROUNDUP(PMT($P$9/12,6,-$O$20),0)</f>
        <v>26</v>
      </c>
      <c r="J11" s="227"/>
      <c r="K11" s="227"/>
      <c r="L11" s="221">
        <f>ROUNDUP(PMT($P$9/12,6,-$P$20),0)</f>
        <v>26</v>
      </c>
      <c r="M11" s="222"/>
      <c r="N11" s="136"/>
      <c r="O11" s="139" t="s">
        <v>58</v>
      </c>
      <c r="P11" s="140" t="s">
        <v>59</v>
      </c>
      <c r="Q11" s="16"/>
      <c r="R11" s="175"/>
      <c r="S11" s="176"/>
      <c r="T11" s="176"/>
      <c r="U11" s="176"/>
      <c r="V11" s="176"/>
      <c r="W11" s="177"/>
      <c r="X11" s="24"/>
      <c r="Y11" s="27"/>
      <c r="Z11" s="8"/>
      <c r="AA11" s="8"/>
      <c r="AB11" s="8"/>
      <c r="AC11" s="8"/>
      <c r="AD11" s="8"/>
    </row>
    <row r="12" spans="1:30" ht="15" customHeight="1" thickBot="1" x14ac:dyDescent="0.35">
      <c r="A12" s="2"/>
      <c r="B12" s="2"/>
      <c r="C12" s="103" t="s">
        <v>10</v>
      </c>
      <c r="D12" s="100">
        <f>ROUNDUP($O$20*1.021,0)</f>
        <v>148</v>
      </c>
      <c r="E12" s="101">
        <f>ROUNDUP($P$20*1.021,0)</f>
        <v>148</v>
      </c>
      <c r="F12" s="104">
        <f>ROUNDUP(PMT($O$9/12,6,-D12),0)</f>
        <v>26</v>
      </c>
      <c r="G12" s="125">
        <f>ROUNDUP(PMT($O$9/12,6,-E12),0)</f>
        <v>26</v>
      </c>
      <c r="H12" s="129" t="s">
        <v>11</v>
      </c>
      <c r="I12" s="228">
        <f>ROUNDUP(PMT($P$9/12,12,-$O$20),0)</f>
        <v>14</v>
      </c>
      <c r="J12" s="228"/>
      <c r="K12" s="228"/>
      <c r="L12" s="221">
        <f>ROUNDUP(PMT($P$9/12,12,-$P$20),0)</f>
        <v>14</v>
      </c>
      <c r="M12" s="222"/>
      <c r="N12" s="136"/>
      <c r="O12" s="101">
        <v>1.6</v>
      </c>
      <c r="P12" s="100">
        <v>0</v>
      </c>
      <c r="Q12" s="16"/>
      <c r="R12" s="175"/>
      <c r="S12" s="176"/>
      <c r="T12" s="176"/>
      <c r="U12" s="176"/>
      <c r="V12" s="176"/>
      <c r="W12" s="177"/>
      <c r="X12" s="24"/>
      <c r="Y12" s="27"/>
      <c r="Z12" s="8"/>
      <c r="AA12" s="8"/>
      <c r="AB12" s="8"/>
      <c r="AC12" s="8"/>
      <c r="AD12" s="8"/>
    </row>
    <row r="13" spans="1:30" ht="15" customHeight="1" thickBot="1" x14ac:dyDescent="0.35">
      <c r="A13" s="2"/>
      <c r="B13" s="2"/>
      <c r="C13" s="103" t="s">
        <v>43</v>
      </c>
      <c r="D13" s="100">
        <f>ROUNDUP($O$20*1.031,0)</f>
        <v>149</v>
      </c>
      <c r="E13" s="101">
        <f>ROUNDUP($P$20*1.031,0)</f>
        <v>149</v>
      </c>
      <c r="F13" s="104">
        <f>ROUNDUP(PMT($O$9/12,10,-D13),0)</f>
        <v>17</v>
      </c>
      <c r="G13" s="125">
        <f>ROUNDUP(PMT($O$9/12,10,-E13),0)</f>
        <v>17</v>
      </c>
      <c r="H13" s="129" t="s">
        <v>12</v>
      </c>
      <c r="I13" s="228">
        <f>ROUNDUP(PMT($P$9/12,18,-$O$20),0)</f>
        <v>10</v>
      </c>
      <c r="J13" s="228"/>
      <c r="K13" s="228"/>
      <c r="L13" s="221">
        <f>ROUNDUP(PMT($P$9/12,18,-$P$20),0)</f>
        <v>10</v>
      </c>
      <c r="M13" s="222"/>
      <c r="N13" s="136"/>
      <c r="O13" s="101">
        <v>1.6</v>
      </c>
      <c r="P13" s="141">
        <v>0</v>
      </c>
      <c r="Q13" s="17"/>
      <c r="R13" s="175"/>
      <c r="S13" s="176"/>
      <c r="T13" s="176"/>
      <c r="U13" s="176"/>
      <c r="V13" s="176"/>
      <c r="W13" s="177"/>
      <c r="X13" s="24"/>
      <c r="Y13" s="27"/>
      <c r="Z13" s="8"/>
      <c r="AA13" s="8"/>
      <c r="AB13" s="8"/>
      <c r="AC13" s="8"/>
      <c r="AD13" s="8"/>
    </row>
    <row r="14" spans="1:30" ht="15" customHeight="1" thickBot="1" x14ac:dyDescent="0.35">
      <c r="A14" s="2"/>
      <c r="B14" s="2"/>
      <c r="C14" s="103" t="s">
        <v>11</v>
      </c>
      <c r="D14" s="100">
        <f>ROUNDUP($O$20*1.037,0)</f>
        <v>150</v>
      </c>
      <c r="E14" s="101">
        <f>ROUNDUP($P$20*1.037,0)</f>
        <v>150</v>
      </c>
      <c r="F14" s="104">
        <f>ROUNDUP(PMT($O$9/12,12,-D14),0)</f>
        <v>14</v>
      </c>
      <c r="G14" s="125">
        <f>ROUNDUP(PMT($O$9/12,12,-E14),0)</f>
        <v>14</v>
      </c>
      <c r="H14" s="129" t="s">
        <v>13</v>
      </c>
      <c r="I14" s="228">
        <f>ROUNDUP(PMT($P$9/12,24,-$O$20),0)</f>
        <v>8</v>
      </c>
      <c r="J14" s="228"/>
      <c r="K14" s="228"/>
      <c r="L14" s="221">
        <f>ROUNDUP(PMT($P$9/12,24,-$P$20),0)</f>
        <v>8</v>
      </c>
      <c r="M14" s="222"/>
      <c r="N14" s="136"/>
      <c r="O14" s="101">
        <v>1.6</v>
      </c>
      <c r="P14" s="141">
        <v>0</v>
      </c>
      <c r="Q14" s="18"/>
      <c r="R14" s="175"/>
      <c r="S14" s="176"/>
      <c r="T14" s="176"/>
      <c r="U14" s="176"/>
      <c r="V14" s="176"/>
      <c r="W14" s="177"/>
      <c r="X14" s="24"/>
      <c r="Y14" s="27"/>
      <c r="Z14" s="8"/>
      <c r="AA14" s="8"/>
      <c r="AB14" s="8"/>
      <c r="AC14" s="8"/>
      <c r="AD14" s="8"/>
    </row>
    <row r="15" spans="1:30" ht="15" customHeight="1" thickBot="1" x14ac:dyDescent="0.35">
      <c r="A15" s="2"/>
      <c r="B15" s="2"/>
      <c r="C15" s="103" t="s">
        <v>44</v>
      </c>
      <c r="D15" s="100">
        <f>ROUNDUP($O$20*1.042,0)</f>
        <v>151</v>
      </c>
      <c r="E15" s="101">
        <f>ROUNDUP($P$20*1.042,0)</f>
        <v>151</v>
      </c>
      <c r="F15" s="104">
        <f>ROUNDUP(PMT($O$9/12,15,-D15),0)</f>
        <v>12</v>
      </c>
      <c r="G15" s="125">
        <f>ROUNDUP(PMT($O$9/12,15,-E15),0)</f>
        <v>12</v>
      </c>
      <c r="H15" s="129" t="s">
        <v>14</v>
      </c>
      <c r="I15" s="228">
        <f>ROUNDUP(PMT($P$9/12,36,-$O$20),0)</f>
        <v>6</v>
      </c>
      <c r="J15" s="228"/>
      <c r="K15" s="228"/>
      <c r="L15" s="221">
        <f>ROUNDUP(PMT($P$9/12,36,-$P$20),0)</f>
        <v>6</v>
      </c>
      <c r="M15" s="222"/>
      <c r="N15" s="136"/>
      <c r="O15" s="101">
        <v>1.6</v>
      </c>
      <c r="P15" s="141">
        <v>0</v>
      </c>
      <c r="Q15" s="3"/>
      <c r="R15" s="175"/>
      <c r="S15" s="176"/>
      <c r="T15" s="176"/>
      <c r="U15" s="176"/>
      <c r="V15" s="176"/>
      <c r="W15" s="177"/>
      <c r="X15" s="24"/>
      <c r="Y15" s="27"/>
      <c r="Z15" s="8"/>
      <c r="AA15" s="8"/>
      <c r="AB15" s="8"/>
      <c r="AC15" s="8"/>
      <c r="AD15" s="8"/>
    </row>
    <row r="16" spans="1:30" ht="15" customHeight="1" thickBot="1" x14ac:dyDescent="0.35">
      <c r="A16" s="2"/>
      <c r="B16" s="2"/>
      <c r="C16" s="103" t="s">
        <v>12</v>
      </c>
      <c r="D16" s="100">
        <f>ROUNDUP($O$20*1.042,0)</f>
        <v>151</v>
      </c>
      <c r="E16" s="101">
        <f>ROUNDUP($P$20*1.042,0)</f>
        <v>151</v>
      </c>
      <c r="F16" s="104">
        <f>ROUNDUP(PMT($O$9/12,18,-D16),0)</f>
        <v>10</v>
      </c>
      <c r="G16" s="125">
        <f>ROUNDUP(PMT($O$9/12,18,-E16),0)</f>
        <v>10</v>
      </c>
      <c r="H16" s="130" t="s">
        <v>33</v>
      </c>
      <c r="I16" s="245">
        <f>ROUNDUP(PMT($P$9/12,48,-$O$20),0)</f>
        <v>5</v>
      </c>
      <c r="J16" s="245"/>
      <c r="K16" s="245"/>
      <c r="L16" s="223">
        <f>ROUNDUP(PMT($P$9/12,48,-$P$20),0)</f>
        <v>5</v>
      </c>
      <c r="M16" s="224"/>
      <c r="N16" s="136"/>
      <c r="O16" s="133">
        <v>1.6</v>
      </c>
      <c r="P16" s="141">
        <v>0</v>
      </c>
      <c r="Q16" s="18"/>
      <c r="R16" s="175"/>
      <c r="S16" s="176"/>
      <c r="T16" s="176"/>
      <c r="U16" s="176"/>
      <c r="V16" s="176"/>
      <c r="W16" s="177"/>
      <c r="X16" s="24"/>
      <c r="Y16" s="27"/>
      <c r="Z16" s="8"/>
      <c r="AA16" s="8"/>
      <c r="AB16" s="8"/>
      <c r="AC16" s="8"/>
      <c r="AD16" s="8"/>
    </row>
    <row r="17" spans="1:30" ht="15" customHeight="1" thickBot="1" x14ac:dyDescent="0.35">
      <c r="A17" s="2"/>
      <c r="B17" s="2"/>
      <c r="C17" s="103" t="s">
        <v>13</v>
      </c>
      <c r="D17" s="100">
        <f>ROUNDUP($O$20*1.042,0)</f>
        <v>151</v>
      </c>
      <c r="E17" s="101">
        <f>ROUNDUP($P$20*1.042,0)</f>
        <v>151</v>
      </c>
      <c r="F17" s="104">
        <f>ROUNDUP(PMT($O$9/12,24,-D17),0)</f>
        <v>8</v>
      </c>
      <c r="G17" s="125">
        <f>ROUNDUP(PMT($O$9/12,24,-E17),0)</f>
        <v>8</v>
      </c>
      <c r="H17" s="237" t="s">
        <v>51</v>
      </c>
      <c r="I17" s="238"/>
      <c r="J17" s="238"/>
      <c r="K17" s="239"/>
      <c r="L17" s="258" t="s">
        <v>18</v>
      </c>
      <c r="M17" s="258" t="s">
        <v>17</v>
      </c>
      <c r="N17" s="136"/>
      <c r="O17" s="161"/>
      <c r="P17" s="152">
        <v>0</v>
      </c>
      <c r="Q17" s="3"/>
      <c r="R17" s="175"/>
      <c r="S17" s="176"/>
      <c r="T17" s="176"/>
      <c r="U17" s="176"/>
      <c r="V17" s="176"/>
      <c r="W17" s="177"/>
      <c r="X17" s="24"/>
      <c r="Y17" s="27"/>
      <c r="Z17" s="8"/>
      <c r="AA17" s="8"/>
      <c r="AB17" s="8"/>
      <c r="AC17" s="8"/>
      <c r="AD17" s="8"/>
    </row>
    <row r="18" spans="1:30" ht="15" customHeight="1" thickBot="1" x14ac:dyDescent="0.35">
      <c r="A18" s="2"/>
      <c r="B18" s="2"/>
      <c r="C18" s="103" t="s">
        <v>14</v>
      </c>
      <c r="D18" s="100">
        <f>ROUNDUP($O$20*1.042,0)</f>
        <v>151</v>
      </c>
      <c r="E18" s="101">
        <f>ROUNDUP($P$20*1.042,0)</f>
        <v>151</v>
      </c>
      <c r="F18" s="104">
        <f>ROUNDUP(PMT($O$9/12,36,-D18),0)</f>
        <v>6</v>
      </c>
      <c r="G18" s="125">
        <f>ROUNDUP(PMT($O$9/12,36,-E18),0)</f>
        <v>6</v>
      </c>
      <c r="H18" s="168" t="s">
        <v>8</v>
      </c>
      <c r="I18" s="169" t="s">
        <v>22</v>
      </c>
      <c r="J18" s="170"/>
      <c r="K18" s="169" t="s">
        <v>23</v>
      </c>
      <c r="L18" s="259"/>
      <c r="M18" s="259"/>
      <c r="N18" s="136"/>
      <c r="O18" s="200" t="s">
        <v>45</v>
      </c>
      <c r="P18" s="201"/>
      <c r="Q18" s="3"/>
      <c r="R18" s="175"/>
      <c r="S18" s="176"/>
      <c r="T18" s="176"/>
      <c r="U18" s="176"/>
      <c r="V18" s="176"/>
      <c r="W18" s="177"/>
      <c r="X18" s="24"/>
      <c r="Y18" s="27"/>
      <c r="AC18" s="8"/>
    </row>
    <row r="19" spans="1:30" ht="15" customHeight="1" thickBot="1" x14ac:dyDescent="0.35">
      <c r="A19" s="2"/>
      <c r="B19" s="2"/>
      <c r="C19" s="105" t="s">
        <v>33</v>
      </c>
      <c r="D19" s="132">
        <f>ROUNDUP($O$20*1.042,0)</f>
        <v>151</v>
      </c>
      <c r="E19" s="133">
        <f>ROUNDUP($P$20*1.042,0)</f>
        <v>151</v>
      </c>
      <c r="F19" s="134">
        <f>ROUNDUP(PMT($O$9/12,48,-D19),0)</f>
        <v>5</v>
      </c>
      <c r="G19" s="135">
        <f>ROUNDUP(PMT($O$9/12,48,-E19),0)</f>
        <v>5</v>
      </c>
      <c r="H19" s="166" t="s">
        <v>10</v>
      </c>
      <c r="I19" s="156">
        <f t="shared" ref="I19:I24" si="0">ROUNDUP($O$20/100*(100+P12),0)</f>
        <v>144</v>
      </c>
      <c r="J19" s="167"/>
      <c r="K19" s="156">
        <f t="shared" ref="K19:K24" si="1">ROUNDUP($P$20/100*(100+P12),0)</f>
        <v>144</v>
      </c>
      <c r="L19" s="113" t="str">
        <f>"~"&amp;ROUNDUP(PMT($P$6/12,6,-I19),0)</f>
        <v>~26</v>
      </c>
      <c r="M19" s="113" t="str">
        <f>"~"&amp;ROUNDUP(PMT($P$6/12,6,-K19),0)</f>
        <v>~26</v>
      </c>
      <c r="N19" s="136"/>
      <c r="O19" s="142" t="s">
        <v>22</v>
      </c>
      <c r="P19" s="143" t="s">
        <v>23</v>
      </c>
      <c r="Q19" s="3"/>
      <c r="R19" s="175"/>
      <c r="S19" s="176"/>
      <c r="T19" s="176"/>
      <c r="U19" s="176"/>
      <c r="V19" s="176"/>
      <c r="W19" s="177"/>
      <c r="X19" s="24"/>
      <c r="Y19" s="27"/>
      <c r="AC19" s="8"/>
    </row>
    <row r="20" spans="1:30" ht="15" customHeight="1" thickBot="1" x14ac:dyDescent="0.35">
      <c r="A20" s="2"/>
      <c r="B20" s="2"/>
      <c r="C20" s="240" t="s">
        <v>50</v>
      </c>
      <c r="D20" s="241"/>
      <c r="E20" s="242"/>
      <c r="F20" s="243" t="s">
        <v>18</v>
      </c>
      <c r="G20" s="243" t="s">
        <v>17</v>
      </c>
      <c r="H20" s="106" t="s">
        <v>11</v>
      </c>
      <c r="I20" s="111">
        <f t="shared" si="0"/>
        <v>144</v>
      </c>
      <c r="J20" s="145"/>
      <c r="K20" s="111">
        <f t="shared" si="1"/>
        <v>144</v>
      </c>
      <c r="L20" s="114" t="str">
        <f>"~"&amp;ROUNDUP(PMT($P$6/12,12,-I20),0)</f>
        <v>~14</v>
      </c>
      <c r="M20" s="114" t="str">
        <f>"~"&amp;ROUNDUP(PMT($P$6/12,12,-K20),0)</f>
        <v>~14</v>
      </c>
      <c r="N20" s="136"/>
      <c r="O20" s="158">
        <f>I4-E29</f>
        <v>144</v>
      </c>
      <c r="P20" s="144">
        <f>K4-E29</f>
        <v>144</v>
      </c>
      <c r="Q20" s="3"/>
      <c r="R20" s="175"/>
      <c r="S20" s="176"/>
      <c r="T20" s="176"/>
      <c r="U20" s="176"/>
      <c r="V20" s="176"/>
      <c r="W20" s="177"/>
      <c r="X20" s="24"/>
      <c r="Y20" s="27"/>
      <c r="AC20" s="8"/>
    </row>
    <row r="21" spans="1:30" ht="15" customHeight="1" thickBot="1" x14ac:dyDescent="0.35">
      <c r="A21" s="2"/>
      <c r="B21" s="2"/>
      <c r="C21" s="121" t="s">
        <v>8</v>
      </c>
      <c r="D21" s="157" t="s">
        <v>22</v>
      </c>
      <c r="E21" s="157" t="s">
        <v>23</v>
      </c>
      <c r="F21" s="244"/>
      <c r="G21" s="244"/>
      <c r="H21" s="106" t="s">
        <v>12</v>
      </c>
      <c r="I21" s="111">
        <f t="shared" si="0"/>
        <v>144</v>
      </c>
      <c r="J21" s="145"/>
      <c r="K21" s="111">
        <f t="shared" si="1"/>
        <v>144</v>
      </c>
      <c r="L21" s="114" t="str">
        <f>"~"&amp;ROUNDUP(PMT($P$6/12,18,-I21),0)</f>
        <v>~10</v>
      </c>
      <c r="M21" s="114" t="str">
        <f>"~"&amp;ROUNDUP(PMT($P$6/12,18,-K21),0)</f>
        <v>~10</v>
      </c>
      <c r="N21" s="136"/>
      <c r="O21" s="159"/>
      <c r="P21" s="153" t="s">
        <v>57</v>
      </c>
      <c r="Q21" s="6"/>
      <c r="R21" s="175"/>
      <c r="S21" s="176"/>
      <c r="T21" s="176"/>
      <c r="U21" s="176"/>
      <c r="V21" s="176"/>
      <c r="W21" s="177"/>
      <c r="X21" s="24"/>
      <c r="Y21" s="27"/>
      <c r="Z21" s="2"/>
      <c r="AC21" s="8"/>
    </row>
    <row r="22" spans="1:30" ht="15" customHeight="1" x14ac:dyDescent="0.3">
      <c r="A22" s="2"/>
      <c r="B22" s="2"/>
      <c r="C22" s="106" t="s">
        <v>10</v>
      </c>
      <c r="D22" s="156">
        <f>ROUNDUP($O$20/100*(100+O12),0)</f>
        <v>147</v>
      </c>
      <c r="E22" s="156">
        <f>ROUNDUP($P$20/100*(100+O12),0)</f>
        <v>147</v>
      </c>
      <c r="F22" s="113" t="str">
        <f>"~"&amp;ROUNDUP(PMT($O$6/12,6,-D22),0)</f>
        <v>~26</v>
      </c>
      <c r="G22" s="113" t="str">
        <f>"~"&amp;ROUNDUP(PMT($O$6/12,6,-E22),0)</f>
        <v>~26</v>
      </c>
      <c r="H22" s="106" t="s">
        <v>13</v>
      </c>
      <c r="I22" s="111">
        <f t="shared" si="0"/>
        <v>144</v>
      </c>
      <c r="J22" s="145"/>
      <c r="K22" s="111">
        <f t="shared" si="1"/>
        <v>144</v>
      </c>
      <c r="L22" s="114" t="str">
        <f>"~"&amp;ROUNDUP(PMT($P$6/12,24,-I22),0)</f>
        <v>~8</v>
      </c>
      <c r="M22" s="114" t="str">
        <f>"~"&amp;ROUNDUP(PMT($P$6/12,24,-K22),0)</f>
        <v>~8</v>
      </c>
      <c r="N22" s="136"/>
      <c r="O22" s="160"/>
      <c r="P22" s="100">
        <v>4.2</v>
      </c>
      <c r="Q22" s="20"/>
      <c r="R22" s="175"/>
      <c r="S22" s="176"/>
      <c r="T22" s="176"/>
      <c r="U22" s="176"/>
      <c r="V22" s="176"/>
      <c r="W22" s="177"/>
      <c r="X22" s="24"/>
      <c r="Y22" s="27"/>
      <c r="Z22" s="2"/>
      <c r="AC22" s="8"/>
    </row>
    <row r="23" spans="1:30" ht="15" customHeight="1" thickBot="1" x14ac:dyDescent="0.35">
      <c r="A23" s="2"/>
      <c r="B23" s="2"/>
      <c r="C23" s="106" t="s">
        <v>11</v>
      </c>
      <c r="D23" s="111">
        <f>ROUNDUP($O$20/100*(100+O13),0)</f>
        <v>147</v>
      </c>
      <c r="E23" s="111">
        <f>ROUNDUP($P$20/100*(100+O13),0)</f>
        <v>147</v>
      </c>
      <c r="F23" s="114" t="str">
        <f>"~"&amp;ROUNDUP(PMT($O$6/12,12,-D23),0)</f>
        <v>~14</v>
      </c>
      <c r="G23" s="114" t="str">
        <f>"~"&amp;ROUNDUP(PMT($O$6/12,12,-E23),0)</f>
        <v>~14</v>
      </c>
      <c r="H23" s="106" t="s">
        <v>14</v>
      </c>
      <c r="I23" s="111">
        <f t="shared" si="0"/>
        <v>144</v>
      </c>
      <c r="J23" s="145"/>
      <c r="K23" s="111">
        <f t="shared" si="1"/>
        <v>144</v>
      </c>
      <c r="L23" s="114" t="str">
        <f>"~"&amp;ROUNDUP(PMT($P$6/12,36,-I23),0)</f>
        <v>~6</v>
      </c>
      <c r="M23" s="114" t="str">
        <f>"~"&amp;ROUNDUP(PMT($P$6/12,36,-K23),0)</f>
        <v>~6</v>
      </c>
      <c r="N23" s="136"/>
      <c r="O23" s="160"/>
      <c r="P23" s="152">
        <v>5.3</v>
      </c>
      <c r="Q23" s="20"/>
      <c r="R23" s="175"/>
      <c r="S23" s="176"/>
      <c r="T23" s="176"/>
      <c r="U23" s="176"/>
      <c r="V23" s="176"/>
      <c r="W23" s="177"/>
      <c r="X23" s="24"/>
      <c r="Y23" s="27"/>
      <c r="Z23" s="2"/>
      <c r="AC23" s="8"/>
    </row>
    <row r="24" spans="1:30" ht="15" customHeight="1" thickBot="1" x14ac:dyDescent="0.35">
      <c r="A24" s="2"/>
      <c r="B24" s="2"/>
      <c r="C24" s="106" t="s">
        <v>12</v>
      </c>
      <c r="D24" s="111">
        <f>ROUNDUP($O$20/100*(100+O14),0)</f>
        <v>147</v>
      </c>
      <c r="E24" s="111">
        <f>ROUNDUP($P$20/100*(100+O14),0)</f>
        <v>147</v>
      </c>
      <c r="F24" s="114" t="str">
        <f>"~"&amp;ROUNDUP(PMT($O$6/12,18,-D24),0)</f>
        <v>~10</v>
      </c>
      <c r="G24" s="127" t="str">
        <f>"~"&amp;ROUNDUP(PMT($O$6/12,18,-E24),0)</f>
        <v>~10</v>
      </c>
      <c r="H24" s="120" t="s">
        <v>47</v>
      </c>
      <c r="I24" s="112">
        <f t="shared" si="0"/>
        <v>144</v>
      </c>
      <c r="J24" s="147"/>
      <c r="K24" s="112">
        <f t="shared" si="1"/>
        <v>144</v>
      </c>
      <c r="L24" s="115" t="str">
        <f>"~"&amp;ROUNDUP(PMT($P$6/12,60,-I24),0)</f>
        <v>~5</v>
      </c>
      <c r="M24" s="115" t="str">
        <f>"~"&amp;ROUNDUP(PMT($P$6/12,60,-K24),0)</f>
        <v>~5</v>
      </c>
      <c r="N24" s="136"/>
      <c r="O24" s="160"/>
      <c r="P24" s="136"/>
      <c r="Q24" s="20"/>
      <c r="R24" s="181"/>
      <c r="S24" s="182"/>
      <c r="T24" s="182"/>
      <c r="U24" s="182"/>
      <c r="V24" s="182"/>
      <c r="W24" s="183"/>
      <c r="X24" s="24"/>
      <c r="Y24" s="27"/>
      <c r="Z24" s="2"/>
      <c r="AC24" s="8"/>
    </row>
    <row r="25" spans="1:30" ht="15" customHeight="1" thickBot="1" x14ac:dyDescent="0.35">
      <c r="A25" s="2"/>
      <c r="B25" s="2"/>
      <c r="C25" s="106" t="s">
        <v>13</v>
      </c>
      <c r="D25" s="111">
        <f>ROUNDUP($O$20/100*(100+O15),0)</f>
        <v>147</v>
      </c>
      <c r="E25" s="111">
        <f>ROUNDUP($P$20/100*(100+O15),0)</f>
        <v>147</v>
      </c>
      <c r="F25" s="114" t="str">
        <f>"~"&amp;ROUNDUP(PMT($O$6/12,24,-D25),0)</f>
        <v>~8</v>
      </c>
      <c r="G25" s="127" t="str">
        <f>"~"&amp;ROUNDUP(PMT($O$6/12,24,-E25),0)</f>
        <v>~8</v>
      </c>
      <c r="H25" s="184" t="s">
        <v>55</v>
      </c>
      <c r="I25" s="185"/>
      <c r="J25" s="185"/>
      <c r="K25" s="186"/>
      <c r="L25" s="187" t="s">
        <v>18</v>
      </c>
      <c r="M25" s="187" t="s">
        <v>17</v>
      </c>
      <c r="N25" s="136"/>
      <c r="O25" s="160"/>
      <c r="P25" s="136"/>
      <c r="R25" s="175"/>
      <c r="S25" s="176"/>
      <c r="T25" s="176"/>
      <c r="U25" s="176"/>
      <c r="V25" s="176"/>
      <c r="W25" s="177"/>
      <c r="X25" s="24"/>
      <c r="Y25" s="27"/>
      <c r="Z25" s="2"/>
      <c r="AC25" s="8"/>
    </row>
    <row r="26" spans="1:30" ht="15" customHeight="1" thickBot="1" x14ac:dyDescent="0.35">
      <c r="A26" s="2"/>
      <c r="B26" s="2"/>
      <c r="C26" s="106" t="s">
        <v>14</v>
      </c>
      <c r="D26" s="111">
        <f>ROUNDUP($O$20/100*(100+O16),0)</f>
        <v>147</v>
      </c>
      <c r="E26" s="111">
        <f>ROUNDUP($P$20/100*(100+O16),0)</f>
        <v>147</v>
      </c>
      <c r="F26" s="114" t="str">
        <f>"~"&amp;ROUNDUP(PMT($O$6/12,36,-D26),0)</f>
        <v>~6</v>
      </c>
      <c r="G26" s="127" t="str">
        <f>"~"&amp;ROUNDUP(PMT($O$6/12,36,-E26),0)</f>
        <v>~6</v>
      </c>
      <c r="H26" s="151" t="s">
        <v>8</v>
      </c>
      <c r="I26" s="150" t="s">
        <v>22</v>
      </c>
      <c r="J26" s="8"/>
      <c r="K26" s="150" t="s">
        <v>23</v>
      </c>
      <c r="L26" s="188"/>
      <c r="M26" s="188"/>
      <c r="N26" s="136"/>
      <c r="O26" s="160"/>
      <c r="P26" s="136"/>
      <c r="R26" s="175"/>
      <c r="S26" s="176"/>
      <c r="T26" s="176"/>
      <c r="U26" s="176"/>
      <c r="V26" s="176"/>
      <c r="W26" s="177"/>
      <c r="X26" s="24"/>
      <c r="Y26" s="27"/>
      <c r="Z26" s="2"/>
      <c r="AC26" s="8"/>
    </row>
    <row r="27" spans="1:30" ht="15" customHeight="1" x14ac:dyDescent="0.3">
      <c r="A27" s="2"/>
      <c r="B27" s="2"/>
      <c r="H27" s="99" t="s">
        <v>20</v>
      </c>
      <c r="I27" s="156">
        <f>ROUNDUP($O$20/100*(100+P22),0)</f>
        <v>151</v>
      </c>
      <c r="J27" s="8"/>
      <c r="K27" s="156">
        <f>ROUNDUP($P$20/100*(100+P22),0)</f>
        <v>151</v>
      </c>
      <c r="L27" s="101">
        <f>ROUNDUP(I27/4,0)</f>
        <v>38</v>
      </c>
      <c r="M27" s="155">
        <f>ROUNDUP(K27/4,0)</f>
        <v>38</v>
      </c>
      <c r="N27" s="136"/>
      <c r="O27" s="136"/>
      <c r="P27" s="136"/>
      <c r="R27" s="175"/>
      <c r="S27" s="176"/>
      <c r="T27" s="176"/>
      <c r="U27" s="176"/>
      <c r="V27" s="176"/>
      <c r="W27" s="177"/>
      <c r="X27" s="24"/>
      <c r="Y27" s="27"/>
      <c r="Z27" s="2"/>
      <c r="AC27" s="8"/>
    </row>
    <row r="28" spans="1:30" ht="15" customHeight="1" thickBot="1" x14ac:dyDescent="0.35">
      <c r="A28" s="2"/>
      <c r="B28" s="2"/>
      <c r="H28" s="105" t="s">
        <v>56</v>
      </c>
      <c r="I28" s="112">
        <f>ROUNDUP($O$20/100*(100+P23),0)</f>
        <v>152</v>
      </c>
      <c r="J28" s="162"/>
      <c r="K28" s="112">
        <f>ROUNDUP($P$20/100*(100+P23),0)</f>
        <v>152</v>
      </c>
      <c r="L28" s="154">
        <f>ROUNDUP(I28/5,0)</f>
        <v>31</v>
      </c>
      <c r="M28" s="152">
        <f>ROUNDUP(K28/5,0)</f>
        <v>31</v>
      </c>
      <c r="N28" s="136"/>
      <c r="O28" s="136"/>
      <c r="P28" s="136"/>
      <c r="R28" s="175"/>
      <c r="S28" s="176"/>
      <c r="T28" s="176"/>
      <c r="U28" s="176"/>
      <c r="V28" s="176"/>
      <c r="W28" s="177"/>
      <c r="X28" s="24"/>
      <c r="Y28" s="27"/>
      <c r="Z28" s="2"/>
      <c r="AC28" s="8"/>
    </row>
    <row r="29" spans="1:30" ht="15" customHeight="1" x14ac:dyDescent="0.3">
      <c r="A29" s="2"/>
      <c r="B29" s="2"/>
      <c r="C29" s="192" t="s">
        <v>34</v>
      </c>
      <c r="D29" s="193"/>
      <c r="E29" s="196">
        <v>0</v>
      </c>
      <c r="F29" s="197"/>
      <c r="N29" s="146"/>
      <c r="O29" s="146"/>
      <c r="P29" s="146"/>
      <c r="Q29" s="2"/>
      <c r="R29" s="175"/>
      <c r="S29" s="176"/>
      <c r="T29" s="176"/>
      <c r="U29" s="176"/>
      <c r="V29" s="176"/>
      <c r="W29" s="177"/>
      <c r="X29" s="24"/>
      <c r="Y29" s="27"/>
      <c r="Z29" s="2"/>
      <c r="AC29" s="8"/>
    </row>
    <row r="30" spans="1:30" ht="15" customHeight="1" thickBot="1" x14ac:dyDescent="0.35">
      <c r="A30" s="2"/>
      <c r="B30" s="2"/>
      <c r="C30" s="194"/>
      <c r="D30" s="195"/>
      <c r="E30" s="198"/>
      <c r="F30" s="199"/>
      <c r="N30" s="146"/>
      <c r="O30" s="146"/>
      <c r="P30" s="146"/>
      <c r="Q30" s="2"/>
      <c r="R30" s="175"/>
      <c r="S30" s="176"/>
      <c r="T30" s="176"/>
      <c r="U30" s="176"/>
      <c r="V30" s="176"/>
      <c r="W30" s="177"/>
      <c r="X30" s="24"/>
      <c r="Y30" s="27"/>
      <c r="Z30" s="2"/>
      <c r="AC30" s="8"/>
    </row>
    <row r="31" spans="1:30" ht="15" customHeight="1" x14ac:dyDescent="0.3">
      <c r="A31" s="2"/>
      <c r="B31" s="2"/>
      <c r="C31" s="163"/>
      <c r="D31" s="164"/>
      <c r="E31" s="164"/>
      <c r="F31" s="165"/>
      <c r="G31" s="165"/>
      <c r="N31" s="146"/>
      <c r="O31" s="146"/>
      <c r="P31" s="146"/>
      <c r="Q31" s="2"/>
      <c r="R31" s="175"/>
      <c r="S31" s="176"/>
      <c r="T31" s="176"/>
      <c r="U31" s="176"/>
      <c r="V31" s="176"/>
      <c r="W31" s="177"/>
      <c r="X31" s="24"/>
      <c r="Y31" s="27"/>
      <c r="Z31" s="2"/>
      <c r="AC31" s="8"/>
    </row>
    <row r="32" spans="1:30" ht="15" customHeight="1" x14ac:dyDescent="0.3">
      <c r="A32" s="2"/>
      <c r="B32" s="2"/>
      <c r="G32" s="146"/>
      <c r="N32" s="146"/>
      <c r="O32" s="146"/>
      <c r="P32" s="146"/>
      <c r="Q32" s="2"/>
      <c r="R32" s="175"/>
      <c r="S32" s="176"/>
      <c r="T32" s="176"/>
      <c r="U32" s="176"/>
      <c r="V32" s="176"/>
      <c r="W32" s="177"/>
      <c r="X32" s="24"/>
      <c r="Y32" s="27"/>
      <c r="Z32" s="2"/>
      <c r="AC32" s="8"/>
    </row>
    <row r="33" spans="1:29" ht="15" customHeight="1" x14ac:dyDescent="0.3">
      <c r="A33" s="2"/>
      <c r="B33" s="2"/>
      <c r="G33" s="146"/>
      <c r="H33" s="2"/>
      <c r="N33" s="2"/>
      <c r="O33" s="2"/>
      <c r="P33" s="2"/>
      <c r="Q33" s="2"/>
      <c r="R33" s="175"/>
      <c r="S33" s="176"/>
      <c r="T33" s="176"/>
      <c r="U33" s="176"/>
      <c r="V33" s="176"/>
      <c r="W33" s="177"/>
      <c r="X33" s="24"/>
      <c r="Y33" s="27"/>
      <c r="Z33" s="2"/>
      <c r="AC33" s="8"/>
    </row>
    <row r="34" spans="1:29" ht="15" customHeight="1" x14ac:dyDescent="0.3">
      <c r="A34" s="2"/>
      <c r="B34" s="2"/>
      <c r="C34" s="2"/>
      <c r="D34" s="2"/>
      <c r="E34" s="2"/>
      <c r="F34" s="2"/>
      <c r="G34" s="2"/>
      <c r="N34" s="2"/>
      <c r="O34" s="2"/>
      <c r="P34" s="2"/>
      <c r="Q34" s="2"/>
      <c r="R34" s="175"/>
      <c r="S34" s="176"/>
      <c r="T34" s="176"/>
      <c r="U34" s="176"/>
      <c r="V34" s="176"/>
      <c r="W34" s="177"/>
      <c r="X34" s="24"/>
      <c r="Y34" s="27"/>
      <c r="Z34" s="2"/>
      <c r="AC34" s="8"/>
    </row>
    <row r="35" spans="1:29" ht="15" customHeight="1" x14ac:dyDescent="0.3">
      <c r="A35" s="2"/>
      <c r="B35" s="2"/>
      <c r="C35" s="2"/>
      <c r="D35" s="2"/>
      <c r="E35" s="2"/>
      <c r="F35" s="2"/>
      <c r="G35" s="2"/>
      <c r="N35" s="2"/>
      <c r="O35" s="2"/>
      <c r="P35" s="2"/>
      <c r="Q35" s="2"/>
      <c r="R35" s="175"/>
      <c r="S35" s="176"/>
      <c r="T35" s="176"/>
      <c r="U35" s="176"/>
      <c r="V35" s="176"/>
      <c r="W35" s="177"/>
      <c r="X35" s="24"/>
      <c r="Y35" s="27"/>
      <c r="Z35" s="2"/>
      <c r="AC35" s="8"/>
    </row>
    <row r="36" spans="1:29" ht="15" customHeight="1" x14ac:dyDescent="0.3">
      <c r="A36" s="2"/>
      <c r="B36" s="2"/>
      <c r="C36" s="2"/>
      <c r="D36" s="2"/>
      <c r="E36" s="2"/>
      <c r="F36" s="2"/>
      <c r="N36" s="2"/>
      <c r="O36" s="2"/>
      <c r="P36" s="2"/>
      <c r="Q36" s="2"/>
      <c r="R36" s="175"/>
      <c r="S36" s="176"/>
      <c r="T36" s="176"/>
      <c r="U36" s="176"/>
      <c r="V36" s="176"/>
      <c r="W36" s="177"/>
      <c r="X36" s="24"/>
      <c r="Y36" s="27"/>
      <c r="Z36" s="2"/>
      <c r="AC36" s="8"/>
    </row>
    <row r="37" spans="1:29" ht="15" customHeight="1" x14ac:dyDescent="0.3">
      <c r="A37" s="2"/>
      <c r="B37" s="2"/>
      <c r="C37" s="2"/>
      <c r="D37" s="2"/>
      <c r="E37" s="2"/>
      <c r="F37" s="2"/>
      <c r="N37" s="2"/>
      <c r="O37" s="2"/>
      <c r="P37" s="2"/>
      <c r="Q37" s="2"/>
      <c r="R37" s="175"/>
      <c r="S37" s="176"/>
      <c r="T37" s="176"/>
      <c r="U37" s="176"/>
      <c r="V37" s="176"/>
      <c r="W37" s="177"/>
      <c r="X37" s="24"/>
      <c r="Y37" s="27"/>
      <c r="Z37" s="2"/>
      <c r="AC37" s="8"/>
    </row>
    <row r="38" spans="1:29" ht="15" customHeight="1" x14ac:dyDescent="0.3">
      <c r="A38" s="2"/>
      <c r="B38" s="2"/>
      <c r="C38" s="2"/>
      <c r="D38" s="2"/>
      <c r="E38" s="2"/>
      <c r="F38" s="2"/>
      <c r="N38" s="2"/>
      <c r="O38" s="2"/>
      <c r="P38" s="2"/>
      <c r="Q38" s="2"/>
      <c r="R38" s="175"/>
      <c r="S38" s="176"/>
      <c r="T38" s="176"/>
      <c r="U38" s="176"/>
      <c r="V38" s="176"/>
      <c r="W38" s="177"/>
      <c r="X38" s="24"/>
      <c r="Y38" s="27"/>
      <c r="Z38" s="2"/>
      <c r="AC38" s="8"/>
    </row>
    <row r="39" spans="1:29" ht="1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75"/>
      <c r="S39" s="176"/>
      <c r="T39" s="176"/>
      <c r="U39" s="176"/>
      <c r="V39" s="176"/>
      <c r="W39" s="177"/>
      <c r="X39" s="24"/>
      <c r="Y39" s="27"/>
      <c r="Z39" s="2"/>
      <c r="AC39" s="8"/>
    </row>
    <row r="40" spans="1:29" ht="1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75"/>
      <c r="S40" s="176"/>
      <c r="T40" s="176"/>
      <c r="U40" s="176"/>
      <c r="V40" s="176"/>
      <c r="W40" s="177"/>
      <c r="X40" s="24"/>
      <c r="Y40" s="27"/>
      <c r="Z40" s="2"/>
      <c r="AC40" s="8"/>
    </row>
    <row r="41" spans="1:29" ht="15" customHeight="1" x14ac:dyDescent="0.3">
      <c r="A41" s="2"/>
      <c r="B41" s="2"/>
      <c r="C41" s="2"/>
      <c r="I41" s="2"/>
      <c r="J41" s="2"/>
      <c r="K41" s="2"/>
      <c r="L41" s="2"/>
      <c r="M41" s="2"/>
      <c r="N41" s="2"/>
      <c r="O41" s="2"/>
      <c r="P41" s="2"/>
      <c r="Q41" s="2"/>
      <c r="R41" s="175"/>
      <c r="S41" s="176"/>
      <c r="T41" s="176"/>
      <c r="U41" s="176"/>
      <c r="V41" s="176"/>
      <c r="W41" s="177"/>
      <c r="X41" s="24"/>
      <c r="Y41" s="27"/>
      <c r="Z41" s="2"/>
    </row>
    <row r="42" spans="1:29" ht="15" customHeight="1" x14ac:dyDescent="0.3">
      <c r="A42" s="2"/>
      <c r="B42" s="2"/>
      <c r="C42" s="2"/>
      <c r="I42" s="2"/>
      <c r="J42" s="2"/>
      <c r="K42" s="2"/>
      <c r="L42" s="2"/>
      <c r="M42" s="2"/>
      <c r="N42" s="2"/>
      <c r="O42" s="2"/>
      <c r="P42" s="2"/>
      <c r="Q42" s="2"/>
      <c r="R42" s="175"/>
      <c r="S42" s="176"/>
      <c r="T42" s="176"/>
      <c r="U42" s="176"/>
      <c r="V42" s="176"/>
      <c r="W42" s="177"/>
      <c r="X42" s="24"/>
      <c r="Y42" s="27"/>
      <c r="Z42" s="2"/>
    </row>
    <row r="43" spans="1:29" ht="15" customHeight="1" x14ac:dyDescent="0.3">
      <c r="A43" s="2"/>
      <c r="B43" s="2"/>
      <c r="C43" s="2"/>
      <c r="I43" s="2"/>
      <c r="J43" s="2"/>
      <c r="K43" s="2"/>
      <c r="L43" s="2"/>
      <c r="M43" s="2"/>
      <c r="N43" s="2"/>
      <c r="O43" s="2"/>
      <c r="P43" s="2"/>
      <c r="Q43" s="2"/>
      <c r="R43" s="175"/>
      <c r="S43" s="176"/>
      <c r="T43" s="176"/>
      <c r="U43" s="176"/>
      <c r="V43" s="176"/>
      <c r="W43" s="177"/>
      <c r="X43" s="24"/>
      <c r="Y43" s="27"/>
      <c r="Z43" s="2"/>
    </row>
    <row r="44" spans="1:29" ht="15" customHeight="1" x14ac:dyDescent="0.3">
      <c r="R44" s="175"/>
      <c r="S44" s="176"/>
      <c r="T44" s="176"/>
      <c r="U44" s="176"/>
      <c r="V44" s="176"/>
      <c r="W44" s="177"/>
      <c r="X44" s="24"/>
      <c r="Y44" s="27"/>
    </row>
    <row r="45" spans="1:29" ht="15" customHeight="1" x14ac:dyDescent="0.3">
      <c r="R45" s="175"/>
      <c r="S45" s="176"/>
      <c r="T45" s="176"/>
      <c r="U45" s="176"/>
      <c r="V45" s="176"/>
      <c r="W45" s="177"/>
      <c r="X45" s="24"/>
      <c r="Y45" s="27"/>
    </row>
    <row r="46" spans="1:29" ht="15" customHeight="1" x14ac:dyDescent="0.3">
      <c r="R46" s="175"/>
      <c r="S46" s="176"/>
      <c r="T46" s="176"/>
      <c r="U46" s="176"/>
      <c r="V46" s="176"/>
      <c r="W46" s="177"/>
      <c r="X46" s="24"/>
      <c r="Y46" s="27"/>
    </row>
    <row r="47" spans="1:29" ht="15" customHeight="1" x14ac:dyDescent="0.3">
      <c r="R47" s="175"/>
      <c r="S47" s="176"/>
      <c r="T47" s="176"/>
      <c r="U47" s="176"/>
      <c r="V47" s="176"/>
      <c r="W47" s="177"/>
      <c r="X47" s="24"/>
      <c r="Y47" s="27"/>
    </row>
    <row r="48" spans="1:29" ht="15" customHeight="1" x14ac:dyDescent="0.3">
      <c r="R48" s="175"/>
      <c r="S48" s="176"/>
      <c r="T48" s="176"/>
      <c r="U48" s="176"/>
      <c r="V48" s="176"/>
      <c r="W48" s="177"/>
      <c r="X48" s="24"/>
      <c r="Y48" s="27"/>
    </row>
    <row r="49" spans="18:25" ht="15" customHeight="1" x14ac:dyDescent="0.3">
      <c r="R49" s="175"/>
      <c r="S49" s="176"/>
      <c r="T49" s="176"/>
      <c r="U49" s="176"/>
      <c r="V49" s="176"/>
      <c r="W49" s="177"/>
      <c r="X49" s="24"/>
      <c r="Y49" s="27"/>
    </row>
    <row r="50" spans="18:25" ht="15" customHeight="1" x14ac:dyDescent="0.3">
      <c r="R50" s="175"/>
      <c r="S50" s="176"/>
      <c r="T50" s="176"/>
      <c r="U50" s="176"/>
      <c r="V50" s="176"/>
      <c r="W50" s="177"/>
      <c r="X50" s="24"/>
      <c r="Y50" s="27"/>
    </row>
    <row r="51" spans="18:25" ht="15" customHeight="1" x14ac:dyDescent="0.3">
      <c r="R51" s="175"/>
      <c r="S51" s="176"/>
      <c r="T51" s="176"/>
      <c r="U51" s="176"/>
      <c r="V51" s="176"/>
      <c r="W51" s="177"/>
      <c r="X51" s="24"/>
      <c r="Y51" s="27"/>
    </row>
    <row r="52" spans="18:25" ht="15" customHeight="1" x14ac:dyDescent="0.3">
      <c r="R52" s="175"/>
      <c r="S52" s="176"/>
      <c r="T52" s="176"/>
      <c r="U52" s="176"/>
      <c r="V52" s="176"/>
      <c r="W52" s="177"/>
      <c r="X52" s="24"/>
      <c r="Y52" s="27"/>
    </row>
    <row r="53" spans="18:25" ht="15" customHeight="1" x14ac:dyDescent="0.3">
      <c r="R53" s="175"/>
      <c r="S53" s="176"/>
      <c r="T53" s="176"/>
      <c r="U53" s="176"/>
      <c r="V53" s="176"/>
      <c r="W53" s="177"/>
      <c r="X53" s="24"/>
      <c r="Y53" s="27"/>
    </row>
    <row r="54" spans="18:25" ht="15" customHeight="1" x14ac:dyDescent="0.3">
      <c r="R54" s="175"/>
      <c r="S54" s="176"/>
      <c r="T54" s="176"/>
      <c r="U54" s="176"/>
      <c r="V54" s="176"/>
      <c r="W54" s="177"/>
      <c r="X54" s="24"/>
      <c r="Y54" s="27"/>
    </row>
    <row r="55" spans="18:25" ht="15" customHeight="1" x14ac:dyDescent="0.3">
      <c r="R55" s="175"/>
      <c r="S55" s="176"/>
      <c r="T55" s="176"/>
      <c r="U55" s="176"/>
      <c r="V55" s="176"/>
      <c r="W55" s="177"/>
      <c r="X55" s="24"/>
      <c r="Y55" s="27"/>
    </row>
    <row r="56" spans="18:25" x14ac:dyDescent="0.3">
      <c r="R56" s="178"/>
      <c r="S56" s="179"/>
      <c r="T56" s="179"/>
      <c r="U56" s="179"/>
      <c r="V56" s="179"/>
      <c r="W56" s="180"/>
      <c r="X56" s="78"/>
      <c r="Y56" s="26"/>
    </row>
    <row r="57" spans="18:25" x14ac:dyDescent="0.3">
      <c r="R57" s="175"/>
      <c r="S57" s="176"/>
      <c r="T57" s="176"/>
      <c r="U57" s="176"/>
      <c r="V57" s="176"/>
      <c r="W57" s="177"/>
      <c r="X57" s="24"/>
      <c r="Y57" s="27"/>
    </row>
    <row r="58" spans="18:25" x14ac:dyDescent="0.3">
      <c r="R58" s="175"/>
      <c r="S58" s="176"/>
      <c r="T58" s="176"/>
      <c r="U58" s="176"/>
      <c r="V58" s="176"/>
      <c r="W58" s="177"/>
      <c r="X58" s="24"/>
      <c r="Y58" s="27"/>
    </row>
    <row r="59" spans="18:25" x14ac:dyDescent="0.3">
      <c r="R59" s="175"/>
      <c r="S59" s="176"/>
      <c r="T59" s="176"/>
      <c r="U59" s="176"/>
      <c r="V59" s="176"/>
      <c r="W59" s="177"/>
      <c r="X59" s="24"/>
      <c r="Y59" s="27"/>
    </row>
    <row r="60" spans="18:25" x14ac:dyDescent="0.3">
      <c r="R60" s="175"/>
      <c r="S60" s="176"/>
      <c r="T60" s="176"/>
      <c r="U60" s="176"/>
      <c r="V60" s="176"/>
      <c r="W60" s="177"/>
      <c r="X60" s="24"/>
      <c r="Y60" s="27"/>
    </row>
    <row r="61" spans="18:25" x14ac:dyDescent="0.3">
      <c r="R61" s="175"/>
      <c r="S61" s="176"/>
      <c r="T61" s="176"/>
      <c r="U61" s="176"/>
      <c r="V61" s="176"/>
      <c r="W61" s="177"/>
      <c r="X61" s="24"/>
      <c r="Y61" s="27"/>
    </row>
    <row r="62" spans="18:25" x14ac:dyDescent="0.3">
      <c r="R62" s="175"/>
      <c r="S62" s="176"/>
      <c r="T62" s="176"/>
      <c r="U62" s="176"/>
      <c r="V62" s="176"/>
      <c r="W62" s="177"/>
      <c r="X62" s="24"/>
      <c r="Y62" s="27"/>
    </row>
    <row r="63" spans="18:25" x14ac:dyDescent="0.3">
      <c r="R63" s="175"/>
      <c r="S63" s="176"/>
      <c r="T63" s="176"/>
      <c r="U63" s="176"/>
      <c r="V63" s="176"/>
      <c r="W63" s="177"/>
      <c r="X63" s="24"/>
      <c r="Y63" s="27"/>
    </row>
    <row r="64" spans="18:25" x14ac:dyDescent="0.3">
      <c r="R64" s="175"/>
      <c r="S64" s="176"/>
      <c r="T64" s="176"/>
      <c r="U64" s="176"/>
      <c r="V64" s="176"/>
      <c r="W64" s="177"/>
      <c r="X64" s="24"/>
      <c r="Y64" s="27"/>
    </row>
    <row r="65" spans="18:25" x14ac:dyDescent="0.3">
      <c r="R65" s="175"/>
      <c r="S65" s="176"/>
      <c r="T65" s="176"/>
      <c r="U65" s="176"/>
      <c r="V65" s="176"/>
      <c r="W65" s="177"/>
      <c r="X65" s="24"/>
      <c r="Y65" s="27"/>
    </row>
    <row r="66" spans="18:25" x14ac:dyDescent="0.3">
      <c r="R66" s="175"/>
      <c r="S66" s="176"/>
      <c r="T66" s="176"/>
      <c r="U66" s="176"/>
      <c r="V66" s="176"/>
      <c r="W66" s="177"/>
      <c r="X66" s="24"/>
      <c r="Y66" s="27"/>
    </row>
    <row r="67" spans="18:25" x14ac:dyDescent="0.3">
      <c r="R67" s="175"/>
      <c r="S67" s="176"/>
      <c r="T67" s="176"/>
      <c r="U67" s="176"/>
      <c r="V67" s="176"/>
      <c r="W67" s="177"/>
      <c r="X67" s="24"/>
      <c r="Y67" s="27"/>
    </row>
    <row r="68" spans="18:25" x14ac:dyDescent="0.3">
      <c r="R68" s="175"/>
      <c r="S68" s="176"/>
      <c r="T68" s="176"/>
      <c r="U68" s="176"/>
      <c r="V68" s="176"/>
      <c r="W68" s="177"/>
      <c r="X68" s="24"/>
      <c r="Y68" s="27"/>
    </row>
    <row r="69" spans="18:25" x14ac:dyDescent="0.3">
      <c r="R69" s="175"/>
      <c r="S69" s="176"/>
      <c r="T69" s="176"/>
      <c r="U69" s="176"/>
      <c r="V69" s="176"/>
      <c r="W69" s="177"/>
      <c r="X69" s="24"/>
      <c r="Y69" s="27"/>
    </row>
    <row r="70" spans="18:25" x14ac:dyDescent="0.3">
      <c r="R70" s="175"/>
      <c r="S70" s="176"/>
      <c r="T70" s="176"/>
      <c r="U70" s="176"/>
      <c r="V70" s="176"/>
      <c r="W70" s="177"/>
      <c r="X70" s="24"/>
      <c r="Y70" s="27"/>
    </row>
    <row r="71" spans="18:25" x14ac:dyDescent="0.3">
      <c r="R71" s="175"/>
      <c r="S71" s="176"/>
      <c r="T71" s="176"/>
      <c r="U71" s="176"/>
      <c r="V71" s="176"/>
      <c r="W71" s="177"/>
      <c r="X71" s="24"/>
      <c r="Y71" s="27"/>
    </row>
    <row r="72" spans="18:25" x14ac:dyDescent="0.3">
      <c r="R72" s="175"/>
      <c r="S72" s="176"/>
      <c r="T72" s="176"/>
      <c r="U72" s="176"/>
      <c r="V72" s="176"/>
      <c r="W72" s="177"/>
      <c r="X72" s="24"/>
      <c r="Y72" s="27"/>
    </row>
    <row r="73" spans="18:25" x14ac:dyDescent="0.3">
      <c r="R73" s="175"/>
      <c r="S73" s="176"/>
      <c r="T73" s="176"/>
      <c r="U73" s="176"/>
      <c r="V73" s="176"/>
      <c r="W73" s="177"/>
      <c r="X73" s="24"/>
      <c r="Y73" s="27"/>
    </row>
    <row r="74" spans="18:25" x14ac:dyDescent="0.3">
      <c r="R74" s="175"/>
      <c r="S74" s="176"/>
      <c r="T74" s="176"/>
      <c r="U74" s="176"/>
      <c r="V74" s="176"/>
      <c r="W74" s="177"/>
      <c r="X74" s="24"/>
      <c r="Y74" s="27"/>
    </row>
    <row r="75" spans="18:25" x14ac:dyDescent="0.3">
      <c r="R75" s="175"/>
      <c r="S75" s="176"/>
      <c r="T75" s="176"/>
      <c r="U75" s="176"/>
      <c r="V75" s="176"/>
      <c r="W75" s="177"/>
      <c r="X75" s="24"/>
      <c r="Y75" s="27"/>
    </row>
    <row r="76" spans="18:25" x14ac:dyDescent="0.3">
      <c r="R76" s="175"/>
      <c r="S76" s="176"/>
      <c r="T76" s="176"/>
      <c r="U76" s="176"/>
      <c r="V76" s="176"/>
      <c r="W76" s="177"/>
      <c r="X76" s="24"/>
      <c r="Y76" s="27"/>
    </row>
    <row r="77" spans="18:25" x14ac:dyDescent="0.3">
      <c r="R77" s="175"/>
      <c r="S77" s="176"/>
      <c r="T77" s="176"/>
      <c r="U77" s="176"/>
      <c r="V77" s="176"/>
      <c r="W77" s="177"/>
      <c r="X77" s="24"/>
      <c r="Y77" s="27"/>
    </row>
    <row r="78" spans="18:25" x14ac:dyDescent="0.3">
      <c r="R78" s="175"/>
      <c r="S78" s="176"/>
      <c r="T78" s="176"/>
      <c r="U78" s="176"/>
      <c r="V78" s="176"/>
      <c r="W78" s="177"/>
      <c r="X78" s="24"/>
      <c r="Y78" s="27"/>
    </row>
    <row r="79" spans="18:25" x14ac:dyDescent="0.3">
      <c r="R79" s="175"/>
      <c r="S79" s="176"/>
      <c r="T79" s="176"/>
      <c r="U79" s="176"/>
      <c r="V79" s="176"/>
      <c r="W79" s="177"/>
      <c r="X79" s="24"/>
      <c r="Y79" s="27"/>
    </row>
    <row r="80" spans="18:25" x14ac:dyDescent="0.3">
      <c r="R80" s="175"/>
      <c r="S80" s="176"/>
      <c r="T80" s="176"/>
      <c r="U80" s="176"/>
      <c r="V80" s="176"/>
      <c r="W80" s="177"/>
      <c r="X80" s="24"/>
      <c r="Y80" s="27"/>
    </row>
    <row r="81" spans="18:25" x14ac:dyDescent="0.3">
      <c r="R81" s="175"/>
      <c r="S81" s="176"/>
      <c r="T81" s="176"/>
      <c r="U81" s="176"/>
      <c r="V81" s="176"/>
      <c r="W81" s="177"/>
      <c r="X81" s="24"/>
      <c r="Y81" s="27"/>
    </row>
    <row r="82" spans="18:25" x14ac:dyDescent="0.3">
      <c r="R82" s="175"/>
      <c r="S82" s="176"/>
      <c r="T82" s="176"/>
      <c r="U82" s="176"/>
      <c r="V82" s="176"/>
      <c r="W82" s="177"/>
      <c r="X82" s="24"/>
      <c r="Y82" s="27"/>
    </row>
    <row r="83" spans="18:25" x14ac:dyDescent="0.3">
      <c r="R83" s="175"/>
      <c r="S83" s="176"/>
      <c r="T83" s="176"/>
      <c r="U83" s="176"/>
      <c r="V83" s="176"/>
      <c r="W83" s="177"/>
      <c r="X83" s="24"/>
      <c r="Y83" s="27"/>
    </row>
    <row r="84" spans="18:25" x14ac:dyDescent="0.3">
      <c r="R84" s="175"/>
      <c r="S84" s="176"/>
      <c r="T84" s="176"/>
      <c r="U84" s="176"/>
      <c r="V84" s="176"/>
      <c r="W84" s="177"/>
      <c r="X84" s="24"/>
      <c r="Y84" s="27"/>
    </row>
    <row r="85" spans="18:25" x14ac:dyDescent="0.3">
      <c r="R85" s="175"/>
      <c r="S85" s="176"/>
      <c r="T85" s="176"/>
      <c r="U85" s="176"/>
      <c r="V85" s="176"/>
      <c r="W85" s="177"/>
      <c r="X85" s="24"/>
      <c r="Y85" s="27"/>
    </row>
    <row r="86" spans="18:25" x14ac:dyDescent="0.3">
      <c r="R86" s="175"/>
      <c r="S86" s="176"/>
      <c r="T86" s="176"/>
      <c r="U86" s="176"/>
      <c r="V86" s="176"/>
      <c r="W86" s="177"/>
      <c r="X86" s="24"/>
      <c r="Y86" s="27"/>
    </row>
    <row r="87" spans="18:25" x14ac:dyDescent="0.3">
      <c r="R87" s="175"/>
      <c r="S87" s="176"/>
      <c r="T87" s="176"/>
      <c r="U87" s="176"/>
      <c r="V87" s="176"/>
      <c r="W87" s="177"/>
      <c r="X87" s="24"/>
      <c r="Y87" s="27"/>
    </row>
    <row r="88" spans="18:25" x14ac:dyDescent="0.3">
      <c r="R88" s="175"/>
      <c r="S88" s="176"/>
      <c r="T88" s="176"/>
      <c r="U88" s="176"/>
      <c r="V88" s="176"/>
      <c r="W88" s="177"/>
      <c r="X88" s="24"/>
      <c r="Y88" s="27"/>
    </row>
    <row r="89" spans="18:25" x14ac:dyDescent="0.3">
      <c r="R89" s="175"/>
      <c r="S89" s="176"/>
      <c r="T89" s="176"/>
      <c r="U89" s="176"/>
      <c r="V89" s="176"/>
      <c r="W89" s="177"/>
      <c r="X89" s="24"/>
      <c r="Y89" s="27"/>
    </row>
    <row r="90" spans="18:25" x14ac:dyDescent="0.3">
      <c r="R90" s="175"/>
      <c r="S90" s="176"/>
      <c r="T90" s="176"/>
      <c r="U90" s="176"/>
      <c r="V90" s="176"/>
      <c r="W90" s="177"/>
      <c r="X90" s="24"/>
      <c r="Y90" s="27"/>
    </row>
    <row r="91" spans="18:25" x14ac:dyDescent="0.3">
      <c r="R91" s="175"/>
      <c r="S91" s="176"/>
      <c r="T91" s="176"/>
      <c r="U91" s="176"/>
      <c r="V91" s="176"/>
      <c r="W91" s="177"/>
      <c r="X91" s="24"/>
      <c r="Y91" s="27"/>
    </row>
    <row r="92" spans="18:25" x14ac:dyDescent="0.3">
      <c r="R92" s="175"/>
      <c r="S92" s="176"/>
      <c r="T92" s="176"/>
      <c r="U92" s="176"/>
      <c r="V92" s="176"/>
      <c r="W92" s="177"/>
      <c r="X92" s="24"/>
      <c r="Y92" s="27"/>
    </row>
    <row r="93" spans="18:25" x14ac:dyDescent="0.3">
      <c r="R93" s="175"/>
      <c r="S93" s="176"/>
      <c r="T93" s="176"/>
      <c r="U93" s="176"/>
      <c r="V93" s="176"/>
      <c r="W93" s="177"/>
      <c r="X93" s="24"/>
      <c r="Y93" s="27"/>
    </row>
    <row r="94" spans="18:25" x14ac:dyDescent="0.3">
      <c r="R94" s="175"/>
      <c r="S94" s="176"/>
      <c r="T94" s="176"/>
      <c r="U94" s="176"/>
      <c r="V94" s="176"/>
      <c r="W94" s="177"/>
      <c r="X94" s="24"/>
      <c r="Y94" s="27"/>
    </row>
    <row r="95" spans="18:25" x14ac:dyDescent="0.3">
      <c r="R95" s="175"/>
      <c r="S95" s="176"/>
      <c r="T95" s="176"/>
      <c r="U95" s="176"/>
      <c r="V95" s="176"/>
      <c r="W95" s="177"/>
      <c r="X95" s="24"/>
      <c r="Y95" s="27"/>
    </row>
    <row r="96" spans="18:25" x14ac:dyDescent="0.3">
      <c r="R96" s="175"/>
      <c r="S96" s="176"/>
      <c r="T96" s="176"/>
      <c r="U96" s="176"/>
      <c r="V96" s="176"/>
      <c r="W96" s="177"/>
      <c r="X96" s="24"/>
      <c r="Y96" s="27"/>
    </row>
    <row r="97" spans="18:29" x14ac:dyDescent="0.3">
      <c r="R97" s="175"/>
      <c r="S97" s="176"/>
      <c r="T97" s="176"/>
      <c r="U97" s="176"/>
      <c r="V97" s="176"/>
      <c r="W97" s="177"/>
      <c r="X97" s="24"/>
      <c r="Y97" s="27"/>
    </row>
    <row r="98" spans="18:29" x14ac:dyDescent="0.3">
      <c r="R98" s="175"/>
      <c r="S98" s="176"/>
      <c r="T98" s="176"/>
      <c r="U98" s="176"/>
      <c r="V98" s="176"/>
      <c r="W98" s="177"/>
      <c r="X98" s="24"/>
      <c r="Y98" s="27"/>
    </row>
    <row r="99" spans="18:29" x14ac:dyDescent="0.3">
      <c r="R99" s="175"/>
      <c r="S99" s="176"/>
      <c r="T99" s="176"/>
      <c r="U99" s="176"/>
      <c r="V99" s="176"/>
      <c r="W99" s="177"/>
      <c r="X99" s="24"/>
      <c r="Y99" s="27"/>
    </row>
    <row r="100" spans="18:29" x14ac:dyDescent="0.3">
      <c r="R100" s="175"/>
      <c r="S100" s="176"/>
      <c r="T100" s="176"/>
      <c r="U100" s="176"/>
      <c r="V100" s="176"/>
      <c r="W100" s="177"/>
      <c r="X100" s="24"/>
      <c r="Y100" s="27"/>
    </row>
    <row r="101" spans="18:29" x14ac:dyDescent="0.3">
      <c r="R101" s="175"/>
      <c r="S101" s="176"/>
      <c r="T101" s="176"/>
      <c r="U101" s="176"/>
      <c r="V101" s="176"/>
      <c r="W101" s="177"/>
      <c r="X101" s="24"/>
      <c r="Y101" s="27"/>
    </row>
    <row r="102" spans="18:29" x14ac:dyDescent="0.3">
      <c r="R102" s="175"/>
      <c r="S102" s="176"/>
      <c r="T102" s="176"/>
      <c r="U102" s="176"/>
      <c r="V102" s="176"/>
      <c r="W102" s="177"/>
      <c r="X102" s="24"/>
      <c r="Y102" s="27"/>
    </row>
    <row r="103" spans="18:29" x14ac:dyDescent="0.3">
      <c r="R103" s="175"/>
      <c r="S103" s="176"/>
      <c r="T103" s="176"/>
      <c r="U103" s="176"/>
      <c r="V103" s="176"/>
      <c r="W103" s="177"/>
      <c r="X103" s="24"/>
      <c r="Y103" s="27"/>
    </row>
    <row r="104" spans="18:29" x14ac:dyDescent="0.3">
      <c r="R104" s="175"/>
      <c r="S104" s="176"/>
      <c r="T104" s="176"/>
      <c r="U104" s="176"/>
      <c r="V104" s="176"/>
      <c r="W104" s="177"/>
      <c r="X104" s="24"/>
      <c r="Y104" s="27"/>
    </row>
    <row r="105" spans="18:29" x14ac:dyDescent="0.3">
      <c r="R105" s="175"/>
      <c r="S105" s="176"/>
      <c r="T105" s="176"/>
      <c r="U105" s="176"/>
      <c r="V105" s="176"/>
      <c r="W105" s="177"/>
      <c r="X105" s="24"/>
      <c r="Y105" s="27"/>
    </row>
    <row r="106" spans="18:29" x14ac:dyDescent="0.3">
      <c r="R106" s="175"/>
      <c r="S106" s="176"/>
      <c r="T106" s="176"/>
      <c r="U106" s="176"/>
      <c r="V106" s="176"/>
      <c r="W106" s="177"/>
      <c r="X106" s="24"/>
      <c r="Y106" s="27"/>
    </row>
    <row r="107" spans="18:29" x14ac:dyDescent="0.3">
      <c r="R107" s="175"/>
      <c r="S107" s="176"/>
      <c r="T107" s="176"/>
      <c r="U107" s="176"/>
      <c r="V107" s="176"/>
      <c r="W107" s="177"/>
      <c r="X107" s="24"/>
      <c r="Y107" s="27"/>
    </row>
    <row r="108" spans="18:29" x14ac:dyDescent="0.3">
      <c r="R108" s="178"/>
      <c r="S108" s="179"/>
      <c r="T108" s="179"/>
      <c r="U108" s="179"/>
      <c r="V108" s="179"/>
      <c r="W108" s="180"/>
      <c r="X108" s="78"/>
      <c r="Y108" s="26"/>
    </row>
    <row r="109" spans="18:29" x14ac:dyDescent="0.3">
      <c r="R109" s="175"/>
      <c r="S109" s="176"/>
      <c r="T109" s="176"/>
      <c r="U109" s="176"/>
      <c r="V109" s="176"/>
      <c r="W109" s="177"/>
      <c r="X109" s="24"/>
      <c r="Y109" s="27"/>
      <c r="AC109" t="s">
        <v>48</v>
      </c>
    </row>
    <row r="110" spans="18:29" x14ac:dyDescent="0.3">
      <c r="R110" s="175"/>
      <c r="S110" s="176"/>
      <c r="T110" s="176"/>
      <c r="U110" s="176"/>
      <c r="V110" s="176"/>
      <c r="W110" s="177"/>
      <c r="X110" s="24"/>
      <c r="Y110" s="27"/>
    </row>
    <row r="111" spans="18:29" x14ac:dyDescent="0.3">
      <c r="R111" s="175"/>
      <c r="S111" s="176"/>
      <c r="T111" s="176"/>
      <c r="U111" s="176"/>
      <c r="V111" s="176"/>
      <c r="W111" s="177"/>
      <c r="X111" s="24"/>
      <c r="Y111" s="27"/>
    </row>
    <row r="112" spans="18:29" x14ac:dyDescent="0.3">
      <c r="R112" s="181"/>
      <c r="S112" s="182"/>
      <c r="T112" s="182"/>
      <c r="U112" s="182"/>
      <c r="V112" s="182"/>
      <c r="W112" s="183"/>
      <c r="X112" s="24"/>
      <c r="Y112" s="27"/>
    </row>
    <row r="113" spans="18:25" x14ac:dyDescent="0.3">
      <c r="R113" s="175"/>
      <c r="S113" s="176"/>
      <c r="T113" s="176"/>
      <c r="U113" s="176"/>
      <c r="V113" s="176"/>
      <c r="W113" s="177"/>
      <c r="X113" s="24"/>
      <c r="Y113" s="27"/>
    </row>
    <row r="114" spans="18:25" x14ac:dyDescent="0.3">
      <c r="R114" s="175"/>
      <c r="S114" s="176"/>
      <c r="T114" s="176"/>
      <c r="U114" s="176"/>
      <c r="V114" s="176"/>
      <c r="W114" s="177"/>
      <c r="X114" s="24"/>
      <c r="Y114" s="27"/>
    </row>
    <row r="115" spans="18:25" x14ac:dyDescent="0.3">
      <c r="R115" s="175"/>
      <c r="S115" s="176"/>
      <c r="T115" s="176"/>
      <c r="U115" s="176"/>
      <c r="V115" s="176"/>
      <c r="W115" s="177"/>
      <c r="X115" s="24"/>
      <c r="Y115" s="27"/>
    </row>
    <row r="116" spans="18:25" x14ac:dyDescent="0.3">
      <c r="R116" s="175"/>
      <c r="S116" s="176"/>
      <c r="T116" s="176"/>
      <c r="U116" s="176"/>
      <c r="V116" s="176"/>
      <c r="W116" s="177"/>
      <c r="X116" s="24"/>
      <c r="Y116" s="27"/>
    </row>
    <row r="117" spans="18:25" x14ac:dyDescent="0.3">
      <c r="R117" s="175"/>
      <c r="S117" s="176"/>
      <c r="T117" s="176"/>
      <c r="U117" s="176"/>
      <c r="V117" s="176"/>
      <c r="W117" s="177"/>
      <c r="X117" s="24"/>
      <c r="Y117" s="27"/>
    </row>
    <row r="118" spans="18:25" x14ac:dyDescent="0.3">
      <c r="R118" s="175"/>
      <c r="S118" s="176"/>
      <c r="T118" s="176"/>
      <c r="U118" s="176"/>
      <c r="V118" s="176"/>
      <c r="W118" s="177"/>
      <c r="X118" s="24"/>
      <c r="Y118" s="27"/>
    </row>
    <row r="119" spans="18:25" x14ac:dyDescent="0.3">
      <c r="R119" s="175"/>
      <c r="S119" s="176"/>
      <c r="T119" s="176"/>
      <c r="U119" s="176"/>
      <c r="V119" s="176"/>
      <c r="W119" s="177"/>
      <c r="X119" s="24"/>
      <c r="Y119" s="27"/>
    </row>
    <row r="120" spans="18:25" x14ac:dyDescent="0.3">
      <c r="R120" s="175"/>
      <c r="S120" s="176"/>
      <c r="T120" s="176"/>
      <c r="U120" s="176"/>
      <c r="V120" s="176"/>
      <c r="W120" s="177"/>
      <c r="X120" s="24"/>
      <c r="Y120" s="27"/>
    </row>
    <row r="121" spans="18:25" x14ac:dyDescent="0.3">
      <c r="R121" s="175"/>
      <c r="S121" s="176"/>
      <c r="T121" s="176"/>
      <c r="U121" s="176"/>
      <c r="V121" s="176"/>
      <c r="W121" s="177"/>
      <c r="X121" s="24"/>
      <c r="Y121" s="27"/>
    </row>
    <row r="122" spans="18:25" x14ac:dyDescent="0.3">
      <c r="R122" s="175"/>
      <c r="S122" s="176"/>
      <c r="T122" s="176"/>
      <c r="U122" s="176"/>
      <c r="V122" s="176"/>
      <c r="W122" s="177"/>
      <c r="X122" s="24"/>
      <c r="Y122" s="27"/>
    </row>
    <row r="123" spans="18:25" x14ac:dyDescent="0.3">
      <c r="R123" s="175"/>
      <c r="S123" s="176"/>
      <c r="T123" s="176"/>
      <c r="U123" s="176"/>
      <c r="V123" s="176"/>
      <c r="W123" s="177"/>
      <c r="X123" s="24"/>
      <c r="Y123" s="27"/>
    </row>
    <row r="124" spans="18:25" x14ac:dyDescent="0.3">
      <c r="R124" s="175"/>
      <c r="S124" s="176"/>
      <c r="T124" s="176"/>
      <c r="U124" s="176"/>
      <c r="V124" s="176"/>
      <c r="W124" s="177"/>
      <c r="X124" s="24"/>
      <c r="Y124" s="27"/>
    </row>
    <row r="125" spans="18:25" x14ac:dyDescent="0.3">
      <c r="R125" s="175"/>
      <c r="S125" s="176"/>
      <c r="T125" s="176"/>
      <c r="U125" s="176"/>
      <c r="V125" s="176"/>
      <c r="W125" s="177"/>
      <c r="X125" s="24"/>
      <c r="Y125" s="27"/>
    </row>
    <row r="126" spans="18:25" x14ac:dyDescent="0.3">
      <c r="R126" s="175"/>
      <c r="S126" s="176"/>
      <c r="T126" s="176"/>
      <c r="U126" s="176"/>
      <c r="V126" s="176"/>
      <c r="W126" s="177"/>
      <c r="X126" s="24"/>
      <c r="Y126" s="27"/>
    </row>
    <row r="127" spans="18:25" x14ac:dyDescent="0.3">
      <c r="R127" s="181"/>
      <c r="S127" s="182"/>
      <c r="T127" s="182"/>
      <c r="U127" s="182"/>
      <c r="V127" s="182"/>
      <c r="W127" s="183"/>
      <c r="X127" s="24"/>
      <c r="Y127" s="27"/>
    </row>
    <row r="128" spans="18:25" x14ac:dyDescent="0.3">
      <c r="R128" s="175"/>
      <c r="S128" s="176"/>
      <c r="T128" s="176"/>
      <c r="U128" s="176"/>
      <c r="V128" s="176"/>
      <c r="W128" s="177"/>
      <c r="X128" s="24"/>
      <c r="Y128" s="27"/>
    </row>
    <row r="129" spans="18:25" x14ac:dyDescent="0.3">
      <c r="R129" s="175"/>
      <c r="S129" s="176"/>
      <c r="T129" s="176"/>
      <c r="U129" s="176"/>
      <c r="V129" s="176"/>
      <c r="W129" s="177"/>
      <c r="X129" s="24"/>
      <c r="Y129" s="27"/>
    </row>
    <row r="130" spans="18:25" x14ac:dyDescent="0.3">
      <c r="R130" s="175"/>
      <c r="S130" s="176"/>
      <c r="T130" s="176"/>
      <c r="U130" s="176"/>
      <c r="V130" s="176"/>
      <c r="W130" s="177"/>
      <c r="X130" s="24"/>
      <c r="Y130" s="27"/>
    </row>
    <row r="131" spans="18:25" x14ac:dyDescent="0.3">
      <c r="R131" s="175"/>
      <c r="S131" s="176"/>
      <c r="T131" s="176"/>
      <c r="U131" s="176"/>
      <c r="V131" s="176"/>
      <c r="W131" s="177"/>
      <c r="X131" s="24"/>
      <c r="Y131" s="27"/>
    </row>
    <row r="132" spans="18:25" x14ac:dyDescent="0.3">
      <c r="R132" s="175"/>
      <c r="S132" s="176"/>
      <c r="T132" s="176"/>
      <c r="U132" s="176"/>
      <c r="V132" s="176"/>
      <c r="W132" s="177"/>
      <c r="X132" s="24"/>
      <c r="Y132" s="27"/>
    </row>
    <row r="133" spans="18:25" x14ac:dyDescent="0.3">
      <c r="R133" s="175"/>
      <c r="S133" s="176"/>
      <c r="T133" s="176"/>
      <c r="U133" s="176"/>
      <c r="V133" s="176"/>
      <c r="W133" s="177"/>
      <c r="X133" s="24"/>
      <c r="Y133" s="27"/>
    </row>
    <row r="134" spans="18:25" x14ac:dyDescent="0.3">
      <c r="R134" s="175"/>
      <c r="S134" s="176"/>
      <c r="T134" s="176"/>
      <c r="U134" s="176"/>
      <c r="V134" s="176"/>
      <c r="W134" s="177"/>
      <c r="X134" s="24"/>
      <c r="Y134" s="27"/>
    </row>
    <row r="135" spans="18:25" x14ac:dyDescent="0.3">
      <c r="R135" s="175"/>
      <c r="S135" s="176"/>
      <c r="T135" s="176"/>
      <c r="U135" s="176"/>
      <c r="V135" s="176"/>
      <c r="W135" s="177"/>
      <c r="X135" s="24"/>
      <c r="Y135" s="27"/>
    </row>
    <row r="136" spans="18:25" x14ac:dyDescent="0.3">
      <c r="R136" s="175"/>
      <c r="S136" s="176"/>
      <c r="T136" s="176"/>
      <c r="U136" s="176"/>
      <c r="V136" s="176"/>
      <c r="W136" s="177"/>
      <c r="X136" s="24"/>
      <c r="Y136" s="27"/>
    </row>
    <row r="137" spans="18:25" x14ac:dyDescent="0.3">
      <c r="R137" s="175"/>
      <c r="S137" s="176"/>
      <c r="T137" s="176"/>
      <c r="U137" s="176"/>
      <c r="V137" s="176"/>
      <c r="W137" s="177"/>
      <c r="X137" s="24"/>
      <c r="Y137" s="27"/>
    </row>
    <row r="138" spans="18:25" x14ac:dyDescent="0.3">
      <c r="R138" s="175"/>
      <c r="S138" s="176"/>
      <c r="T138" s="176"/>
      <c r="U138" s="176"/>
      <c r="V138" s="176"/>
      <c r="W138" s="177"/>
      <c r="X138" s="24"/>
      <c r="Y138" s="27"/>
    </row>
    <row r="139" spans="18:25" x14ac:dyDescent="0.3">
      <c r="R139" s="175"/>
      <c r="S139" s="176"/>
      <c r="T139" s="176"/>
      <c r="U139" s="176"/>
      <c r="V139" s="176"/>
      <c r="W139" s="177"/>
      <c r="X139" s="24"/>
      <c r="Y139" s="27"/>
    </row>
    <row r="140" spans="18:25" x14ac:dyDescent="0.3">
      <c r="R140" s="175"/>
      <c r="S140" s="176"/>
      <c r="T140" s="176"/>
      <c r="U140" s="176"/>
      <c r="V140" s="176"/>
      <c r="W140" s="177"/>
      <c r="X140" s="24"/>
      <c r="Y140" s="27"/>
    </row>
    <row r="141" spans="18:25" x14ac:dyDescent="0.3">
      <c r="R141" s="175"/>
      <c r="S141" s="176"/>
      <c r="T141" s="176"/>
      <c r="U141" s="176"/>
      <c r="V141" s="176"/>
      <c r="W141" s="177"/>
      <c r="X141" s="24"/>
      <c r="Y141" s="27"/>
    </row>
    <row r="142" spans="18:25" x14ac:dyDescent="0.3">
      <c r="R142" s="175"/>
      <c r="S142" s="176"/>
      <c r="T142" s="176"/>
      <c r="U142" s="176"/>
      <c r="V142" s="176"/>
      <c r="W142" s="177"/>
      <c r="X142" s="24"/>
      <c r="Y142" s="27"/>
    </row>
    <row r="143" spans="18:25" x14ac:dyDescent="0.3">
      <c r="R143" s="175"/>
      <c r="S143" s="176"/>
      <c r="T143" s="176"/>
      <c r="U143" s="176"/>
      <c r="V143" s="176"/>
      <c r="W143" s="177"/>
      <c r="X143" s="24"/>
      <c r="Y143" s="27"/>
    </row>
    <row r="144" spans="18:25" x14ac:dyDescent="0.3">
      <c r="R144" s="175"/>
      <c r="S144" s="176"/>
      <c r="T144" s="176"/>
      <c r="U144" s="176"/>
      <c r="V144" s="176"/>
      <c r="W144" s="177"/>
      <c r="X144" s="24"/>
      <c r="Y144" s="27"/>
    </row>
    <row r="145" spans="18:25" x14ac:dyDescent="0.3">
      <c r="R145" s="175"/>
      <c r="S145" s="176"/>
      <c r="T145" s="176"/>
      <c r="U145" s="176"/>
      <c r="V145" s="176"/>
      <c r="W145" s="177"/>
      <c r="X145" s="24"/>
      <c r="Y145" s="27"/>
    </row>
    <row r="146" spans="18:25" x14ac:dyDescent="0.3">
      <c r="R146" s="175"/>
      <c r="S146" s="176"/>
      <c r="T146" s="176"/>
      <c r="U146" s="176"/>
      <c r="V146" s="176"/>
      <c r="W146" s="177"/>
      <c r="X146" s="24"/>
      <c r="Y146" s="27"/>
    </row>
    <row r="147" spans="18:25" x14ac:dyDescent="0.3">
      <c r="R147" s="175"/>
      <c r="S147" s="176"/>
      <c r="T147" s="176"/>
      <c r="U147" s="176"/>
      <c r="V147" s="176"/>
      <c r="W147" s="177"/>
      <c r="X147" s="24"/>
      <c r="Y147" s="27"/>
    </row>
    <row r="148" spans="18:25" x14ac:dyDescent="0.3">
      <c r="R148" s="175"/>
      <c r="S148" s="176"/>
      <c r="T148" s="176"/>
      <c r="U148" s="176"/>
      <c r="V148" s="176"/>
      <c r="W148" s="177"/>
      <c r="X148" s="24"/>
      <c r="Y148" s="27"/>
    </row>
    <row r="149" spans="18:25" x14ac:dyDescent="0.3">
      <c r="R149" s="175"/>
      <c r="S149" s="176"/>
      <c r="T149" s="176"/>
      <c r="U149" s="176"/>
      <c r="V149" s="176"/>
      <c r="W149" s="177"/>
      <c r="X149" s="24"/>
      <c r="Y149" s="27"/>
    </row>
    <row r="150" spans="18:25" x14ac:dyDescent="0.3">
      <c r="R150" s="175"/>
      <c r="S150" s="176"/>
      <c r="T150" s="176"/>
      <c r="U150" s="176"/>
      <c r="V150" s="176"/>
      <c r="W150" s="177"/>
      <c r="X150" s="24"/>
      <c r="Y150" s="27"/>
    </row>
    <row r="151" spans="18:25" x14ac:dyDescent="0.3">
      <c r="R151" s="175"/>
      <c r="S151" s="176"/>
      <c r="T151" s="176"/>
      <c r="U151" s="176"/>
      <c r="V151" s="176"/>
      <c r="W151" s="177"/>
      <c r="X151" s="24"/>
      <c r="Y151" s="27"/>
    </row>
    <row r="152" spans="18:25" x14ac:dyDescent="0.3">
      <c r="R152" s="175"/>
      <c r="S152" s="176"/>
      <c r="T152" s="176"/>
      <c r="U152" s="176"/>
      <c r="V152" s="176"/>
      <c r="W152" s="177"/>
      <c r="X152" s="24"/>
      <c r="Y152" s="27"/>
    </row>
    <row r="153" spans="18:25" x14ac:dyDescent="0.3">
      <c r="R153" s="175"/>
      <c r="S153" s="176"/>
      <c r="T153" s="176"/>
      <c r="U153" s="176"/>
      <c r="V153" s="176"/>
      <c r="W153" s="177"/>
      <c r="X153" s="24"/>
      <c r="Y153" s="27"/>
    </row>
    <row r="154" spans="18:25" x14ac:dyDescent="0.3">
      <c r="R154" s="175"/>
      <c r="S154" s="176"/>
      <c r="T154" s="176"/>
      <c r="U154" s="176"/>
      <c r="V154" s="176"/>
      <c r="W154" s="177"/>
      <c r="X154" s="24"/>
      <c r="Y154" s="27"/>
    </row>
    <row r="155" spans="18:25" x14ac:dyDescent="0.3">
      <c r="R155" s="175"/>
      <c r="S155" s="176"/>
      <c r="T155" s="176"/>
      <c r="U155" s="176"/>
      <c r="V155" s="176"/>
      <c r="W155" s="177"/>
      <c r="X155" s="24"/>
      <c r="Y155" s="27"/>
    </row>
    <row r="156" spans="18:25" x14ac:dyDescent="0.3">
      <c r="R156" s="175"/>
      <c r="S156" s="176"/>
      <c r="T156" s="176"/>
      <c r="U156" s="176"/>
      <c r="V156" s="176"/>
      <c r="W156" s="177"/>
      <c r="X156" s="24"/>
      <c r="Y156" s="27"/>
    </row>
    <row r="157" spans="18:25" x14ac:dyDescent="0.3">
      <c r="R157" s="175"/>
      <c r="S157" s="176"/>
      <c r="T157" s="176"/>
      <c r="U157" s="176"/>
      <c r="V157" s="176"/>
      <c r="W157" s="177"/>
      <c r="X157" s="24"/>
      <c r="Y157" s="27"/>
    </row>
    <row r="158" spans="18:25" x14ac:dyDescent="0.3">
      <c r="R158" s="175"/>
      <c r="S158" s="176"/>
      <c r="T158" s="176"/>
      <c r="U158" s="176"/>
      <c r="V158" s="176"/>
      <c r="W158" s="177"/>
      <c r="X158" s="24"/>
      <c r="Y158" s="27"/>
    </row>
    <row r="159" spans="18:25" x14ac:dyDescent="0.3">
      <c r="R159" s="178"/>
      <c r="S159" s="179"/>
      <c r="T159" s="179"/>
      <c r="U159" s="179"/>
      <c r="V159" s="179"/>
      <c r="W159" s="180"/>
      <c r="X159" s="78"/>
      <c r="Y159" s="26"/>
    </row>
    <row r="160" spans="18:25" x14ac:dyDescent="0.3">
      <c r="R160" s="175"/>
      <c r="S160" s="176"/>
      <c r="T160" s="176"/>
      <c r="U160" s="176"/>
      <c r="V160" s="176"/>
      <c r="W160" s="177"/>
      <c r="X160" s="24"/>
      <c r="Y160" s="27"/>
    </row>
    <row r="161" spans="18:25" x14ac:dyDescent="0.3">
      <c r="R161" s="175"/>
      <c r="S161" s="176"/>
      <c r="T161" s="176"/>
      <c r="U161" s="176"/>
      <c r="V161" s="176"/>
      <c r="W161" s="177"/>
      <c r="X161" s="24"/>
      <c r="Y161" s="27"/>
    </row>
    <row r="162" spans="18:25" x14ac:dyDescent="0.3">
      <c r="R162" s="175"/>
      <c r="S162" s="176"/>
      <c r="T162" s="176"/>
      <c r="U162" s="176"/>
      <c r="V162" s="176"/>
      <c r="W162" s="177"/>
      <c r="X162" s="24"/>
      <c r="Y162" s="27"/>
    </row>
    <row r="163" spans="18:25" x14ac:dyDescent="0.3">
      <c r="R163" s="175"/>
      <c r="S163" s="176"/>
      <c r="T163" s="176"/>
      <c r="U163" s="176"/>
      <c r="V163" s="176"/>
      <c r="W163" s="177"/>
      <c r="X163" s="24"/>
      <c r="Y163" s="27"/>
    </row>
    <row r="164" spans="18:25" x14ac:dyDescent="0.3">
      <c r="R164" s="175"/>
      <c r="S164" s="176"/>
      <c r="T164" s="176"/>
      <c r="U164" s="176"/>
      <c r="V164" s="176"/>
      <c r="W164" s="177"/>
      <c r="X164" s="24"/>
      <c r="Y164" s="27"/>
    </row>
    <row r="165" spans="18:25" x14ac:dyDescent="0.3">
      <c r="R165" s="175"/>
      <c r="S165" s="176"/>
      <c r="T165" s="176"/>
      <c r="U165" s="176"/>
      <c r="V165" s="176"/>
      <c r="W165" s="177"/>
      <c r="X165" s="24"/>
      <c r="Y165" s="27"/>
    </row>
    <row r="166" spans="18:25" x14ac:dyDescent="0.3">
      <c r="R166" s="175"/>
      <c r="S166" s="176"/>
      <c r="T166" s="176"/>
      <c r="U166" s="176"/>
      <c r="V166" s="176"/>
      <c r="W166" s="177"/>
      <c r="X166" s="24"/>
      <c r="Y166" s="27"/>
    </row>
    <row r="167" spans="18:25" x14ac:dyDescent="0.3">
      <c r="R167" s="175"/>
      <c r="S167" s="176"/>
      <c r="T167" s="176"/>
      <c r="U167" s="176"/>
      <c r="V167" s="176"/>
      <c r="W167" s="177"/>
      <c r="X167" s="24"/>
      <c r="Y167" s="27"/>
    </row>
    <row r="168" spans="18:25" x14ac:dyDescent="0.3">
      <c r="R168" s="175"/>
      <c r="S168" s="176"/>
      <c r="T168" s="176"/>
      <c r="U168" s="176"/>
      <c r="V168" s="176"/>
      <c r="W168" s="177"/>
      <c r="X168" s="24"/>
      <c r="Y168" s="27"/>
    </row>
    <row r="169" spans="18:25" x14ac:dyDescent="0.3">
      <c r="R169" s="175"/>
      <c r="S169" s="176"/>
      <c r="T169" s="176"/>
      <c r="U169" s="176"/>
      <c r="V169" s="176"/>
      <c r="W169" s="177"/>
      <c r="X169" s="24"/>
      <c r="Y169" s="27"/>
    </row>
    <row r="170" spans="18:25" x14ac:dyDescent="0.3">
      <c r="R170" s="175"/>
      <c r="S170" s="176"/>
      <c r="T170" s="176"/>
      <c r="U170" s="176"/>
      <c r="V170" s="176"/>
      <c r="W170" s="177"/>
      <c r="X170" s="24"/>
      <c r="Y170" s="27"/>
    </row>
    <row r="171" spans="18:25" x14ac:dyDescent="0.3">
      <c r="R171" s="175"/>
      <c r="S171" s="176"/>
      <c r="T171" s="176"/>
      <c r="U171" s="176"/>
      <c r="V171" s="176"/>
      <c r="W171" s="177"/>
      <c r="X171" s="24"/>
      <c r="Y171" s="27"/>
    </row>
    <row r="172" spans="18:25" x14ac:dyDescent="0.3">
      <c r="R172" s="175"/>
      <c r="S172" s="176"/>
      <c r="T172" s="176"/>
      <c r="U172" s="176"/>
      <c r="V172" s="176"/>
      <c r="W172" s="177"/>
      <c r="X172" s="24"/>
      <c r="Y172" s="27"/>
    </row>
    <row r="173" spans="18:25" x14ac:dyDescent="0.3">
      <c r="R173" s="175"/>
      <c r="S173" s="176"/>
      <c r="T173" s="176"/>
      <c r="U173" s="176"/>
      <c r="V173" s="176"/>
      <c r="W173" s="177"/>
      <c r="X173" s="24"/>
      <c r="Y173" s="27"/>
    </row>
    <row r="174" spans="18:25" x14ac:dyDescent="0.3">
      <c r="R174" s="175"/>
      <c r="S174" s="176"/>
      <c r="T174" s="176"/>
      <c r="U174" s="176"/>
      <c r="V174" s="176"/>
      <c r="W174" s="177"/>
      <c r="X174" s="24"/>
      <c r="Y174" s="27"/>
    </row>
    <row r="175" spans="18:25" x14ac:dyDescent="0.3">
      <c r="R175" s="175"/>
      <c r="S175" s="176"/>
      <c r="T175" s="176"/>
      <c r="U175" s="176"/>
      <c r="V175" s="176"/>
      <c r="W175" s="177"/>
      <c r="X175" s="24"/>
      <c r="Y175" s="27"/>
    </row>
    <row r="176" spans="18:25" x14ac:dyDescent="0.3">
      <c r="R176" s="175"/>
      <c r="S176" s="176"/>
      <c r="T176" s="176"/>
      <c r="U176" s="176"/>
      <c r="V176" s="176"/>
      <c r="W176" s="177"/>
      <c r="X176" s="24"/>
      <c r="Y176" s="27"/>
    </row>
    <row r="177" spans="18:25" x14ac:dyDescent="0.3">
      <c r="R177" s="175"/>
      <c r="S177" s="176"/>
      <c r="T177" s="176"/>
      <c r="U177" s="176"/>
      <c r="V177" s="176"/>
      <c r="W177" s="177"/>
      <c r="X177" s="24"/>
      <c r="Y177" s="27"/>
    </row>
    <row r="178" spans="18:25" x14ac:dyDescent="0.3">
      <c r="R178" s="175"/>
      <c r="S178" s="176"/>
      <c r="T178" s="176"/>
      <c r="U178" s="176"/>
      <c r="V178" s="176"/>
      <c r="W178" s="177"/>
      <c r="X178" s="24"/>
      <c r="Y178" s="27"/>
    </row>
    <row r="179" spans="18:25" x14ac:dyDescent="0.3">
      <c r="R179" s="175"/>
      <c r="S179" s="176"/>
      <c r="T179" s="176"/>
      <c r="U179" s="176"/>
      <c r="V179" s="176"/>
      <c r="W179" s="177"/>
      <c r="X179" s="24"/>
      <c r="Y179" s="27"/>
    </row>
    <row r="180" spans="18:25" x14ac:dyDescent="0.3">
      <c r="R180" s="175"/>
      <c r="S180" s="176"/>
      <c r="T180" s="176"/>
      <c r="U180" s="176"/>
      <c r="V180" s="176"/>
      <c r="W180" s="177"/>
      <c r="X180" s="24"/>
      <c r="Y180" s="27"/>
    </row>
    <row r="181" spans="18:25" x14ac:dyDescent="0.3">
      <c r="R181" s="175"/>
      <c r="S181" s="176"/>
      <c r="T181" s="176"/>
      <c r="U181" s="176"/>
      <c r="V181" s="176"/>
      <c r="W181" s="177"/>
      <c r="X181" s="24"/>
      <c r="Y181" s="27"/>
    </row>
    <row r="182" spans="18:25" x14ac:dyDescent="0.3">
      <c r="R182" s="175"/>
      <c r="S182" s="176"/>
      <c r="T182" s="176"/>
      <c r="U182" s="176"/>
      <c r="V182" s="176"/>
      <c r="W182" s="177"/>
      <c r="X182" s="24"/>
      <c r="Y182" s="27"/>
    </row>
    <row r="183" spans="18:25" x14ac:dyDescent="0.3">
      <c r="R183" s="175"/>
      <c r="S183" s="176"/>
      <c r="T183" s="176"/>
      <c r="U183" s="176"/>
      <c r="V183" s="176"/>
      <c r="W183" s="177"/>
      <c r="X183" s="24"/>
      <c r="Y183" s="27"/>
    </row>
    <row r="184" spans="18:25" x14ac:dyDescent="0.3">
      <c r="R184" s="175"/>
      <c r="S184" s="176"/>
      <c r="T184" s="176"/>
      <c r="U184" s="176"/>
      <c r="V184" s="176"/>
      <c r="W184" s="177"/>
      <c r="X184" s="24"/>
      <c r="Y184" s="27"/>
    </row>
    <row r="185" spans="18:25" x14ac:dyDescent="0.3">
      <c r="R185" s="175"/>
      <c r="S185" s="176"/>
      <c r="T185" s="176"/>
      <c r="U185" s="176"/>
      <c r="V185" s="176"/>
      <c r="W185" s="177"/>
      <c r="X185" s="24"/>
      <c r="Y185" s="27"/>
    </row>
    <row r="186" spans="18:25" x14ac:dyDescent="0.3">
      <c r="R186" s="175"/>
      <c r="S186" s="176"/>
      <c r="T186" s="176"/>
      <c r="U186" s="176"/>
      <c r="V186" s="176"/>
      <c r="W186" s="177"/>
      <c r="X186" s="24"/>
      <c r="Y186" s="27"/>
    </row>
    <row r="187" spans="18:25" x14ac:dyDescent="0.3">
      <c r="R187" s="175"/>
      <c r="S187" s="176"/>
      <c r="T187" s="176"/>
      <c r="U187" s="176"/>
      <c r="V187" s="176"/>
      <c r="W187" s="177"/>
      <c r="X187" s="24"/>
      <c r="Y187" s="27"/>
    </row>
    <row r="188" spans="18:25" x14ac:dyDescent="0.3">
      <c r="R188" s="175"/>
      <c r="S188" s="176"/>
      <c r="T188" s="176"/>
      <c r="U188" s="176"/>
      <c r="V188" s="176"/>
      <c r="W188" s="177"/>
      <c r="X188" s="24"/>
      <c r="Y188" s="27"/>
    </row>
    <row r="189" spans="18:25" x14ac:dyDescent="0.3">
      <c r="R189" s="175"/>
      <c r="S189" s="176"/>
      <c r="T189" s="176"/>
      <c r="U189" s="176"/>
      <c r="V189" s="176"/>
      <c r="W189" s="177"/>
      <c r="X189" s="24"/>
      <c r="Y189" s="27"/>
    </row>
    <row r="190" spans="18:25" x14ac:dyDescent="0.3">
      <c r="R190" s="175"/>
      <c r="S190" s="176"/>
      <c r="T190" s="176"/>
      <c r="U190" s="176"/>
      <c r="V190" s="176"/>
      <c r="W190" s="177"/>
      <c r="X190" s="24"/>
      <c r="Y190" s="27"/>
    </row>
    <row r="191" spans="18:25" x14ac:dyDescent="0.3">
      <c r="R191" s="175"/>
      <c r="S191" s="176"/>
      <c r="T191" s="176"/>
      <c r="U191" s="176"/>
      <c r="V191" s="176"/>
      <c r="W191" s="177"/>
      <c r="X191" s="24"/>
      <c r="Y191" s="27"/>
    </row>
    <row r="192" spans="18:25" x14ac:dyDescent="0.3">
      <c r="R192" s="175"/>
      <c r="S192" s="176"/>
      <c r="T192" s="176"/>
      <c r="U192" s="176"/>
      <c r="V192" s="176"/>
      <c r="W192" s="177"/>
      <c r="X192" s="24"/>
      <c r="Y192" s="27"/>
    </row>
    <row r="193" spans="18:25" x14ac:dyDescent="0.3">
      <c r="R193" s="175"/>
      <c r="S193" s="176"/>
      <c r="T193" s="176"/>
      <c r="U193" s="176"/>
      <c r="V193" s="176"/>
      <c r="W193" s="177"/>
      <c r="X193" s="24"/>
      <c r="Y193" s="27"/>
    </row>
    <row r="194" spans="18:25" x14ac:dyDescent="0.3">
      <c r="R194" s="175"/>
      <c r="S194" s="176"/>
      <c r="T194" s="176"/>
      <c r="U194" s="176"/>
      <c r="V194" s="176"/>
      <c r="W194" s="177"/>
      <c r="X194" s="24"/>
      <c r="Y194" s="27"/>
    </row>
    <row r="195" spans="18:25" x14ac:dyDescent="0.3">
      <c r="R195" s="175"/>
      <c r="S195" s="176"/>
      <c r="T195" s="176"/>
      <c r="U195" s="176"/>
      <c r="V195" s="176"/>
      <c r="W195" s="177"/>
      <c r="X195" s="24"/>
      <c r="Y195" s="27"/>
    </row>
    <row r="196" spans="18:25" x14ac:dyDescent="0.3">
      <c r="R196" s="175"/>
      <c r="S196" s="176"/>
      <c r="T196" s="176"/>
      <c r="U196" s="176"/>
      <c r="V196" s="176"/>
      <c r="W196" s="177"/>
      <c r="X196" s="24"/>
      <c r="Y196" s="27"/>
    </row>
    <row r="197" spans="18:25" x14ac:dyDescent="0.3">
      <c r="R197" s="175"/>
      <c r="S197" s="176"/>
      <c r="T197" s="176"/>
      <c r="U197" s="176"/>
      <c r="V197" s="176"/>
      <c r="W197" s="177"/>
      <c r="X197" s="24"/>
      <c r="Y197" s="27"/>
    </row>
    <row r="198" spans="18:25" x14ac:dyDescent="0.3">
      <c r="R198" s="175"/>
      <c r="S198" s="176"/>
      <c r="T198" s="176"/>
      <c r="U198" s="176"/>
      <c r="V198" s="176"/>
      <c r="W198" s="177"/>
      <c r="X198" s="24"/>
      <c r="Y198" s="27"/>
    </row>
    <row r="199" spans="18:25" x14ac:dyDescent="0.3">
      <c r="R199" s="175"/>
      <c r="S199" s="176"/>
      <c r="T199" s="176"/>
      <c r="U199" s="176"/>
      <c r="V199" s="176"/>
      <c r="W199" s="177"/>
      <c r="X199" s="24"/>
      <c r="Y199" s="27"/>
    </row>
    <row r="200" spans="18:25" x14ac:dyDescent="0.3">
      <c r="R200" s="175"/>
      <c r="S200" s="176"/>
      <c r="T200" s="176"/>
      <c r="U200" s="176"/>
      <c r="V200" s="176"/>
      <c r="W200" s="177"/>
      <c r="X200" s="24"/>
      <c r="Y200" s="27"/>
    </row>
    <row r="201" spans="18:25" x14ac:dyDescent="0.3">
      <c r="R201" s="175"/>
      <c r="S201" s="176"/>
      <c r="T201" s="176"/>
      <c r="U201" s="176"/>
      <c r="V201" s="176"/>
      <c r="W201" s="177"/>
      <c r="X201" s="24"/>
      <c r="Y201" s="27"/>
    </row>
    <row r="202" spans="18:25" x14ac:dyDescent="0.3">
      <c r="R202" s="175"/>
      <c r="S202" s="176"/>
      <c r="T202" s="176"/>
      <c r="U202" s="176"/>
      <c r="V202" s="176"/>
      <c r="W202" s="177"/>
      <c r="X202" s="24"/>
      <c r="Y202" s="27"/>
    </row>
    <row r="203" spans="18:25" x14ac:dyDescent="0.3">
      <c r="R203" s="175"/>
      <c r="S203" s="176"/>
      <c r="T203" s="176"/>
      <c r="U203" s="176"/>
      <c r="V203" s="176"/>
      <c r="W203" s="177"/>
      <c r="X203" s="24"/>
      <c r="Y203" s="27"/>
    </row>
    <row r="204" spans="18:25" x14ac:dyDescent="0.3">
      <c r="R204" s="175"/>
      <c r="S204" s="176"/>
      <c r="T204" s="176"/>
      <c r="U204" s="176"/>
      <c r="V204" s="176"/>
      <c r="W204" s="177"/>
      <c r="X204" s="24"/>
      <c r="Y204" s="27"/>
    </row>
    <row r="205" spans="18:25" x14ac:dyDescent="0.3">
      <c r="R205" s="175"/>
      <c r="S205" s="176"/>
      <c r="T205" s="176"/>
      <c r="U205" s="176"/>
      <c r="V205" s="176"/>
      <c r="W205" s="177"/>
      <c r="X205" s="24"/>
      <c r="Y205" s="27"/>
    </row>
    <row r="206" spans="18:25" x14ac:dyDescent="0.3">
      <c r="R206" s="175"/>
      <c r="S206" s="176"/>
      <c r="T206" s="176"/>
      <c r="U206" s="176"/>
      <c r="V206" s="176"/>
      <c r="W206" s="177"/>
      <c r="X206" s="24"/>
      <c r="Y206" s="27"/>
    </row>
    <row r="207" spans="18:25" x14ac:dyDescent="0.3">
      <c r="R207" s="175"/>
      <c r="S207" s="176"/>
      <c r="T207" s="176"/>
      <c r="U207" s="176"/>
      <c r="V207" s="176"/>
      <c r="W207" s="177"/>
      <c r="X207" s="24"/>
      <c r="Y207" s="27"/>
    </row>
    <row r="208" spans="18:25" x14ac:dyDescent="0.3">
      <c r="R208" s="175"/>
      <c r="S208" s="176"/>
      <c r="T208" s="176"/>
      <c r="U208" s="176"/>
      <c r="V208" s="176"/>
      <c r="W208" s="177"/>
      <c r="X208" s="24"/>
      <c r="Y208" s="27"/>
    </row>
    <row r="209" spans="18:25" x14ac:dyDescent="0.3">
      <c r="R209" s="175"/>
      <c r="S209" s="176"/>
      <c r="T209" s="176"/>
      <c r="U209" s="176"/>
      <c r="V209" s="176"/>
      <c r="W209" s="177"/>
      <c r="X209" s="24"/>
      <c r="Y209" s="27"/>
    </row>
    <row r="210" spans="18:25" ht="15" thickBot="1" x14ac:dyDescent="0.35">
      <c r="R210" s="269"/>
      <c r="S210" s="270"/>
      <c r="T210" s="270"/>
      <c r="U210" s="270"/>
      <c r="V210" s="270"/>
      <c r="W210" s="271"/>
      <c r="X210" s="25"/>
      <c r="Y210" s="28"/>
    </row>
  </sheetData>
  <sheetProtection password="CF7A" sheet="1" objects="1" scenarios="1"/>
  <protectedRanges>
    <protectedRange sqref="I7:J7 AB6 K3 I6 E6:F7 G7 K6:K7 E3:I3" name="Диапазон1_1_2_1"/>
  </protectedRanges>
  <mergeCells count="250">
    <mergeCell ref="O6:O7"/>
    <mergeCell ref="I13:K13"/>
    <mergeCell ref="L13:M13"/>
    <mergeCell ref="R207:W207"/>
    <mergeCell ref="R208:W208"/>
    <mergeCell ref="R209:W209"/>
    <mergeCell ref="R175:W175"/>
    <mergeCell ref="R176:W176"/>
    <mergeCell ref="R177:W177"/>
    <mergeCell ref="R178:W178"/>
    <mergeCell ref="R179:W179"/>
    <mergeCell ref="R197:W197"/>
    <mergeCell ref="R180:W180"/>
    <mergeCell ref="R181:W181"/>
    <mergeCell ref="R191:W191"/>
    <mergeCell ref="R192:W192"/>
    <mergeCell ref="R193:W193"/>
    <mergeCell ref="R194:W194"/>
    <mergeCell ref="R195:W195"/>
    <mergeCell ref="R196:W196"/>
    <mergeCell ref="R166:W166"/>
    <mergeCell ref="R174:W174"/>
    <mergeCell ref="R165:W165"/>
    <mergeCell ref="R182:W182"/>
    <mergeCell ref="R190:W190"/>
    <mergeCell ref="R167:W167"/>
    <mergeCell ref="R168:W168"/>
    <mergeCell ref="R169:W169"/>
    <mergeCell ref="R170:W170"/>
    <mergeCell ref="R171:W171"/>
    <mergeCell ref="R172:W172"/>
    <mergeCell ref="R173:W173"/>
    <mergeCell ref="R210:W210"/>
    <mergeCell ref="R198:W198"/>
    <mergeCell ref="R199:W199"/>
    <mergeCell ref="R200:W200"/>
    <mergeCell ref="R201:W201"/>
    <mergeCell ref="R202:W202"/>
    <mergeCell ref="R203:W203"/>
    <mergeCell ref="R204:W204"/>
    <mergeCell ref="R205:W205"/>
    <mergeCell ref="R206:W206"/>
    <mergeCell ref="R189:W189"/>
    <mergeCell ref="R183:W183"/>
    <mergeCell ref="R184:W184"/>
    <mergeCell ref="R185:W185"/>
    <mergeCell ref="R186:W186"/>
    <mergeCell ref="R187:W187"/>
    <mergeCell ref="R157:W157"/>
    <mergeCell ref="R158:W158"/>
    <mergeCell ref="R159:W159"/>
    <mergeCell ref="R160:W160"/>
    <mergeCell ref="R161:W161"/>
    <mergeCell ref="R162:W162"/>
    <mergeCell ref="R163:W163"/>
    <mergeCell ref="R164:W164"/>
    <mergeCell ref="R147:W147"/>
    <mergeCell ref="R155:W155"/>
    <mergeCell ref="R156:W156"/>
    <mergeCell ref="R188:W188"/>
    <mergeCell ref="R148:W148"/>
    <mergeCell ref="R149:W149"/>
    <mergeCell ref="R150:W150"/>
    <mergeCell ref="R151:W151"/>
    <mergeCell ref="R152:W152"/>
    <mergeCell ref="R153:W153"/>
    <mergeCell ref="R154:W154"/>
    <mergeCell ref="R130:W130"/>
    <mergeCell ref="R131:W131"/>
    <mergeCell ref="R132:W132"/>
    <mergeCell ref="R133:W133"/>
    <mergeCell ref="R134:W134"/>
    <mergeCell ref="R135:W135"/>
    <mergeCell ref="R136:W136"/>
    <mergeCell ref="R137:W137"/>
    <mergeCell ref="R138:W138"/>
    <mergeCell ref="R139:W139"/>
    <mergeCell ref="R140:W140"/>
    <mergeCell ref="R141:W141"/>
    <mergeCell ref="R142:W142"/>
    <mergeCell ref="R143:W143"/>
    <mergeCell ref="R144:W144"/>
    <mergeCell ref="R145:W145"/>
    <mergeCell ref="R146:W146"/>
    <mergeCell ref="R121:W121"/>
    <mergeCell ref="R122:W122"/>
    <mergeCell ref="R123:W123"/>
    <mergeCell ref="R124:W124"/>
    <mergeCell ref="R125:W125"/>
    <mergeCell ref="R126:W126"/>
    <mergeCell ref="R127:W127"/>
    <mergeCell ref="R128:W128"/>
    <mergeCell ref="R129:W129"/>
    <mergeCell ref="R112:W112"/>
    <mergeCell ref="R113:W113"/>
    <mergeCell ref="R114:W114"/>
    <mergeCell ref="R115:W115"/>
    <mergeCell ref="R116:W116"/>
    <mergeCell ref="R117:W117"/>
    <mergeCell ref="R118:W118"/>
    <mergeCell ref="R119:W119"/>
    <mergeCell ref="R120:W120"/>
    <mergeCell ref="R110:W110"/>
    <mergeCell ref="R111:W111"/>
    <mergeCell ref="R4:W4"/>
    <mergeCell ref="R5:W5"/>
    <mergeCell ref="R6:W6"/>
    <mergeCell ref="R7:W7"/>
    <mergeCell ref="R41:W41"/>
    <mergeCell ref="R42:W42"/>
    <mergeCell ref="R43:W43"/>
    <mergeCell ref="R44:W44"/>
    <mergeCell ref="R45:W45"/>
    <mergeCell ref="R36:W36"/>
    <mergeCell ref="R37:W37"/>
    <mergeCell ref="R38:W38"/>
    <mergeCell ref="R39:W39"/>
    <mergeCell ref="R40:W40"/>
    <mergeCell ref="R46:W46"/>
    <mergeCell ref="R14:W14"/>
    <mergeCell ref="R15:W15"/>
    <mergeCell ref="R16:W16"/>
    <mergeCell ref="R17:W17"/>
    <mergeCell ref="R47:W47"/>
    <mergeCell ref="R48:W48"/>
    <mergeCell ref="R49:W49"/>
    <mergeCell ref="I15:K15"/>
    <mergeCell ref="I16:K16"/>
    <mergeCell ref="R2:W3"/>
    <mergeCell ref="R18:W18"/>
    <mergeCell ref="L2:M2"/>
    <mergeCell ref="L3:M3"/>
    <mergeCell ref="R21:W21"/>
    <mergeCell ref="R108:W108"/>
    <mergeCell ref="R109:W109"/>
    <mergeCell ref="R9:W9"/>
    <mergeCell ref="L10:M10"/>
    <mergeCell ref="L17:L18"/>
    <mergeCell ref="M17:M18"/>
    <mergeCell ref="R8:W8"/>
    <mergeCell ref="R10:W10"/>
    <mergeCell ref="R11:W11"/>
    <mergeCell ref="L11:M11"/>
    <mergeCell ref="R19:W19"/>
    <mergeCell ref="R20:W20"/>
    <mergeCell ref="R12:W12"/>
    <mergeCell ref="R13:W13"/>
    <mergeCell ref="I4:I6"/>
    <mergeCell ref="K4:K6"/>
    <mergeCell ref="R31:W31"/>
    <mergeCell ref="C4:H4"/>
    <mergeCell ref="C29:D30"/>
    <mergeCell ref="E29:F30"/>
    <mergeCell ref="O18:P18"/>
    <mergeCell ref="O9:O10"/>
    <mergeCell ref="P9:P10"/>
    <mergeCell ref="C8:E9"/>
    <mergeCell ref="H8:M9"/>
    <mergeCell ref="I10:K10"/>
    <mergeCell ref="L12:M12"/>
    <mergeCell ref="L14:M14"/>
    <mergeCell ref="L15:M15"/>
    <mergeCell ref="L16:M16"/>
    <mergeCell ref="F8:F10"/>
    <mergeCell ref="G8:G10"/>
    <mergeCell ref="I11:K11"/>
    <mergeCell ref="I12:K12"/>
    <mergeCell ref="C5:H6"/>
    <mergeCell ref="P6:P7"/>
    <mergeCell ref="I14:K14"/>
    <mergeCell ref="H17:K17"/>
    <mergeCell ref="C20:E20"/>
    <mergeCell ref="F20:F21"/>
    <mergeCell ref="G20:G21"/>
    <mergeCell ref="R25:W25"/>
    <mergeCell ref="R24:W24"/>
    <mergeCell ref="H25:K25"/>
    <mergeCell ref="R22:W22"/>
    <mergeCell ref="R23:W23"/>
    <mergeCell ref="R55:W55"/>
    <mergeCell ref="R50:W50"/>
    <mergeCell ref="R51:W51"/>
    <mergeCell ref="R52:W52"/>
    <mergeCell ref="R53:W53"/>
    <mergeCell ref="R54:W54"/>
    <mergeCell ref="R32:W32"/>
    <mergeCell ref="R33:W33"/>
    <mergeCell ref="R34:W34"/>
    <mergeCell ref="R35:W35"/>
    <mergeCell ref="R26:W26"/>
    <mergeCell ref="R27:W27"/>
    <mergeCell ref="R28:W28"/>
    <mergeCell ref="R29:W29"/>
    <mergeCell ref="R30:W30"/>
    <mergeCell ref="L25:L26"/>
    <mergeCell ref="M25:M26"/>
    <mergeCell ref="R61:W61"/>
    <mergeCell ref="R62:W62"/>
    <mergeCell ref="R63:W63"/>
    <mergeCell ref="R64:W64"/>
    <mergeCell ref="R65:W65"/>
    <mergeCell ref="R56:W56"/>
    <mergeCell ref="R57:W57"/>
    <mergeCell ref="R58:W58"/>
    <mergeCell ref="R59:W59"/>
    <mergeCell ref="R60:W60"/>
    <mergeCell ref="R71:W71"/>
    <mergeCell ref="R72:W72"/>
    <mergeCell ref="R73:W73"/>
    <mergeCell ref="R74:W74"/>
    <mergeCell ref="R75:W75"/>
    <mergeCell ref="R66:W66"/>
    <mergeCell ref="R67:W67"/>
    <mergeCell ref="R68:W68"/>
    <mergeCell ref="R69:W69"/>
    <mergeCell ref="R70:W70"/>
    <mergeCell ref="R81:W81"/>
    <mergeCell ref="R82:W82"/>
    <mergeCell ref="R83:W83"/>
    <mergeCell ref="R84:W84"/>
    <mergeCell ref="R85:W85"/>
    <mergeCell ref="R76:W76"/>
    <mergeCell ref="R77:W77"/>
    <mergeCell ref="R78:W78"/>
    <mergeCell ref="R79:W79"/>
    <mergeCell ref="R80:W80"/>
    <mergeCell ref="X2:X3"/>
    <mergeCell ref="Y2:Y3"/>
    <mergeCell ref="R106:W106"/>
    <mergeCell ref="R107:W107"/>
    <mergeCell ref="R101:W101"/>
    <mergeCell ref="R102:W102"/>
    <mergeCell ref="R103:W103"/>
    <mergeCell ref="R104:W104"/>
    <mergeCell ref="R105:W105"/>
    <mergeCell ref="R96:W96"/>
    <mergeCell ref="R97:W97"/>
    <mergeCell ref="R98:W98"/>
    <mergeCell ref="R99:W99"/>
    <mergeCell ref="R100:W100"/>
    <mergeCell ref="R91:W91"/>
    <mergeCell ref="R92:W92"/>
    <mergeCell ref="R93:W93"/>
    <mergeCell ref="R94:W94"/>
    <mergeCell ref="R95:W95"/>
    <mergeCell ref="R86:W86"/>
    <mergeCell ref="R87:W87"/>
    <mergeCell ref="R88:W88"/>
    <mergeCell ref="R89:W89"/>
    <mergeCell ref="R90:W90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M3" sqref="M3:M4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hidden="1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2"/>
      <c r="W1" s="32"/>
      <c r="X1" s="32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42" thickBot="1" x14ac:dyDescent="0.35">
      <c r="A2" s="32"/>
      <c r="B2" s="32"/>
      <c r="C2" s="4" t="s">
        <v>0</v>
      </c>
      <c r="D2" s="7" t="s">
        <v>19</v>
      </c>
      <c r="E2" s="5" t="s">
        <v>1</v>
      </c>
      <c r="F2" s="5" t="s">
        <v>9</v>
      </c>
      <c r="G2" s="5" t="s">
        <v>2</v>
      </c>
      <c r="H2" s="5" t="s">
        <v>3</v>
      </c>
      <c r="I2" s="33" t="s">
        <v>4</v>
      </c>
      <c r="J2" s="68" t="s">
        <v>22</v>
      </c>
      <c r="K2" s="10" t="s">
        <v>23</v>
      </c>
      <c r="L2" s="21" t="s">
        <v>5</v>
      </c>
      <c r="M2" s="80" t="s">
        <v>6</v>
      </c>
      <c r="N2" s="73"/>
      <c r="O2" s="335" t="s">
        <v>52</v>
      </c>
      <c r="P2" s="336"/>
      <c r="Q2" s="337"/>
      <c r="R2" s="341" t="s">
        <v>18</v>
      </c>
      <c r="S2" s="327" t="s">
        <v>17</v>
      </c>
      <c r="T2" s="73"/>
      <c r="U2" s="73"/>
      <c r="V2" s="73"/>
      <c r="W2" s="320"/>
      <c r="X2" s="320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5" customHeight="1" thickBot="1" x14ac:dyDescent="0.35">
      <c r="A3" s="32"/>
      <c r="B3" s="32"/>
      <c r="C3" s="344">
        <v>1</v>
      </c>
      <c r="D3" s="330">
        <f>НалБанки!D3</f>
        <v>0</v>
      </c>
      <c r="E3" s="330">
        <f>НалБанки!E3</f>
        <v>0</v>
      </c>
      <c r="F3" s="330">
        <f>НалБанки!F3</f>
        <v>0</v>
      </c>
      <c r="G3" s="330">
        <f>НалБанки!G3</f>
        <v>0</v>
      </c>
      <c r="H3" s="330">
        <f>НалБанки!H3</f>
        <v>0</v>
      </c>
      <c r="I3" s="332">
        <f>НалБанки!I3</f>
        <v>40</v>
      </c>
      <c r="J3" s="69">
        <f>ROUNDUP((SUM(D3:I4)*L3+SUM(D3:G4,I3)*20%+SUM(D3:I4))*M3,0)</f>
        <v>149</v>
      </c>
      <c r="K3" s="71">
        <f>ROUNDUP(((SUM(D3:F4,H3:I4)+(SUM(G3:G4)*0.75))*L3+((SUM(D3:F4,I3)+SUM(G3:G4)*0.75)*20%+(SUM(D3:F4,H3:I4)+SUM(G3:G4)*0.75)))*M3,0)</f>
        <v>149</v>
      </c>
      <c r="L3" s="321">
        <f>8/92*1.2</f>
        <v>0.10434782608695652</v>
      </c>
      <c r="M3" s="323">
        <f>НалБанки!K3</f>
        <v>2.85</v>
      </c>
      <c r="N3" s="73"/>
      <c r="O3" s="338"/>
      <c r="P3" s="339"/>
      <c r="Q3" s="340"/>
      <c r="R3" s="342"/>
      <c r="S3" s="328"/>
      <c r="T3" s="73"/>
      <c r="U3" s="73"/>
      <c r="V3" s="73"/>
      <c r="W3" s="320"/>
      <c r="X3" s="320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thickBot="1" x14ac:dyDescent="0.35">
      <c r="A4" s="32"/>
      <c r="B4" s="32"/>
      <c r="C4" s="345"/>
      <c r="D4" s="346"/>
      <c r="E4" s="346"/>
      <c r="F4" s="346"/>
      <c r="G4" s="346"/>
      <c r="H4" s="331"/>
      <c r="I4" s="333"/>
      <c r="J4" s="70">
        <f>J3-(J3-H3*M3)/6</f>
        <v>124.16666666666667</v>
      </c>
      <c r="K4" s="72">
        <f>K3-(K3-H3*M3)/6</f>
        <v>124.16666666666667</v>
      </c>
      <c r="L4" s="322"/>
      <c r="M4" s="324"/>
      <c r="N4" s="73"/>
      <c r="O4" s="35" t="s">
        <v>8</v>
      </c>
      <c r="P4" s="31" t="s">
        <v>16</v>
      </c>
      <c r="Q4" s="31" t="s">
        <v>15</v>
      </c>
      <c r="R4" s="343"/>
      <c r="S4" s="329"/>
      <c r="T4" s="73"/>
      <c r="U4" s="73"/>
      <c r="V4" s="97" t="s">
        <v>38</v>
      </c>
      <c r="W4" s="36"/>
      <c r="X4" s="36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5" customHeight="1" thickBot="1" x14ac:dyDescent="0.35">
      <c r="A5" s="32"/>
      <c r="B5" s="32"/>
      <c r="C5" s="347">
        <f ca="1">TODAY()</f>
        <v>45098</v>
      </c>
      <c r="D5" s="348"/>
      <c r="E5" s="348"/>
      <c r="F5" s="348"/>
      <c r="G5" s="348"/>
      <c r="H5" s="348"/>
      <c r="I5" s="47"/>
      <c r="J5" s="47"/>
      <c r="K5" s="47"/>
      <c r="L5" s="47"/>
      <c r="M5" s="48"/>
      <c r="N5" s="73"/>
      <c r="O5" s="37" t="s">
        <v>20</v>
      </c>
      <c r="P5" s="38">
        <f>ROUNDUP($J$3/100*(100+V5),0)</f>
        <v>213</v>
      </c>
      <c r="Q5" s="38">
        <f>ROUNDUP($K$3/100*(100+V5),0)</f>
        <v>213</v>
      </c>
      <c r="R5" s="39">
        <f>P5/4</f>
        <v>53.25</v>
      </c>
      <c r="S5" s="40">
        <f>Q5/4</f>
        <v>53.25</v>
      </c>
      <c r="T5" s="73"/>
      <c r="U5" s="73"/>
      <c r="V5" s="94">
        <v>42.9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" customHeight="1" x14ac:dyDescent="0.3">
      <c r="A6" s="32"/>
      <c r="B6" s="32"/>
      <c r="C6" s="334"/>
      <c r="D6" s="334"/>
      <c r="E6" s="334"/>
      <c r="F6" s="334"/>
      <c r="G6" s="29"/>
      <c r="H6" s="49"/>
      <c r="I6" s="30"/>
      <c r="J6" s="50"/>
      <c r="K6" s="50"/>
      <c r="L6" s="50"/>
      <c r="M6" s="50"/>
      <c r="N6" s="73"/>
      <c r="O6" s="41" t="s">
        <v>10</v>
      </c>
      <c r="P6" s="38">
        <f t="shared" ref="P6:P9" si="0">ROUNDUP($J$3/100*(100+V6),0)</f>
        <v>221</v>
      </c>
      <c r="Q6" s="38">
        <f t="shared" ref="Q6:Q9" si="1">ROUNDUP($K$3/100*(100+V6),0)</f>
        <v>221</v>
      </c>
      <c r="R6" s="42">
        <f>P6/6</f>
        <v>36.833333333333336</v>
      </c>
      <c r="S6" s="43">
        <f>Q6/6</f>
        <v>36.833333333333336</v>
      </c>
      <c r="T6" s="73"/>
      <c r="U6" s="73"/>
      <c r="V6" s="95">
        <v>48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15" customHeight="1" thickBot="1" x14ac:dyDescent="0.35">
      <c r="A7" s="32"/>
      <c r="B7" s="32"/>
      <c r="C7" s="34"/>
      <c r="D7" s="34"/>
      <c r="E7" s="34"/>
      <c r="F7" s="34"/>
      <c r="G7" s="34"/>
      <c r="H7" s="52"/>
      <c r="I7" s="53"/>
      <c r="J7" s="53"/>
      <c r="K7" s="53"/>
      <c r="L7" s="53"/>
      <c r="M7" s="34"/>
      <c r="N7" s="73"/>
      <c r="O7" s="41" t="s">
        <v>11</v>
      </c>
      <c r="P7" s="38">
        <f t="shared" si="0"/>
        <v>242</v>
      </c>
      <c r="Q7" s="38">
        <f t="shared" si="1"/>
        <v>242</v>
      </c>
      <c r="R7" s="42">
        <f>P7/12</f>
        <v>20.166666666666668</v>
      </c>
      <c r="S7" s="43">
        <f>Q7/12</f>
        <v>20.166666666666668</v>
      </c>
      <c r="T7" s="73"/>
      <c r="U7" s="73"/>
      <c r="V7" s="95">
        <v>62.4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" customHeight="1" x14ac:dyDescent="0.3">
      <c r="A8" s="32"/>
      <c r="B8" s="32"/>
      <c r="C8" s="292" t="s">
        <v>28</v>
      </c>
      <c r="D8" s="293"/>
      <c r="E8" s="294"/>
      <c r="F8" s="54"/>
      <c r="G8" s="298" t="s">
        <v>27</v>
      </c>
      <c r="H8" s="299"/>
      <c r="I8" s="300"/>
      <c r="J8" s="74"/>
      <c r="K8" s="75"/>
      <c r="L8" s="75"/>
      <c r="M8" s="75"/>
      <c r="N8" s="73"/>
      <c r="O8" s="41" t="s">
        <v>21</v>
      </c>
      <c r="P8" s="38">
        <f t="shared" si="0"/>
        <v>287</v>
      </c>
      <c r="Q8" s="38">
        <f t="shared" si="1"/>
        <v>287</v>
      </c>
      <c r="R8" s="42">
        <f>P8/20</f>
        <v>14.35</v>
      </c>
      <c r="S8" s="43">
        <f>Q8/20</f>
        <v>14.35</v>
      </c>
      <c r="T8" s="73"/>
      <c r="U8" s="73"/>
      <c r="V8" s="95">
        <v>92.4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t="15" customHeight="1" thickBot="1" x14ac:dyDescent="0.35">
      <c r="A9" s="32"/>
      <c r="B9" s="32"/>
      <c r="C9" s="295"/>
      <c r="D9" s="296"/>
      <c r="E9" s="297"/>
      <c r="F9" s="55"/>
      <c r="G9" s="301"/>
      <c r="H9" s="302"/>
      <c r="I9" s="303"/>
      <c r="J9" s="74"/>
      <c r="K9" s="75"/>
      <c r="L9" s="75"/>
      <c r="M9" s="75"/>
      <c r="N9" s="73"/>
      <c r="O9" s="44" t="s">
        <v>13</v>
      </c>
      <c r="P9" s="38">
        <f t="shared" si="0"/>
        <v>294</v>
      </c>
      <c r="Q9" s="38">
        <f t="shared" si="1"/>
        <v>294</v>
      </c>
      <c r="R9" s="45">
        <f>P9/24</f>
        <v>12.25</v>
      </c>
      <c r="S9" s="46">
        <f>Q9/24</f>
        <v>12.25</v>
      </c>
      <c r="T9" s="73"/>
      <c r="U9" s="73"/>
      <c r="V9" s="96">
        <v>96.9</v>
      </c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5" customHeight="1" x14ac:dyDescent="0.3">
      <c r="A10" s="32"/>
      <c r="B10" s="32"/>
      <c r="C10" s="304" t="s">
        <v>8</v>
      </c>
      <c r="D10" s="306" t="s">
        <v>16</v>
      </c>
      <c r="E10" s="308" t="s">
        <v>15</v>
      </c>
      <c r="F10" s="57"/>
      <c r="G10" s="310" t="s">
        <v>8</v>
      </c>
      <c r="H10" s="312" t="s">
        <v>16</v>
      </c>
      <c r="I10" s="314" t="s">
        <v>15</v>
      </c>
      <c r="J10" s="74"/>
      <c r="K10" s="75"/>
      <c r="L10" s="75"/>
      <c r="M10" s="75"/>
      <c r="N10" s="73"/>
      <c r="O10" s="73"/>
      <c r="P10" s="73"/>
      <c r="Q10" s="73"/>
      <c r="R10" s="73"/>
      <c r="S10" s="73"/>
      <c r="T10" s="73"/>
      <c r="U10" s="73"/>
      <c r="V10" s="73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5" customHeight="1" thickBot="1" x14ac:dyDescent="0.35">
      <c r="A11" s="32"/>
      <c r="B11" s="32"/>
      <c r="C11" s="305"/>
      <c r="D11" s="307"/>
      <c r="E11" s="309"/>
      <c r="F11" s="51"/>
      <c r="G11" s="311"/>
      <c r="H11" s="313"/>
      <c r="I11" s="315"/>
      <c r="J11" s="74"/>
      <c r="K11" s="75"/>
      <c r="L11" s="75"/>
      <c r="M11" s="75"/>
      <c r="N11" s="73"/>
      <c r="O11" s="73"/>
      <c r="P11" s="73"/>
      <c r="Q11" s="73"/>
      <c r="R11" s="73"/>
      <c r="S11" s="73"/>
      <c r="T11" s="73"/>
      <c r="U11" s="73"/>
      <c r="V11" s="73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ht="15" customHeight="1" x14ac:dyDescent="0.3">
      <c r="A12" s="32"/>
      <c r="B12" s="32"/>
      <c r="C12" s="58" t="s">
        <v>20</v>
      </c>
      <c r="D12" s="59">
        <f t="shared" ref="D12:E16" si="2">P5*0.03</f>
        <v>6.39</v>
      </c>
      <c r="E12" s="60">
        <f t="shared" si="2"/>
        <v>6.39</v>
      </c>
      <c r="F12" s="56"/>
      <c r="G12" s="58" t="s">
        <v>20</v>
      </c>
      <c r="H12" s="61">
        <f>(P5-(SUM(H3:H4)*M3))/6</f>
        <v>35.5</v>
      </c>
      <c r="I12" s="62">
        <f>(Q5-(SUM(H3:H4)*M3))/6</f>
        <v>35.5</v>
      </c>
      <c r="J12" s="74"/>
      <c r="K12" s="75"/>
      <c r="L12" s="75"/>
      <c r="M12" s="75"/>
      <c r="N12" s="73"/>
      <c r="O12" s="29"/>
      <c r="P12" s="29"/>
      <c r="R12" s="316" t="s">
        <v>22</v>
      </c>
      <c r="S12" s="317"/>
      <c r="T12" s="325" t="s">
        <v>31</v>
      </c>
      <c r="U12" s="326"/>
      <c r="V12" s="73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5" customHeight="1" thickBot="1" x14ac:dyDescent="0.35">
      <c r="A13" s="32"/>
      <c r="B13" s="32"/>
      <c r="C13" s="41" t="s">
        <v>10</v>
      </c>
      <c r="D13" s="59">
        <f t="shared" si="2"/>
        <v>6.63</v>
      </c>
      <c r="E13" s="60">
        <f t="shared" si="2"/>
        <v>6.63</v>
      </c>
      <c r="F13" s="56"/>
      <c r="G13" s="41" t="s">
        <v>10</v>
      </c>
      <c r="H13" s="61">
        <f>(P6-(SUM(H3:H4)*M3))/6</f>
        <v>36.833333333333336</v>
      </c>
      <c r="I13" s="62">
        <f>(Q6-(SUM(H3:H4)*M3))/6</f>
        <v>36.833333333333336</v>
      </c>
      <c r="J13" s="74"/>
      <c r="K13" s="75"/>
      <c r="L13" s="75"/>
      <c r="M13" s="75"/>
      <c r="N13" s="73"/>
      <c r="O13" s="29"/>
      <c r="P13" s="29"/>
      <c r="R13" s="318"/>
      <c r="S13" s="319"/>
      <c r="T13" s="76" t="s">
        <v>22</v>
      </c>
      <c r="U13" s="77" t="s">
        <v>23</v>
      </c>
      <c r="V13" s="73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ht="15" customHeight="1" x14ac:dyDescent="0.3">
      <c r="A14" s="32"/>
      <c r="B14" s="32"/>
      <c r="C14" s="41" t="s">
        <v>11</v>
      </c>
      <c r="D14" s="59">
        <f t="shared" si="2"/>
        <v>7.26</v>
      </c>
      <c r="E14" s="60">
        <f t="shared" si="2"/>
        <v>7.26</v>
      </c>
      <c r="F14" s="56"/>
      <c r="G14" s="41" t="s">
        <v>11</v>
      </c>
      <c r="H14" s="61">
        <f>(P7-(SUM(H3:H4)*M3))/6</f>
        <v>40.333333333333336</v>
      </c>
      <c r="I14" s="62">
        <f>(Q7-(SUM(H3:H4)*M3))/6</f>
        <v>40.333333333333336</v>
      </c>
      <c r="J14" s="74"/>
      <c r="K14" s="75"/>
      <c r="L14" s="75"/>
      <c r="M14" s="75"/>
      <c r="N14" s="73"/>
      <c r="O14" s="280" t="s">
        <v>29</v>
      </c>
      <c r="P14" s="281"/>
      <c r="Q14" s="284">
        <v>0.02</v>
      </c>
      <c r="R14" s="290">
        <f>IF(R12="ЖЕЛ",J4*Q14,K4*Q14)</f>
        <v>2.4833333333333334</v>
      </c>
      <c r="S14" s="291"/>
      <c r="T14" s="274">
        <f>J4</f>
        <v>124.16666666666667</v>
      </c>
      <c r="U14" s="277">
        <f>K4</f>
        <v>124.16666666666667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ht="15" customHeight="1" thickBot="1" x14ac:dyDescent="0.35">
      <c r="A15" s="32"/>
      <c r="B15" s="32"/>
      <c r="C15" s="41" t="s">
        <v>21</v>
      </c>
      <c r="D15" s="59">
        <f t="shared" si="2"/>
        <v>8.61</v>
      </c>
      <c r="E15" s="60">
        <f t="shared" si="2"/>
        <v>8.61</v>
      </c>
      <c r="F15" s="56"/>
      <c r="G15" s="41" t="s">
        <v>21</v>
      </c>
      <c r="H15" s="61">
        <f>(P8-(SUM(H3:H4)*M3))/6</f>
        <v>47.833333333333336</v>
      </c>
      <c r="I15" s="62">
        <f>(Q8-(SUM(H3:H4)*M3))/6</f>
        <v>47.833333333333336</v>
      </c>
      <c r="J15" s="74"/>
      <c r="K15" s="75"/>
      <c r="L15" s="75"/>
      <c r="M15" s="75"/>
      <c r="N15" s="56"/>
      <c r="O15" s="282"/>
      <c r="P15" s="283"/>
      <c r="Q15" s="285"/>
      <c r="R15" s="288"/>
      <c r="S15" s="289"/>
      <c r="T15" s="275"/>
      <c r="U15" s="278"/>
      <c r="V15" s="29"/>
      <c r="W15" s="32"/>
      <c r="X15" s="32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ht="15" customHeight="1" thickBot="1" x14ac:dyDescent="0.35">
      <c r="A16" s="32"/>
      <c r="B16" s="32"/>
      <c r="C16" s="44" t="s">
        <v>13</v>
      </c>
      <c r="D16" s="64">
        <f t="shared" si="2"/>
        <v>8.82</v>
      </c>
      <c r="E16" s="65">
        <f t="shared" si="2"/>
        <v>8.82</v>
      </c>
      <c r="F16" s="56"/>
      <c r="G16" s="44" t="s">
        <v>13</v>
      </c>
      <c r="H16" s="66">
        <f>(P9-(SUM(H3:H4)*M3))/6</f>
        <v>49</v>
      </c>
      <c r="I16" s="67">
        <f>(Q9-(SUM(H3:H4)*M3))/6</f>
        <v>49</v>
      </c>
      <c r="J16" s="74"/>
      <c r="K16" s="75"/>
      <c r="L16" s="75"/>
      <c r="M16" s="75"/>
      <c r="N16" s="29"/>
      <c r="O16" s="280" t="s">
        <v>30</v>
      </c>
      <c r="P16" s="281"/>
      <c r="Q16" s="284">
        <v>0</v>
      </c>
      <c r="R16" s="286">
        <f>IF(R12="ЖЕЛ",J4*Q16,K4*Q16)</f>
        <v>0</v>
      </c>
      <c r="S16" s="287"/>
      <c r="T16" s="275"/>
      <c r="U16" s="278"/>
      <c r="V16" s="29"/>
      <c r="W16" s="32"/>
      <c r="X16" s="3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ht="15" customHeight="1" thickBot="1" x14ac:dyDescent="0.35">
      <c r="A17" s="32"/>
      <c r="B17" s="3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29"/>
      <c r="N17" s="29"/>
      <c r="O17" s="282"/>
      <c r="P17" s="283"/>
      <c r="Q17" s="285"/>
      <c r="R17" s="288"/>
      <c r="S17" s="289"/>
      <c r="T17" s="276"/>
      <c r="U17" s="279"/>
      <c r="V17" s="29"/>
      <c r="W17" s="32"/>
      <c r="X17" s="32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ht="15" customHeight="1" x14ac:dyDescent="0.3">
      <c r="A18" s="32"/>
      <c r="B18" s="3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2"/>
      <c r="X18" s="32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ht="15" customHeight="1" x14ac:dyDescent="0.3">
      <c r="A19" s="32"/>
      <c r="B19" s="3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2"/>
      <c r="X19" s="32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ht="15" customHeight="1" x14ac:dyDescent="0.3">
      <c r="A20" s="32"/>
      <c r="B20" s="32"/>
      <c r="C20" s="63"/>
      <c r="D20" s="63"/>
      <c r="E20" s="63"/>
      <c r="F20" s="63"/>
      <c r="G20" s="63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32"/>
      <c r="X20" s="32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ht="15" customHeight="1" x14ac:dyDescent="0.3">
      <c r="A21" s="32"/>
      <c r="B21" s="32"/>
      <c r="C21" s="63"/>
      <c r="D21" s="63"/>
      <c r="E21" s="63"/>
      <c r="F21" s="63"/>
      <c r="G21" s="63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2"/>
      <c r="X21" s="32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ht="15" customHeight="1" x14ac:dyDescent="0.3">
      <c r="A22" s="32"/>
      <c r="B22" s="32"/>
      <c r="C22" s="63"/>
      <c r="D22" s="63"/>
      <c r="E22" s="63"/>
      <c r="F22" s="63"/>
      <c r="G22" s="63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63"/>
      <c r="S22" s="63"/>
      <c r="T22" s="63"/>
      <c r="U22" s="63"/>
      <c r="V22" s="32"/>
      <c r="W22" s="32"/>
      <c r="X22" s="32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ht="15" customHeight="1" x14ac:dyDescent="0.3">
      <c r="A23" s="32"/>
      <c r="B23" s="32"/>
      <c r="C23" s="63"/>
      <c r="D23" s="63"/>
      <c r="E23" s="63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63"/>
      <c r="S23" s="63"/>
      <c r="T23" s="63"/>
      <c r="U23" s="63"/>
      <c r="V23" s="32"/>
      <c r="W23" s="32"/>
      <c r="X23" s="32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ht="15" customHeight="1" x14ac:dyDescent="0.3">
      <c r="A24" s="32"/>
      <c r="B24" s="32"/>
      <c r="C24" s="63"/>
      <c r="D24" s="63"/>
      <c r="E24" s="63"/>
      <c r="F24" s="29"/>
      <c r="G24" s="29"/>
      <c r="H24" s="29"/>
      <c r="I24" s="29"/>
      <c r="J24" s="29"/>
      <c r="K24" s="29"/>
      <c r="L24" s="29"/>
      <c r="M24" s="63"/>
      <c r="N24" s="63"/>
      <c r="O24" s="63"/>
      <c r="P24" s="63"/>
      <c r="Q24" s="63"/>
      <c r="R24" s="63"/>
      <c r="S24" s="63"/>
      <c r="T24" s="63"/>
      <c r="U24" s="63"/>
      <c r="V24" s="32"/>
      <c r="W24" s="32"/>
      <c r="X24" s="32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ht="15" customHeight="1" x14ac:dyDescent="0.3">
      <c r="A25" s="32"/>
      <c r="B25" s="32"/>
      <c r="C25" s="32"/>
      <c r="D25" s="32"/>
      <c r="E25" s="32"/>
      <c r="F25" s="29"/>
      <c r="G25" s="29"/>
      <c r="H25" s="29"/>
      <c r="I25" s="29"/>
      <c r="J25" s="29"/>
      <c r="K25" s="29"/>
      <c r="L25" s="29"/>
      <c r="M25" s="32"/>
      <c r="N25" s="32"/>
      <c r="O25" s="32"/>
      <c r="P25" s="32"/>
      <c r="Q25" s="32"/>
      <c r="R25" s="32"/>
      <c r="S25" s="29"/>
      <c r="T25" s="29"/>
      <c r="U25" s="29"/>
      <c r="V25" s="29"/>
      <c r="W25" s="29"/>
      <c r="X25" s="32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ht="15" customHeight="1" x14ac:dyDescent="0.3">
      <c r="A26" s="32"/>
      <c r="B26" s="32"/>
      <c r="C26" s="32"/>
      <c r="D26" s="32"/>
      <c r="E26" s="32"/>
      <c r="F26" s="29"/>
      <c r="G26" s="29"/>
      <c r="H26" s="29"/>
      <c r="I26" s="29"/>
      <c r="J26" s="29"/>
      <c r="K26" s="29"/>
      <c r="L26" s="29"/>
      <c r="M26" s="32"/>
      <c r="N26" s="32"/>
      <c r="O26" s="32"/>
      <c r="P26" s="32"/>
      <c r="Q26" s="32"/>
      <c r="R26" s="32"/>
      <c r="S26" s="29"/>
      <c r="T26" s="29"/>
      <c r="U26" s="29"/>
      <c r="V26" s="29"/>
      <c r="W26" s="29"/>
      <c r="X26" s="32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ht="15" customHeight="1" x14ac:dyDescent="0.3">
      <c r="A27" s="32"/>
      <c r="B27" s="32"/>
      <c r="C27" s="32"/>
      <c r="D27" s="32"/>
      <c r="E27" s="32"/>
      <c r="F27" s="32"/>
      <c r="G27" s="32"/>
      <c r="H27" s="29"/>
      <c r="I27" s="29"/>
      <c r="J27" s="29"/>
      <c r="K27" s="29"/>
      <c r="L27" s="29"/>
      <c r="M27" s="32"/>
      <c r="N27" s="32"/>
      <c r="O27" s="32"/>
      <c r="P27" s="32"/>
      <c r="Q27" s="32"/>
      <c r="R27" s="32"/>
      <c r="S27" s="29"/>
      <c r="T27" s="29"/>
      <c r="U27" s="29"/>
      <c r="V27" s="29"/>
      <c r="W27" s="29"/>
      <c r="X27" s="32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ht="15" customHeight="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29"/>
      <c r="T28" s="29"/>
      <c r="U28" s="29"/>
      <c r="V28" s="29"/>
      <c r="W28" s="29"/>
      <c r="X28" s="32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ht="15" customHeight="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ht="15" customHeight="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ht="15" customHeight="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ht="15" customHeigh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ht="1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ht="15" customHeight="1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ht="15" customHeight="1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ht="15" customHeight="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ht="15" customHeight="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ht="15" customHeigh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ht="15" customHeigh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ht="15" customHeigh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ht="15" customHeigh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ht="15" customHeigh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ht="15" customHeight="1" x14ac:dyDescent="0.3"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ht="15" customHeight="1" x14ac:dyDescent="0.3"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ht="15" customHeight="1" x14ac:dyDescent="0.3"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ht="15" customHeight="1" x14ac:dyDescent="0.3"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ht="15" customHeight="1" x14ac:dyDescent="0.3"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ht="15" customHeight="1" x14ac:dyDescent="0.3"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8:55" ht="15" customHeight="1" x14ac:dyDescent="0.3"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8:55" ht="15" customHeight="1" x14ac:dyDescent="0.3"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8:55" ht="15" customHeight="1" x14ac:dyDescent="0.3"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8:55" ht="15" customHeight="1" x14ac:dyDescent="0.3"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8:55" ht="15" customHeight="1" x14ac:dyDescent="0.3"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8:55" ht="15" customHeight="1" x14ac:dyDescent="0.3"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8:55" x14ac:dyDescent="0.3"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8:55" x14ac:dyDescent="0.3"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8:55" x14ac:dyDescent="0.3"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8:55" x14ac:dyDescent="0.3"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8:55" x14ac:dyDescent="0.3"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8:55" x14ac:dyDescent="0.3"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8:55" x14ac:dyDescent="0.3"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8:55" x14ac:dyDescent="0.3"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8:55" x14ac:dyDescent="0.3"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8:55" x14ac:dyDescent="0.3"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8:55" x14ac:dyDescent="0.3"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8:55" x14ac:dyDescent="0.3"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8:55" x14ac:dyDescent="0.3"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8:55" x14ac:dyDescent="0.3"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8:55" x14ac:dyDescent="0.3"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8:55" x14ac:dyDescent="0.3"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8:55" x14ac:dyDescent="0.3"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8:55" x14ac:dyDescent="0.3"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8:55" x14ac:dyDescent="0.3"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8:55" x14ac:dyDescent="0.3"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8:55" x14ac:dyDescent="0.3"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8:55" x14ac:dyDescent="0.3"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8:55" x14ac:dyDescent="0.3"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8:55" x14ac:dyDescent="0.3"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8:55" x14ac:dyDescent="0.3"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8:55" x14ac:dyDescent="0.3"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8:55" x14ac:dyDescent="0.3"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8:55" x14ac:dyDescent="0.3"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8:55" x14ac:dyDescent="0.3"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8:55" x14ac:dyDescent="0.3"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8:55" x14ac:dyDescent="0.3"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8:55" x14ac:dyDescent="0.3"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8:55" x14ac:dyDescent="0.3"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8:55" x14ac:dyDescent="0.3"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8:55" x14ac:dyDescent="0.3"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8:55" x14ac:dyDescent="0.3"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8:55" x14ac:dyDescent="0.3"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8:55" x14ac:dyDescent="0.3"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8:55" x14ac:dyDescent="0.3"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8:55" x14ac:dyDescent="0.3"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8:55" x14ac:dyDescent="0.3"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8:55" x14ac:dyDescent="0.3"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8:55" x14ac:dyDescent="0.3"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8:55" x14ac:dyDescent="0.3"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8:55" x14ac:dyDescent="0.3"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8:55" x14ac:dyDescent="0.3"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8:55" x14ac:dyDescent="0.3"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8:55" x14ac:dyDescent="0.3"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8:55" x14ac:dyDescent="0.3"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8:55" x14ac:dyDescent="0.3"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8:55" x14ac:dyDescent="0.3"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8:55" x14ac:dyDescent="0.3"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8:55" x14ac:dyDescent="0.3"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8:55" x14ac:dyDescent="0.3"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8:55" x14ac:dyDescent="0.3"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8:55" x14ac:dyDescent="0.3"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8:55" x14ac:dyDescent="0.3"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8:55" x14ac:dyDescent="0.3"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8:55" x14ac:dyDescent="0.3"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8:55" x14ac:dyDescent="0.3"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8:55" x14ac:dyDescent="0.3"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8:55" x14ac:dyDescent="0.3"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8:55" x14ac:dyDescent="0.3"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8:55" x14ac:dyDescent="0.3"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8:55" x14ac:dyDescent="0.3"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8:55" x14ac:dyDescent="0.3"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8:55" x14ac:dyDescent="0.3"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8:55" x14ac:dyDescent="0.3"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8:55" x14ac:dyDescent="0.3"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8:55" x14ac:dyDescent="0.3"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8:55" x14ac:dyDescent="0.3"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8:55" x14ac:dyDescent="0.3"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8:55" x14ac:dyDescent="0.3"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8:55" x14ac:dyDescent="0.3"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8:55" x14ac:dyDescent="0.3"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8:55" x14ac:dyDescent="0.3"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8:55" x14ac:dyDescent="0.3"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8:55" x14ac:dyDescent="0.3"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8:55" x14ac:dyDescent="0.3"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8:55" x14ac:dyDescent="0.3"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8:55" x14ac:dyDescent="0.3"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8:55" x14ac:dyDescent="0.3"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8:55" x14ac:dyDescent="0.3"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8:55" x14ac:dyDescent="0.3"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8:55" x14ac:dyDescent="0.3"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8:55" x14ac:dyDescent="0.3"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8:55" x14ac:dyDescent="0.3"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8:55" x14ac:dyDescent="0.3"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8:55" x14ac:dyDescent="0.3"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8:55" x14ac:dyDescent="0.3"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8:55" x14ac:dyDescent="0.3"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8:55" x14ac:dyDescent="0.3"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8:55" x14ac:dyDescent="0.3"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8:55" x14ac:dyDescent="0.3"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8:55" x14ac:dyDescent="0.3"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8:55" x14ac:dyDescent="0.3"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8:55" x14ac:dyDescent="0.3"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8:55" x14ac:dyDescent="0.3"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8:55" x14ac:dyDescent="0.3"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8:55" x14ac:dyDescent="0.3"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8:55" x14ac:dyDescent="0.3"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8:55" x14ac:dyDescent="0.3"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8:55" x14ac:dyDescent="0.3"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8:55" x14ac:dyDescent="0.3"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8:55" x14ac:dyDescent="0.3"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8:55" x14ac:dyDescent="0.3"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8:55" x14ac:dyDescent="0.3"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8:55" x14ac:dyDescent="0.3"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8:55" x14ac:dyDescent="0.3"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8:55" x14ac:dyDescent="0.3"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8:55" x14ac:dyDescent="0.3"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8:55" x14ac:dyDescent="0.3"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8:55" x14ac:dyDescent="0.3"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8:55" x14ac:dyDescent="0.3"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8:55" x14ac:dyDescent="0.3"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8:55" x14ac:dyDescent="0.3"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8:55" x14ac:dyDescent="0.3"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8:55" x14ac:dyDescent="0.3"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8:55" x14ac:dyDescent="0.3"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8:55" x14ac:dyDescent="0.3"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8:55" x14ac:dyDescent="0.3"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8:55" x14ac:dyDescent="0.3"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8:55" x14ac:dyDescent="0.3"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8:55" x14ac:dyDescent="0.3"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8:55" x14ac:dyDescent="0.3"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8:55" x14ac:dyDescent="0.3"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8:55" x14ac:dyDescent="0.3"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8:55" x14ac:dyDescent="0.3"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8:55" x14ac:dyDescent="0.3"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8:55" x14ac:dyDescent="0.3"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8:55" x14ac:dyDescent="0.3"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8:55" x14ac:dyDescent="0.3"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8:55" x14ac:dyDescent="0.3"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8:55" x14ac:dyDescent="0.3"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8:55" x14ac:dyDescent="0.3"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8:55" x14ac:dyDescent="0.3"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8:55" x14ac:dyDescent="0.3"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8:55" x14ac:dyDescent="0.3"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8:55" x14ac:dyDescent="0.3"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8:55" x14ac:dyDescent="0.3"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8:55" x14ac:dyDescent="0.3"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8:55" x14ac:dyDescent="0.3"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8:55" x14ac:dyDescent="0.3"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8:55" x14ac:dyDescent="0.3"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8:55" x14ac:dyDescent="0.3"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8:55" x14ac:dyDescent="0.3"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8:55" x14ac:dyDescent="0.3"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8:55" x14ac:dyDescent="0.3"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8:55" x14ac:dyDescent="0.3"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8:55" x14ac:dyDescent="0.3"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8:55" x14ac:dyDescent="0.3"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8:55" x14ac:dyDescent="0.3"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8:55" x14ac:dyDescent="0.3"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8:55" x14ac:dyDescent="0.3"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8:55" x14ac:dyDescent="0.3"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8:55" x14ac:dyDescent="0.3"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8:55" x14ac:dyDescent="0.3"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8:55" x14ac:dyDescent="0.3"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8:55" x14ac:dyDescent="0.3"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8:55" x14ac:dyDescent="0.3"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8:55" x14ac:dyDescent="0.3"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8:55" x14ac:dyDescent="0.3"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8:55" x14ac:dyDescent="0.3"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8:55" x14ac:dyDescent="0.3"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8:55" x14ac:dyDescent="0.3"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8:55" x14ac:dyDescent="0.3"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8:55" x14ac:dyDescent="0.3"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8:55" x14ac:dyDescent="0.3"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8:55" x14ac:dyDescent="0.3"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8:55" x14ac:dyDescent="0.3"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8:55" x14ac:dyDescent="0.3"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8:55" x14ac:dyDescent="0.3"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8:55" x14ac:dyDescent="0.3"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8:55" x14ac:dyDescent="0.3"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8:55" x14ac:dyDescent="0.3"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8:55" x14ac:dyDescent="0.3"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8:55" x14ac:dyDescent="0.3"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8:55" x14ac:dyDescent="0.3"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8:55" x14ac:dyDescent="0.3"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8:55" x14ac:dyDescent="0.3"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8:55" x14ac:dyDescent="0.3"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8:55" x14ac:dyDescent="0.3"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8:55" x14ac:dyDescent="0.3"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8:55" x14ac:dyDescent="0.3"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8:55" x14ac:dyDescent="0.3"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8:55" x14ac:dyDescent="0.3"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8:55" x14ac:dyDescent="0.3"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8:55" x14ac:dyDescent="0.3"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8:55" x14ac:dyDescent="0.3"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8:55" x14ac:dyDescent="0.3"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8:55" x14ac:dyDescent="0.3"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8:55" x14ac:dyDescent="0.3"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8:55" x14ac:dyDescent="0.3"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8:55" x14ac:dyDescent="0.3"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8:55" x14ac:dyDescent="0.3"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8:55" x14ac:dyDescent="0.3"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8:55" x14ac:dyDescent="0.3"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8:55" x14ac:dyDescent="0.3"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8:55" x14ac:dyDescent="0.3"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8:55" x14ac:dyDescent="0.3"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8:55" x14ac:dyDescent="0.3"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8:55" x14ac:dyDescent="0.3"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8:55" x14ac:dyDescent="0.3"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8:55" x14ac:dyDescent="0.3"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8:55" x14ac:dyDescent="0.3"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8:55" x14ac:dyDescent="0.3"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8:55" x14ac:dyDescent="0.3"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8:55" x14ac:dyDescent="0.3"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8:55" x14ac:dyDescent="0.3"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8:55" x14ac:dyDescent="0.3"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8:55" x14ac:dyDescent="0.3"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8:55" x14ac:dyDescent="0.3"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8:55" x14ac:dyDescent="0.3"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8:55" x14ac:dyDescent="0.3"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8:55" x14ac:dyDescent="0.3"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8:55" x14ac:dyDescent="0.3"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8:55" x14ac:dyDescent="0.3"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8:55" x14ac:dyDescent="0.3"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8:55" x14ac:dyDescent="0.3"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8:55" x14ac:dyDescent="0.3"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8:55" x14ac:dyDescent="0.3"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8:55" x14ac:dyDescent="0.3"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8:55" x14ac:dyDescent="0.3"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8:55" x14ac:dyDescent="0.3"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8:55" x14ac:dyDescent="0.3"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8:55" x14ac:dyDescent="0.3"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8:55" x14ac:dyDescent="0.3"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8:55" x14ac:dyDescent="0.3"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8:55" x14ac:dyDescent="0.3"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8:55" x14ac:dyDescent="0.3"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8:55" x14ac:dyDescent="0.3"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8:55" x14ac:dyDescent="0.3"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8:55" x14ac:dyDescent="0.3"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8:55" x14ac:dyDescent="0.3"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8:55" x14ac:dyDescent="0.3"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8:55" x14ac:dyDescent="0.3"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8:55" x14ac:dyDescent="0.3"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8:55" x14ac:dyDescent="0.3"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8:55" x14ac:dyDescent="0.3"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8:55" x14ac:dyDescent="0.3"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8:55" x14ac:dyDescent="0.3"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8:55" x14ac:dyDescent="0.3"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8:55" x14ac:dyDescent="0.3"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8:55" x14ac:dyDescent="0.3"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8:55" x14ac:dyDescent="0.3"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8:55" x14ac:dyDescent="0.3"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8:55" x14ac:dyDescent="0.3"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8:55" x14ac:dyDescent="0.3"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8:55" x14ac:dyDescent="0.3"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8:55" x14ac:dyDescent="0.3"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8:55" x14ac:dyDescent="0.3"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8:55" x14ac:dyDescent="0.3"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8:55" x14ac:dyDescent="0.3"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8:55" x14ac:dyDescent="0.3"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8:55" x14ac:dyDescent="0.3"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8:55" x14ac:dyDescent="0.3"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8:55" x14ac:dyDescent="0.3"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8:55" x14ac:dyDescent="0.3"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8:55" x14ac:dyDescent="0.3"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8:55" x14ac:dyDescent="0.3"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8:55" x14ac:dyDescent="0.3"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8:55" x14ac:dyDescent="0.3"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8:55" x14ac:dyDescent="0.3"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8:55" x14ac:dyDescent="0.3"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8:55" x14ac:dyDescent="0.3"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8:55" x14ac:dyDescent="0.3"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8:55" x14ac:dyDescent="0.3"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8:55" x14ac:dyDescent="0.3"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8:55" x14ac:dyDescent="0.3"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8:55" x14ac:dyDescent="0.3"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8:55" x14ac:dyDescent="0.3"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8:55" x14ac:dyDescent="0.3"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</sheetData>
  <sheetProtection password="CF7A" sheet="1" objects="1" scenarios="1"/>
  <protectedRanges>
    <protectedRange sqref="L3:L4 J3:K3" name="Диапазон1_1_2_1_1"/>
  </protectedRanges>
  <mergeCells count="34"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  <mergeCell ref="R12:S13"/>
    <mergeCell ref="W2:W3"/>
    <mergeCell ref="X2:X3"/>
    <mergeCell ref="L3:L4"/>
    <mergeCell ref="M3:M4"/>
    <mergeCell ref="T12:U12"/>
    <mergeCell ref="S2:S4"/>
    <mergeCell ref="C8:E9"/>
    <mergeCell ref="G8:I9"/>
    <mergeCell ref="C10:C11"/>
    <mergeCell ref="D10:D11"/>
    <mergeCell ref="E10:E11"/>
    <mergeCell ref="G10:G11"/>
    <mergeCell ref="H10:H11"/>
    <mergeCell ref="I10:I11"/>
    <mergeCell ref="T14:T17"/>
    <mergeCell ref="U14:U17"/>
    <mergeCell ref="O16:P17"/>
    <mergeCell ref="Q16:Q17"/>
    <mergeCell ref="R16:S17"/>
    <mergeCell ref="O14:P15"/>
    <mergeCell ref="Q14:Q15"/>
    <mergeCell ref="R14:S1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2023-06-21T13:35:51Z</dcterms:modified>
</cp:coreProperties>
</file>