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НалБанки" sheetId="22" r:id="rId1"/>
    <sheet name="Лизинг" sheetId="24" r:id="rId2"/>
  </sheets>
  <definedNames>
    <definedName name="Выборподотл" localSheetId="1">Лизинг!$Y$14:$Y$15</definedName>
    <definedName name="Выборподотл">НалБанки!$Y$13:$Y$14</definedName>
    <definedName name="Отливы" localSheetId="1">Лизинг!$Z$3:$Z$39</definedName>
    <definedName name="Отливы">НалБанки!$Z$3:$Z$38</definedName>
    <definedName name="Подоконники" localSheetId="1">Лизинг!$Y$3:$Y$13</definedName>
    <definedName name="Подоконники">НалБанки!$Y$3:$Y$12</definedName>
  </definedNames>
  <calcPr calcId="144525"/>
</workbook>
</file>

<file path=xl/calcChain.xml><?xml version="1.0" encoding="utf-8"?>
<calcChain xmlns="http://schemas.openxmlformats.org/spreadsheetml/2006/main">
  <c r="Q6" i="24" l="1"/>
  <c r="Q7" i="24"/>
  <c r="Q8" i="24"/>
  <c r="Q9" i="24"/>
  <c r="Q5" i="24"/>
  <c r="P6" i="24"/>
  <c r="P7" i="24"/>
  <c r="P8" i="24"/>
  <c r="P9" i="24"/>
  <c r="P5" i="24"/>
  <c r="M15" i="22" l="1"/>
  <c r="L15" i="22"/>
  <c r="M14" i="22"/>
  <c r="L13" i="22"/>
  <c r="L14" i="22"/>
  <c r="M13" i="22"/>
  <c r="L12" i="22"/>
  <c r="M12" i="22"/>
  <c r="M11" i="22"/>
  <c r="L11" i="22"/>
  <c r="K12" i="22"/>
  <c r="K13" i="22"/>
  <c r="K14" i="22"/>
  <c r="K15" i="22"/>
  <c r="K11" i="22"/>
  <c r="I11" i="22"/>
  <c r="I12" i="22"/>
  <c r="I13" i="22"/>
  <c r="I14" i="22"/>
  <c r="I15" i="22"/>
  <c r="I4" i="22" l="1"/>
  <c r="D10" i="22" s="1"/>
  <c r="F14" i="22" l="1"/>
  <c r="F10" i="22"/>
  <c r="F13" i="22"/>
  <c r="F12" i="22"/>
  <c r="F11" i="22"/>
  <c r="K4" i="22"/>
  <c r="E10" i="22" s="1"/>
  <c r="G13" i="22" l="1"/>
  <c r="G12" i="22"/>
  <c r="G11" i="22"/>
  <c r="G14" i="22"/>
  <c r="G10" i="22"/>
  <c r="D3" i="24"/>
  <c r="M3" i="24" l="1"/>
  <c r="H3" i="24"/>
  <c r="G3" i="24"/>
  <c r="F3" i="24"/>
  <c r="E3" i="24"/>
  <c r="I3" i="24" l="1"/>
  <c r="K3" i="24" s="1"/>
  <c r="J3" i="24" l="1"/>
  <c r="C5" i="24"/>
  <c r="L3" i="24"/>
  <c r="K4" i="24" s="1"/>
  <c r="U14" i="24" s="1"/>
  <c r="J4" i="24" l="1"/>
  <c r="T14" i="24" l="1"/>
  <c r="R16" i="24"/>
  <c r="R14" i="24"/>
  <c r="S7" i="24"/>
  <c r="I14" i="24"/>
  <c r="E14" i="24"/>
  <c r="E15" i="24"/>
  <c r="S8" i="24"/>
  <c r="I15" i="24"/>
  <c r="H14" i="24"/>
  <c r="R7" i="24"/>
  <c r="D14" i="24"/>
  <c r="I12" i="24"/>
  <c r="S5" i="24"/>
  <c r="E12" i="24"/>
  <c r="E16" i="24"/>
  <c r="S9" i="24"/>
  <c r="I16" i="24"/>
  <c r="H15" i="24"/>
  <c r="D15" i="24"/>
  <c r="R8" i="24"/>
  <c r="H12" i="24"/>
  <c r="R5" i="24"/>
  <c r="D12" i="24"/>
  <c r="H13" i="24"/>
  <c r="R6" i="24"/>
  <c r="D13" i="24"/>
  <c r="S6" i="24"/>
  <c r="E13" i="24"/>
  <c r="I13" i="24"/>
  <c r="H16" i="24"/>
  <c r="D16" i="24"/>
  <c r="R9" i="24"/>
  <c r="C4" i="22" l="1"/>
</calcChain>
</file>

<file path=xl/sharedStrings.xml><?xml version="1.0" encoding="utf-8"?>
<sst xmlns="http://schemas.openxmlformats.org/spreadsheetml/2006/main" count="89" uniqueCount="49">
  <si>
    <t>№ изделия</t>
  </si>
  <si>
    <t>Установка, у.е</t>
  </si>
  <si>
    <t>Интерес, у.е</t>
  </si>
  <si>
    <t>Стоимость изделий, у.е</t>
  </si>
  <si>
    <t>Доставка, у.е</t>
  </si>
  <si>
    <t>% ИП Нал</t>
  </si>
  <si>
    <t xml:space="preserve">Курс Доллара </t>
  </si>
  <si>
    <t xml:space="preserve">Итого: Наличные </t>
  </si>
  <si>
    <t>АЛЬФА БАНК</t>
  </si>
  <si>
    <t>Кол-во</t>
  </si>
  <si>
    <t>ДОБРОБЫТ</t>
  </si>
  <si>
    <t>Откосы, у.е</t>
  </si>
  <si>
    <t>6 мес</t>
  </si>
  <si>
    <t>12 мес</t>
  </si>
  <si>
    <t>18 мес</t>
  </si>
  <si>
    <t>24 мес</t>
  </si>
  <si>
    <t>36 мес</t>
  </si>
  <si>
    <t>3-6 мес</t>
  </si>
  <si>
    <t>7-12 мес</t>
  </si>
  <si>
    <t>13-18 мес</t>
  </si>
  <si>
    <t>19-24 мес</t>
  </si>
  <si>
    <t>25-36 мес</t>
  </si>
  <si>
    <t>Сумма МИН</t>
  </si>
  <si>
    <t>Сумма ЖЕЛ</t>
  </si>
  <si>
    <t>Ежемес МИН</t>
  </si>
  <si>
    <t>Ежемес ЖЕЛ</t>
  </si>
  <si>
    <t>Материалы (доп работ)</t>
  </si>
  <si>
    <t>ЛИЗИНГ</t>
  </si>
  <si>
    <t>4 мес</t>
  </si>
  <si>
    <t>20 мес</t>
  </si>
  <si>
    <t>ЖЕЛ</t>
  </si>
  <si>
    <t>МИН</t>
  </si>
  <si>
    <t>Наименование изделия</t>
  </si>
  <si>
    <t>Цена</t>
  </si>
  <si>
    <t>РЕГИОН</t>
  </si>
  <si>
    <t>ВЕРСИЯ ПРИЛОЖЕНИЯ</t>
  </si>
  <si>
    <r>
      <rPr>
        <b/>
        <vertAlign val="superscript"/>
        <sz val="11"/>
        <color theme="1"/>
        <rFont val="Calibri"/>
        <family val="2"/>
        <charset val="204"/>
        <scheme val="minor"/>
      </rPr>
      <t>Монтаж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b/>
        <vertAlign val="subscript"/>
        <sz val="11"/>
        <color theme="1"/>
        <rFont val="Calibri"/>
        <family val="2"/>
        <charset val="204"/>
        <scheme val="minor"/>
      </rPr>
      <t>Откосы</t>
    </r>
  </si>
  <si>
    <t>НДС</t>
  </si>
  <si>
    <t>НАЛОГ</t>
  </si>
  <si>
    <r>
      <rPr>
        <b/>
        <sz val="12"/>
        <color theme="1"/>
        <rFont val="Calibri"/>
        <family val="2"/>
        <charset val="204"/>
        <scheme val="minor"/>
      </rPr>
      <t>%</t>
    </r>
    <r>
      <rPr>
        <b/>
        <sz val="10"/>
        <color theme="1"/>
        <rFont val="Calibri"/>
        <family val="2"/>
        <charset val="204"/>
        <scheme val="minor"/>
      </rPr>
      <t xml:space="preserve"> Менеджера</t>
    </r>
  </si>
  <si>
    <r>
      <rPr>
        <b/>
        <sz val="12"/>
        <color theme="1"/>
        <rFont val="Calibri"/>
        <family val="2"/>
        <charset val="204"/>
        <scheme val="minor"/>
      </rPr>
      <t>%</t>
    </r>
    <r>
      <rPr>
        <b/>
        <sz val="10"/>
        <color theme="1"/>
        <rFont val="Calibri"/>
        <family val="2"/>
        <charset val="204"/>
        <scheme val="minor"/>
      </rPr>
      <t xml:space="preserve"> Замерщика</t>
    </r>
  </si>
  <si>
    <t>ОТ ЧЕГО СЧИТАЕТСЯ</t>
  </si>
  <si>
    <t>Версия сканнера</t>
  </si>
  <si>
    <t>48 мес</t>
  </si>
  <si>
    <t>Предоплата:</t>
  </si>
  <si>
    <t>% Альфы</t>
  </si>
  <si>
    <t>% возн</t>
  </si>
  <si>
    <t>% по кр</t>
  </si>
  <si>
    <t xml:space="preserve">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</si>
</sst>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_₽"/>
    <numFmt numFmtId="165" formatCode="0.0%"/>
    <numFmt numFmtId="166" formatCode="[$-F800]dddd\,\ mmmm\ dd\,\ yyyy"/>
    <numFmt numFmtId="167" formatCode="#,##0_ ;[Red]\-#,##0\ "/>
    <numFmt numFmtId="168" formatCode="0.000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vertAlign val="superscript"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3C00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74F9F"/>
        <bgColor indexed="64"/>
      </patternFill>
    </fill>
    <fill>
      <patternFill patternType="solid">
        <fgColor rgb="FFC678BB"/>
        <bgColor indexed="64"/>
      </patternFill>
    </fill>
    <fill>
      <patternFill patternType="solid">
        <fgColor rgb="FFC9FFE1"/>
        <bgColor indexed="64"/>
      </patternFill>
    </fill>
    <fill>
      <patternFill patternType="solid">
        <fgColor rgb="FFE4FA7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BFF9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Up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8">
    <xf numFmtId="0" fontId="0" fillId="0" borderId="0" xfId="0"/>
    <xf numFmtId="0" fontId="0" fillId="0" borderId="0" xfId="0" applyFill="1" applyBorder="1" applyAlignment="1" applyProtection="1">
      <alignment horizontal="center" vertical="center" wrapText="1" shrinkToFit="1"/>
      <protection hidden="1"/>
    </xf>
    <xf numFmtId="0" fontId="0" fillId="0" borderId="0" xfId="0" applyFill="1"/>
    <xf numFmtId="0" fontId="0" fillId="0" borderId="0" xfId="0" applyFill="1" applyBorder="1"/>
    <xf numFmtId="0" fontId="3" fillId="5" borderId="1" xfId="0" applyFont="1" applyFill="1" applyBorder="1" applyAlignment="1" applyProtection="1">
      <alignment horizontal="center" vertical="center" wrapText="1" shrinkToFit="1"/>
      <protection hidden="1"/>
    </xf>
    <xf numFmtId="0" fontId="3" fillId="5" borderId="2" xfId="0" applyFont="1" applyFill="1" applyBorder="1" applyAlignment="1" applyProtection="1">
      <alignment horizontal="center" vertical="center" wrapText="1" shrinkToFit="1"/>
      <protection hidden="1"/>
    </xf>
    <xf numFmtId="0" fontId="2" fillId="0" borderId="0" xfId="0" applyFont="1" applyFill="1" applyBorder="1" applyAlignment="1" applyProtection="1"/>
    <xf numFmtId="1" fontId="6" fillId="0" borderId="0" xfId="0" applyNumberFormat="1" applyFont="1" applyFill="1" applyBorder="1" applyAlignment="1" applyProtection="1">
      <alignment vertical="center"/>
    </xf>
    <xf numFmtId="0" fontId="10" fillId="5" borderId="13" xfId="0" applyFont="1" applyFill="1" applyBorder="1" applyAlignment="1" applyProtection="1">
      <alignment horizontal="center" vertical="center" wrapText="1" shrinkToFit="1"/>
      <protection hidden="1"/>
    </xf>
    <xf numFmtId="0" fontId="5" fillId="0" borderId="0" xfId="0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0" fontId="0" fillId="0" borderId="0" xfId="0" applyBorder="1"/>
    <xf numFmtId="2" fontId="2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3" fillId="5" borderId="3" xfId="0" applyFont="1" applyFill="1" applyBorder="1" applyAlignment="1" applyProtection="1">
      <alignment horizontal="center" vertical="center" wrapText="1" shrinkToFit="1"/>
      <protection hidden="1"/>
    </xf>
    <xf numFmtId="0" fontId="2" fillId="5" borderId="14" xfId="0" applyFont="1" applyFill="1" applyBorder="1" applyAlignment="1" applyProtection="1">
      <alignment horizontal="center" vertical="center" wrapText="1" shrinkToFit="1"/>
      <protection hidden="1"/>
    </xf>
    <xf numFmtId="0" fontId="0" fillId="0" borderId="0" xfId="0" applyFill="1" applyBorder="1" applyAlignment="1" applyProtection="1">
      <alignment horizontal="center" vertical="center" wrapText="1" shrinkToFit="1"/>
      <protection locked="0" hidden="1"/>
    </xf>
    <xf numFmtId="164" fontId="0" fillId="0" borderId="0" xfId="0" applyNumberFormat="1" applyFill="1" applyBorder="1" applyAlignment="1" applyProtection="1">
      <alignment horizontal="center" vertical="center" wrapText="1" shrinkToFit="1"/>
      <protection locked="0" hidden="1"/>
    </xf>
    <xf numFmtId="164" fontId="0" fillId="0" borderId="0" xfId="0" applyNumberFormat="1" applyFill="1" applyBorder="1" applyAlignment="1" applyProtection="1">
      <alignment vertical="center" wrapText="1" shrinkToFit="1"/>
      <protection locked="0" hidden="1"/>
    </xf>
    <xf numFmtId="0" fontId="0" fillId="0" borderId="0" xfId="0" applyFill="1" applyBorder="1" applyProtection="1">
      <protection locked="0"/>
    </xf>
    <xf numFmtId="0" fontId="9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Border="1"/>
    <xf numFmtId="1" fontId="6" fillId="0" borderId="0" xfId="0" applyNumberFormat="1" applyFont="1" applyFill="1" applyBorder="1" applyAlignment="1" applyProtection="1">
      <alignment vertical="center"/>
      <protection locked="0"/>
    </xf>
    <xf numFmtId="0" fontId="3" fillId="5" borderId="23" xfId="0" applyFont="1" applyFill="1" applyBorder="1" applyAlignment="1" applyProtection="1">
      <alignment horizontal="center" vertical="center" wrapText="1" shrinkToFit="1"/>
      <protection hidden="1"/>
    </xf>
    <xf numFmtId="165" fontId="0" fillId="0" borderId="0" xfId="0" applyNumberFormat="1" applyFill="1" applyBorder="1" applyAlignment="1" applyProtection="1">
      <alignment horizontal="center" vertical="center" wrapText="1" shrinkToFit="1"/>
      <protection hidden="1"/>
    </xf>
    <xf numFmtId="1" fontId="12" fillId="0" borderId="0" xfId="0" applyNumberFormat="1" applyFont="1" applyFill="1" applyBorder="1" applyAlignment="1" applyProtection="1">
      <alignment vertical="center"/>
    </xf>
    <xf numFmtId="0" fontId="0" fillId="0" borderId="12" xfId="0" applyFill="1" applyBorder="1" applyAlignment="1"/>
    <xf numFmtId="0" fontId="2" fillId="3" borderId="45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0" fillId="0" borderId="0" xfId="0" applyProtection="1">
      <protection hidden="1"/>
    </xf>
    <xf numFmtId="0" fontId="10" fillId="6" borderId="7" xfId="0" applyFont="1" applyFill="1" applyBorder="1" applyAlignment="1" applyProtection="1">
      <alignment wrapText="1"/>
      <protection hidden="1"/>
    </xf>
    <xf numFmtId="0" fontId="10" fillId="6" borderId="14" xfId="0" applyFont="1" applyFill="1" applyBorder="1" applyAlignment="1" applyProtection="1">
      <alignment wrapText="1"/>
      <protection hidden="1"/>
    </xf>
    <xf numFmtId="1" fontId="0" fillId="3" borderId="17" xfId="0" applyNumberFormat="1" applyFill="1" applyBorder="1" applyProtection="1">
      <protection hidden="1"/>
    </xf>
    <xf numFmtId="167" fontId="0" fillId="3" borderId="15" xfId="0" applyNumberFormat="1" applyFill="1" applyBorder="1" applyProtection="1">
      <protection hidden="1"/>
    </xf>
    <xf numFmtId="0" fontId="2" fillId="4" borderId="14" xfId="0" applyFont="1" applyFill="1" applyBorder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10" fillId="4" borderId="14" xfId="0" applyFont="1" applyFill="1" applyBorder="1" applyAlignment="1" applyProtection="1">
      <alignment wrapText="1"/>
      <protection hidden="1"/>
    </xf>
    <xf numFmtId="49" fontId="5" fillId="3" borderId="30" xfId="0" applyNumberFormat="1" applyFont="1" applyFill="1" applyBorder="1" applyAlignment="1" applyProtection="1">
      <alignment horizontal="right"/>
      <protection hidden="1"/>
    </xf>
    <xf numFmtId="0" fontId="0" fillId="0" borderId="0" xfId="0" applyFill="1" applyBorder="1" applyProtection="1">
      <protection hidden="1"/>
    </xf>
    <xf numFmtId="1" fontId="7" fillId="0" borderId="0" xfId="0" applyNumberFormat="1" applyFont="1" applyFill="1" applyBorder="1" applyAlignment="1" applyProtection="1">
      <alignment vertical="center"/>
      <protection hidden="1"/>
    </xf>
    <xf numFmtId="49" fontId="5" fillId="3" borderId="35" xfId="0" applyNumberFormat="1" applyFont="1" applyFill="1" applyBorder="1" applyAlignment="1" applyProtection="1">
      <alignment horizontal="right"/>
      <protection hidden="1"/>
    </xf>
    <xf numFmtId="167" fontId="0" fillId="3" borderId="14" xfId="0" applyNumberFormat="1" applyFill="1" applyBorder="1" applyProtection="1">
      <protection hidden="1"/>
    </xf>
    <xf numFmtId="49" fontId="5" fillId="3" borderId="31" xfId="0" applyNumberFormat="1" applyFont="1" applyFill="1" applyBorder="1" applyAlignment="1" applyProtection="1">
      <alignment horizontal="right"/>
      <protection hidden="1"/>
    </xf>
    <xf numFmtId="0" fontId="2" fillId="0" borderId="8" xfId="0" applyFont="1" applyFill="1" applyBorder="1" applyAlignment="1" applyProtection="1">
      <protection hidden="1"/>
    </xf>
    <xf numFmtId="0" fontId="10" fillId="1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right"/>
      <protection hidden="1"/>
    </xf>
    <xf numFmtId="1" fontId="0" fillId="0" borderId="0" xfId="0" applyNumberFormat="1" applyFill="1" applyBorder="1" applyProtection="1">
      <protection hidden="1"/>
    </xf>
    <xf numFmtId="0" fontId="0" fillId="0" borderId="0" xfId="0" applyFill="1" applyProtection="1">
      <protection hidden="1"/>
    </xf>
    <xf numFmtId="0" fontId="3" fillId="5" borderId="47" xfId="0" applyFont="1" applyFill="1" applyBorder="1" applyAlignment="1" applyProtection="1">
      <alignment horizontal="center" vertical="center" wrapText="1" shrinkToFit="1"/>
      <protection hidden="1"/>
    </xf>
    <xf numFmtId="0" fontId="15" fillId="0" borderId="0" xfId="0" applyFont="1" applyFill="1" applyProtection="1">
      <protection hidden="1"/>
    </xf>
    <xf numFmtId="0" fontId="3" fillId="10" borderId="14" xfId="0" applyFont="1" applyFill="1" applyBorder="1" applyAlignment="1" applyProtection="1">
      <alignment horizontal="center" vertical="center"/>
      <protection hidden="1"/>
    </xf>
    <xf numFmtId="167" fontId="0" fillId="0" borderId="0" xfId="0" applyNumberFormat="1" applyFill="1" applyBorder="1" applyProtection="1">
      <protection hidden="1"/>
    </xf>
    <xf numFmtId="0" fontId="16" fillId="3" borderId="15" xfId="0" applyFont="1" applyFill="1" applyBorder="1" applyAlignment="1" applyProtection="1">
      <alignment horizontal="right"/>
      <protection hidden="1"/>
    </xf>
    <xf numFmtId="0" fontId="15" fillId="3" borderId="49" xfId="0" applyFont="1" applyFill="1" applyBorder="1" applyProtection="1">
      <protection hidden="1"/>
    </xf>
    <xf numFmtId="1" fontId="15" fillId="3" borderId="49" xfId="0" applyNumberFormat="1" applyFont="1" applyFill="1" applyBorder="1" applyProtection="1">
      <protection hidden="1"/>
    </xf>
    <xf numFmtId="1" fontId="15" fillId="3" borderId="53" xfId="0" applyNumberFormat="1" applyFont="1" applyFill="1" applyBorder="1" applyProtection="1">
      <protection hidden="1"/>
    </xf>
    <xf numFmtId="0" fontId="16" fillId="3" borderId="30" xfId="0" applyFont="1" applyFill="1" applyBorder="1" applyAlignment="1" applyProtection="1">
      <alignment horizontal="right"/>
      <protection hidden="1"/>
    </xf>
    <xf numFmtId="1" fontId="15" fillId="3" borderId="51" xfId="0" applyNumberFormat="1" applyFont="1" applyFill="1" applyBorder="1" applyProtection="1">
      <protection hidden="1"/>
    </xf>
    <xf numFmtId="1" fontId="15" fillId="3" borderId="41" xfId="0" applyNumberFormat="1" applyFont="1" applyFill="1" applyBorder="1" applyProtection="1">
      <protection hidden="1"/>
    </xf>
    <xf numFmtId="0" fontId="16" fillId="3" borderId="31" xfId="0" applyFont="1" applyFill="1" applyBorder="1" applyAlignment="1" applyProtection="1">
      <alignment horizontal="right"/>
      <protection hidden="1"/>
    </xf>
    <xf numFmtId="1" fontId="15" fillId="3" borderId="54" xfId="0" applyNumberFormat="1" applyFont="1" applyFill="1" applyBorder="1" applyProtection="1">
      <protection hidden="1"/>
    </xf>
    <xf numFmtId="1" fontId="15" fillId="3" borderId="44" xfId="0" applyNumberFormat="1" applyFont="1" applyFill="1" applyBorder="1" applyProtection="1">
      <protection hidden="1"/>
    </xf>
    <xf numFmtId="166" fontId="3" fillId="5" borderId="23" xfId="0" applyNumberFormat="1" applyFont="1" applyFill="1" applyBorder="1" applyAlignment="1" applyProtection="1">
      <alignment vertical="center" wrapText="1" shrinkToFit="1"/>
      <protection hidden="1"/>
    </xf>
    <xf numFmtId="166" fontId="3" fillId="5" borderId="16" xfId="0" applyNumberFormat="1" applyFont="1" applyFill="1" applyBorder="1" applyAlignment="1" applyProtection="1">
      <alignment vertical="center" wrapText="1" shrinkToFit="1"/>
      <protection hidden="1"/>
    </xf>
    <xf numFmtId="1" fontId="16" fillId="0" borderId="0" xfId="0" applyNumberFormat="1" applyFont="1" applyFill="1" applyBorder="1" applyAlignment="1" applyProtection="1">
      <alignment vertical="center" wrapText="1" shrinkToFit="1"/>
      <protection hidden="1"/>
    </xf>
    <xf numFmtId="1" fontId="3" fillId="0" borderId="0" xfId="0" applyNumberFormat="1" applyFont="1" applyFill="1" applyBorder="1" applyAlignment="1" applyProtection="1">
      <alignment vertical="center"/>
      <protection hidden="1"/>
    </xf>
    <xf numFmtId="0" fontId="15" fillId="0" borderId="0" xfId="0" applyFont="1" applyFill="1" applyBorder="1" applyProtection="1">
      <protection hidden="1"/>
    </xf>
    <xf numFmtId="0" fontId="15" fillId="0" borderId="0" xfId="0" applyFont="1" applyProtection="1">
      <protection hidden="1"/>
    </xf>
    <xf numFmtId="1" fontId="15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Protection="1">
      <protection hidden="1"/>
    </xf>
    <xf numFmtId="1" fontId="15" fillId="0" borderId="0" xfId="0" applyNumberFormat="1" applyFont="1" applyFill="1" applyBorder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vertical="center" wrapText="1" shrinkToFit="1"/>
      <protection hidden="1"/>
    </xf>
    <xf numFmtId="1" fontId="15" fillId="0" borderId="12" xfId="0" applyNumberFormat="1" applyFont="1" applyFill="1" applyBorder="1" applyAlignment="1" applyProtection="1">
      <alignment vertical="center"/>
      <protection hidden="1"/>
    </xf>
    <xf numFmtId="0" fontId="16" fillId="3" borderId="28" xfId="0" applyFont="1" applyFill="1" applyBorder="1" applyAlignment="1" applyProtection="1">
      <alignment horizontal="right"/>
      <protection hidden="1"/>
    </xf>
    <xf numFmtId="0" fontId="15" fillId="3" borderId="49" xfId="0" applyFont="1" applyFill="1" applyBorder="1" applyAlignment="1" applyProtection="1">
      <alignment vertical="center" wrapText="1" shrinkToFit="1"/>
      <protection hidden="1"/>
    </xf>
    <xf numFmtId="0" fontId="15" fillId="3" borderId="56" xfId="0" applyFont="1" applyFill="1" applyBorder="1" applyAlignment="1" applyProtection="1">
      <alignment vertical="center" wrapText="1" shrinkToFit="1"/>
      <protection hidden="1"/>
    </xf>
    <xf numFmtId="2" fontId="15" fillId="3" borderId="49" xfId="0" applyNumberFormat="1" applyFont="1" applyFill="1" applyBorder="1" applyAlignment="1" applyProtection="1">
      <alignment vertical="center" wrapText="1" shrinkToFit="1"/>
      <protection hidden="1"/>
    </xf>
    <xf numFmtId="2" fontId="15" fillId="3" borderId="56" xfId="0" applyNumberFormat="1" applyFont="1" applyFill="1" applyBorder="1" applyAlignment="1" applyProtection="1">
      <alignment vertical="center" wrapText="1" shrinkToFit="1"/>
      <protection hidden="1"/>
    </xf>
    <xf numFmtId="0" fontId="4" fillId="0" borderId="0" xfId="0" applyFont="1" applyFill="1" applyBorder="1" applyAlignment="1" applyProtection="1">
      <alignment vertical="center" wrapText="1" shrinkToFit="1"/>
      <protection hidden="1"/>
    </xf>
    <xf numFmtId="0" fontId="15" fillId="3" borderId="57" xfId="0" applyFont="1" applyFill="1" applyBorder="1" applyAlignment="1" applyProtection="1">
      <alignment vertical="center" wrapText="1" shrinkToFit="1"/>
      <protection hidden="1"/>
    </xf>
    <xf numFmtId="0" fontId="15" fillId="3" borderId="9" xfId="0" applyFont="1" applyFill="1" applyBorder="1" applyAlignment="1" applyProtection="1">
      <alignment vertical="center" wrapText="1" shrinkToFit="1"/>
      <protection hidden="1"/>
    </xf>
    <xf numFmtId="2" fontId="15" fillId="3" borderId="57" xfId="0" applyNumberFormat="1" applyFont="1" applyFill="1" applyBorder="1" applyAlignment="1" applyProtection="1">
      <alignment vertical="center" wrapText="1" shrinkToFit="1"/>
      <protection hidden="1"/>
    </xf>
    <xf numFmtId="2" fontId="15" fillId="3" borderId="9" xfId="0" applyNumberFormat="1" applyFont="1" applyFill="1" applyBorder="1" applyAlignment="1" applyProtection="1">
      <alignment vertical="center" wrapText="1" shrinkToFit="1"/>
      <protection hidden="1"/>
    </xf>
    <xf numFmtId="0" fontId="3" fillId="5" borderId="21" xfId="0" applyFont="1" applyFill="1" applyBorder="1" applyAlignment="1" applyProtection="1">
      <alignment horizontal="center" vertical="center" wrapText="1" shrinkToFit="1"/>
      <protection hidden="1"/>
    </xf>
    <xf numFmtId="2" fontId="15" fillId="3" borderId="37" xfId="0" applyNumberFormat="1" applyFont="1" applyFill="1" applyBorder="1" applyAlignment="1" applyProtection="1">
      <alignment horizontal="center" vertical="center" wrapText="1" shrinkToFit="1"/>
      <protection hidden="1"/>
    </xf>
    <xf numFmtId="1" fontId="15" fillId="3" borderId="42" xfId="0" applyNumberFormat="1" applyFont="1" applyFill="1" applyBorder="1" applyAlignment="1" applyProtection="1">
      <alignment horizontal="center" vertical="center" wrapText="1" shrinkToFit="1"/>
      <protection hidden="1"/>
    </xf>
    <xf numFmtId="2" fontId="15" fillId="3" borderId="39" xfId="0" applyNumberFormat="1" applyFont="1" applyFill="1" applyBorder="1" applyAlignment="1" applyProtection="1">
      <alignment horizontal="center" vertical="center" wrapText="1" shrinkToFit="1"/>
      <protection hidden="1"/>
    </xf>
    <xf numFmtId="1" fontId="15" fillId="3" borderId="44" xfId="0" applyNumberFormat="1" applyFont="1" applyFill="1" applyBorder="1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protection hidden="1"/>
    </xf>
    <xf numFmtId="0" fontId="15" fillId="0" borderId="12" xfId="0" applyFont="1" applyBorder="1" applyAlignment="1" applyProtection="1">
      <protection hidden="1"/>
    </xf>
    <xf numFmtId="0" fontId="15" fillId="0" borderId="0" xfId="0" applyFont="1" applyAlignment="1" applyProtection="1">
      <protection hidden="1"/>
    </xf>
    <xf numFmtId="0" fontId="0" fillId="13" borderId="58" xfId="0" applyFill="1" applyBorder="1" applyAlignment="1" applyProtection="1">
      <alignment horizontal="center" vertical="center"/>
      <protection hidden="1"/>
    </xf>
    <xf numFmtId="0" fontId="0" fillId="13" borderId="59" xfId="0" applyFill="1" applyBorder="1" applyAlignment="1" applyProtection="1">
      <alignment horizontal="center" vertical="center"/>
      <protection hidden="1"/>
    </xf>
    <xf numFmtId="0" fontId="2" fillId="3" borderId="5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2" fillId="5" borderId="3" xfId="0" applyFont="1" applyFill="1" applyBorder="1" applyAlignment="1" applyProtection="1">
      <alignment horizontal="center" vertical="center" wrapText="1" shrinkToFit="1"/>
      <protection hidden="1"/>
    </xf>
    <xf numFmtId="164" fontId="0" fillId="3" borderId="10" xfId="0" applyNumberFormat="1" applyFill="1" applyBorder="1" applyAlignment="1" applyProtection="1">
      <alignment horizontal="center" vertical="center" wrapText="1" shrinkToFit="1"/>
      <protection locked="0" hidden="1"/>
    </xf>
    <xf numFmtId="2" fontId="2" fillId="7" borderId="26" xfId="0" applyNumberFormat="1" applyFont="1" applyFill="1" applyBorder="1" applyAlignment="1" applyProtection="1">
      <alignment horizontal="center" vertical="center" wrapText="1" shrinkToFit="1"/>
      <protection locked="0" hidden="1"/>
    </xf>
    <xf numFmtId="0" fontId="0" fillId="5" borderId="33" xfId="0" applyFill="1" applyBorder="1" applyAlignment="1" applyProtection="1">
      <alignment horizontal="center" vertical="center" wrapText="1" shrinkToFit="1"/>
      <protection hidden="1"/>
    </xf>
    <xf numFmtId="2" fontId="0" fillId="3" borderId="32" xfId="0" applyNumberFormat="1" applyFill="1" applyBorder="1" applyAlignment="1" applyProtection="1">
      <alignment horizontal="center" vertical="center" wrapText="1" shrinkToFit="1"/>
      <protection locked="0" hidden="1"/>
    </xf>
    <xf numFmtId="164" fontId="0" fillId="3" borderId="32" xfId="0" applyNumberFormat="1" applyFill="1" applyBorder="1" applyAlignment="1" applyProtection="1">
      <alignment horizontal="center" vertical="center" wrapText="1" shrinkToFit="1"/>
      <protection locked="0" hidden="1"/>
    </xf>
    <xf numFmtId="165" fontId="0" fillId="19" borderId="32" xfId="0" applyNumberFormat="1" applyFill="1" applyBorder="1" applyAlignment="1" applyProtection="1">
      <alignment horizontal="center" vertical="center" wrapText="1" shrinkToFit="1"/>
      <protection hidden="1"/>
    </xf>
    <xf numFmtId="164" fontId="1" fillId="3" borderId="32" xfId="0" applyNumberFormat="1" applyFont="1" applyFill="1" applyBorder="1" applyAlignment="1" applyProtection="1">
      <alignment horizontal="center" vertical="center" wrapText="1" shrinkToFit="1"/>
      <protection locked="0" hidden="1"/>
    </xf>
    <xf numFmtId="167" fontId="0" fillId="0" borderId="0" xfId="0" applyNumberFormat="1" applyFill="1" applyBorder="1" applyAlignment="1" applyProtection="1">
      <alignment vertical="center" wrapText="1"/>
      <protection hidden="1"/>
    </xf>
    <xf numFmtId="0" fontId="2" fillId="20" borderId="26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14" fontId="10" fillId="21" borderId="14" xfId="0" applyNumberFormat="1" applyFont="1" applyFill="1" applyBorder="1" applyAlignment="1">
      <alignment horizontal="center" vertical="center"/>
    </xf>
    <xf numFmtId="0" fontId="2" fillId="6" borderId="29" xfId="0" applyFont="1" applyFill="1" applyBorder="1" applyAlignment="1" applyProtection="1">
      <alignment horizontal="center"/>
      <protection hidden="1"/>
    </xf>
    <xf numFmtId="0" fontId="5" fillId="3" borderId="15" xfId="0" applyFont="1" applyFill="1" applyBorder="1" applyAlignment="1" applyProtection="1">
      <alignment horizontal="right"/>
      <protection hidden="1"/>
    </xf>
    <xf numFmtId="167" fontId="0" fillId="3" borderId="15" xfId="0" applyNumberFormat="1" applyFill="1" applyBorder="1" applyAlignment="1" applyProtection="1">
      <protection hidden="1"/>
    </xf>
    <xf numFmtId="0" fontId="5" fillId="3" borderId="30" xfId="0" applyFont="1" applyFill="1" applyBorder="1" applyAlignment="1" applyProtection="1">
      <alignment horizontal="right"/>
      <protection hidden="1"/>
    </xf>
    <xf numFmtId="0" fontId="5" fillId="3" borderId="20" xfId="0" applyFont="1" applyFill="1" applyBorder="1" applyAlignment="1" applyProtection="1">
      <alignment horizontal="right"/>
      <protection hidden="1"/>
    </xf>
    <xf numFmtId="1" fontId="0" fillId="0" borderId="5" xfId="0" applyNumberFormat="1" applyFill="1" applyBorder="1" applyAlignment="1" applyProtection="1">
      <protection hidden="1"/>
    </xf>
    <xf numFmtId="1" fontId="0" fillId="0" borderId="0" xfId="0" applyNumberFormat="1" applyFill="1" applyBorder="1" applyAlignment="1" applyProtection="1">
      <protection hidden="1"/>
    </xf>
    <xf numFmtId="0" fontId="0" fillId="6" borderId="1" xfId="0" applyFill="1" applyBorder="1" applyAlignment="1">
      <alignment vertical="center"/>
    </xf>
    <xf numFmtId="10" fontId="2" fillId="6" borderId="3" xfId="0" applyNumberFormat="1" applyFont="1" applyFill="1" applyBorder="1" applyAlignment="1" applyProtection="1">
      <alignment horizontal="center" vertical="center"/>
      <protection hidden="1"/>
    </xf>
    <xf numFmtId="0" fontId="0" fillId="4" borderId="14" xfId="0" applyFill="1" applyBorder="1"/>
    <xf numFmtId="0" fontId="0" fillId="4" borderId="21" xfId="0" applyFill="1" applyBorder="1"/>
    <xf numFmtId="0" fontId="0" fillId="3" borderId="65" xfId="0" applyFill="1" applyBorder="1"/>
    <xf numFmtId="0" fontId="0" fillId="3" borderId="18" xfId="0" applyFill="1" applyBorder="1"/>
    <xf numFmtId="0" fontId="0" fillId="3" borderId="19" xfId="0" applyFill="1" applyBorder="1"/>
    <xf numFmtId="0" fontId="5" fillId="22" borderId="4" xfId="0" applyFont="1" applyFill="1" applyBorder="1" applyAlignment="1" applyProtection="1">
      <alignment horizontal="center" vertical="center"/>
      <protection hidden="1"/>
    </xf>
    <xf numFmtId="0" fontId="5" fillId="22" borderId="6" xfId="0" applyFont="1" applyFill="1" applyBorder="1" applyAlignment="1" applyProtection="1">
      <alignment horizontal="center" vertical="center"/>
      <protection hidden="1"/>
    </xf>
    <xf numFmtId="0" fontId="5" fillId="22" borderId="7" xfId="0" applyFont="1" applyFill="1" applyBorder="1" applyAlignment="1" applyProtection="1">
      <alignment horizontal="center" vertical="center"/>
      <protection hidden="1"/>
    </xf>
    <xf numFmtId="0" fontId="5" fillId="22" borderId="9" xfId="0" applyFont="1" applyFill="1" applyBorder="1" applyAlignment="1" applyProtection="1">
      <alignment horizontal="center" vertical="center"/>
      <protection hidden="1"/>
    </xf>
    <xf numFmtId="1" fontId="2" fillId="23" borderId="4" xfId="0" applyNumberFormat="1" applyFont="1" applyFill="1" applyBorder="1" applyAlignment="1" applyProtection="1">
      <alignment horizontal="center" vertical="center"/>
      <protection hidden="1"/>
    </xf>
    <xf numFmtId="1" fontId="2" fillId="23" borderId="6" xfId="0" applyNumberFormat="1" applyFont="1" applyFill="1" applyBorder="1" applyAlignment="1" applyProtection="1">
      <alignment horizontal="center" vertical="center"/>
      <protection hidden="1"/>
    </xf>
    <xf numFmtId="1" fontId="2" fillId="23" borderId="7" xfId="0" applyNumberFormat="1" applyFont="1" applyFill="1" applyBorder="1" applyAlignment="1" applyProtection="1">
      <alignment horizontal="center" vertical="center"/>
      <protection hidden="1"/>
    </xf>
    <xf numFmtId="1" fontId="2" fillId="23" borderId="9" xfId="0" applyNumberFormat="1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2" fillId="4" borderId="6" xfId="0" applyFont="1" applyFill="1" applyBorder="1" applyAlignment="1" applyProtection="1">
      <alignment horizontal="center" vertical="center"/>
      <protection hidden="1"/>
    </xf>
    <xf numFmtId="0" fontId="2" fillId="4" borderId="7" xfId="0" applyFont="1" applyFill="1" applyBorder="1" applyAlignment="1" applyProtection="1">
      <alignment horizontal="center" vertical="center"/>
      <protection hidden="1"/>
    </xf>
    <xf numFmtId="0" fontId="2" fillId="4" borderId="8" xfId="0" applyFont="1" applyFill="1" applyBorder="1" applyAlignment="1" applyProtection="1">
      <alignment horizontal="center" vertical="center"/>
      <protection hidden="1"/>
    </xf>
    <xf numFmtId="0" fontId="2" fillId="4" borderId="9" xfId="0" applyFont="1" applyFill="1" applyBorder="1" applyAlignment="1" applyProtection="1">
      <alignment horizontal="center" vertical="center"/>
      <protection hidden="1"/>
    </xf>
    <xf numFmtId="0" fontId="0" fillId="4" borderId="26" xfId="0" applyFill="1" applyBorder="1" applyAlignment="1" applyProtection="1">
      <alignment horizontal="center" vertical="center" wrapText="1"/>
      <protection hidden="1"/>
    </xf>
    <xf numFmtId="0" fontId="0" fillId="4" borderId="29" xfId="0" applyFill="1" applyBorder="1" applyAlignment="1" applyProtection="1">
      <alignment horizontal="center" vertical="center" wrapText="1"/>
      <protection hidden="1"/>
    </xf>
    <xf numFmtId="0" fontId="0" fillId="4" borderId="20" xfId="0" applyFill="1" applyBorder="1" applyAlignment="1" applyProtection="1">
      <alignment horizontal="center" vertical="center" wrapText="1"/>
      <protection hidden="1"/>
    </xf>
    <xf numFmtId="0" fontId="2" fillId="6" borderId="21" xfId="0" applyFont="1" applyFill="1" applyBorder="1" applyAlignment="1" applyProtection="1">
      <alignment horizontal="center" vertical="center"/>
      <protection hidden="1"/>
    </xf>
    <xf numFmtId="0" fontId="2" fillId="6" borderId="23" xfId="0" applyFont="1" applyFill="1" applyBorder="1" applyAlignment="1" applyProtection="1">
      <alignment horizontal="center" vertical="center"/>
      <protection hidden="1"/>
    </xf>
    <xf numFmtId="0" fontId="2" fillId="6" borderId="16" xfId="0" applyFont="1" applyFill="1" applyBorder="1" applyAlignment="1" applyProtection="1">
      <alignment horizontal="center" vertical="center"/>
      <protection hidden="1"/>
    </xf>
    <xf numFmtId="0" fontId="0" fillId="6" borderId="26" xfId="0" applyFill="1" applyBorder="1" applyAlignment="1" applyProtection="1">
      <alignment horizontal="center" vertical="center" wrapText="1"/>
      <protection hidden="1"/>
    </xf>
    <xf numFmtId="0" fontId="0" fillId="6" borderId="20" xfId="0" applyFill="1" applyBorder="1" applyAlignment="1" applyProtection="1">
      <alignment horizontal="center" vertical="center" wrapText="1"/>
      <protection hidden="1"/>
    </xf>
    <xf numFmtId="0" fontId="0" fillId="3" borderId="40" xfId="0" applyFill="1" applyBorder="1" applyAlignment="1">
      <alignment horizontal="left" vertical="top"/>
    </xf>
    <xf numFmtId="0" fontId="0" fillId="3" borderId="36" xfId="0" applyFill="1" applyBorder="1" applyAlignment="1">
      <alignment horizontal="left" vertical="top"/>
    </xf>
    <xf numFmtId="0" fontId="0" fillId="3" borderId="41" xfId="0" applyFill="1" applyBorder="1" applyAlignment="1">
      <alignment horizontal="left" vertical="top"/>
    </xf>
    <xf numFmtId="1" fontId="21" fillId="3" borderId="26" xfId="0" applyNumberFormat="1" applyFont="1" applyFill="1" applyBorder="1" applyAlignment="1" applyProtection="1">
      <alignment horizontal="center" vertical="center"/>
      <protection hidden="1"/>
    </xf>
    <xf numFmtId="1" fontId="21" fillId="3" borderId="29" xfId="0" applyNumberFormat="1" applyFont="1" applyFill="1" applyBorder="1" applyAlignment="1" applyProtection="1">
      <alignment horizontal="center" vertical="center"/>
      <protection hidden="1"/>
    </xf>
    <xf numFmtId="1" fontId="21" fillId="3" borderId="20" xfId="0" applyNumberFormat="1" applyFont="1" applyFill="1" applyBorder="1" applyAlignment="1" applyProtection="1">
      <alignment horizontal="center" vertical="center"/>
      <protection hidden="1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1" fontId="12" fillId="8" borderId="26" xfId="0" applyNumberFormat="1" applyFont="1" applyFill="1" applyBorder="1" applyAlignment="1" applyProtection="1">
      <alignment horizontal="center" vertical="center" wrapText="1" shrinkToFit="1"/>
      <protection hidden="1"/>
    </xf>
    <xf numFmtId="1" fontId="12" fillId="8" borderId="29" xfId="0" applyNumberFormat="1" applyFont="1" applyFill="1" applyBorder="1" applyAlignment="1" applyProtection="1">
      <alignment horizontal="center" vertical="center" wrapText="1" shrinkToFit="1"/>
      <protection hidden="1"/>
    </xf>
    <xf numFmtId="1" fontId="12" fillId="8" borderId="20" xfId="0" applyNumberFormat="1" applyFont="1" applyFill="1" applyBorder="1" applyAlignment="1" applyProtection="1">
      <alignment horizontal="center" vertical="center" wrapText="1" shrinkToFit="1"/>
      <protection hidden="1"/>
    </xf>
    <xf numFmtId="1" fontId="12" fillId="9" borderId="26" xfId="0" applyNumberFormat="1" applyFont="1" applyFill="1" applyBorder="1" applyAlignment="1" applyProtection="1">
      <alignment horizontal="center" vertical="center"/>
      <protection hidden="1"/>
    </xf>
    <xf numFmtId="1" fontId="12" fillId="9" borderId="29" xfId="0" applyNumberFormat="1" applyFont="1" applyFill="1" applyBorder="1" applyAlignment="1" applyProtection="1">
      <alignment horizontal="center" vertical="center"/>
      <protection hidden="1"/>
    </xf>
    <xf numFmtId="1" fontId="12" fillId="9" borderId="20" xfId="0" applyNumberFormat="1" applyFont="1" applyFill="1" applyBorder="1" applyAlignment="1" applyProtection="1">
      <alignment horizontal="center" vertical="center"/>
      <protection hidden="1"/>
    </xf>
    <xf numFmtId="166" fontId="2" fillId="5" borderId="4" xfId="0" applyNumberFormat="1" applyFont="1" applyFill="1" applyBorder="1" applyAlignment="1" applyProtection="1">
      <alignment horizontal="center" vertical="center" wrapText="1" shrinkToFit="1"/>
      <protection hidden="1"/>
    </xf>
    <xf numFmtId="166" fontId="2" fillId="5" borderId="5" xfId="0" applyNumberFormat="1" applyFont="1" applyFill="1" applyBorder="1" applyAlignment="1" applyProtection="1">
      <alignment horizontal="center" vertical="center" wrapText="1" shrinkToFit="1"/>
      <protection hidden="1"/>
    </xf>
    <xf numFmtId="166" fontId="2" fillId="5" borderId="6" xfId="0" applyNumberFormat="1" applyFont="1" applyFill="1" applyBorder="1" applyAlignment="1" applyProtection="1">
      <alignment horizontal="center" vertical="center" wrapText="1" shrinkToFit="1"/>
      <protection hidden="1"/>
    </xf>
    <xf numFmtId="0" fontId="2" fillId="5" borderId="4" xfId="0" applyFont="1" applyFill="1" applyBorder="1" applyAlignment="1" applyProtection="1">
      <alignment horizontal="center" vertical="center" wrapText="1" shrinkToFit="1"/>
      <protection hidden="1"/>
    </xf>
    <xf numFmtId="0" fontId="2" fillId="5" borderId="5" xfId="0" applyFont="1" applyFill="1" applyBorder="1" applyAlignment="1" applyProtection="1">
      <alignment horizontal="center" vertical="center" wrapText="1" shrinkToFit="1"/>
      <protection hidden="1"/>
    </xf>
    <xf numFmtId="0" fontId="2" fillId="5" borderId="6" xfId="0" applyFont="1" applyFill="1" applyBorder="1" applyAlignment="1" applyProtection="1">
      <alignment horizontal="center" vertical="center" wrapText="1" shrinkToFit="1"/>
      <protection hidden="1"/>
    </xf>
    <xf numFmtId="0" fontId="2" fillId="5" borderId="7" xfId="0" applyFont="1" applyFill="1" applyBorder="1" applyAlignment="1" applyProtection="1">
      <alignment horizontal="center" vertical="center" wrapText="1" shrinkToFit="1"/>
      <protection hidden="1"/>
    </xf>
    <xf numFmtId="0" fontId="2" fillId="5" borderId="8" xfId="0" applyFont="1" applyFill="1" applyBorder="1" applyAlignment="1" applyProtection="1">
      <alignment horizontal="center" vertical="center" wrapText="1" shrinkToFit="1"/>
      <protection hidden="1"/>
    </xf>
    <xf numFmtId="0" fontId="2" fillId="5" borderId="9" xfId="0" applyFont="1" applyFill="1" applyBorder="1" applyAlignment="1" applyProtection="1">
      <alignment horizontal="center" vertical="center" wrapText="1" shrinkToFit="1"/>
      <protection hidden="1"/>
    </xf>
    <xf numFmtId="0" fontId="2" fillId="13" borderId="4" xfId="0" applyFont="1" applyFill="1" applyBorder="1" applyAlignment="1" applyProtection="1">
      <alignment horizontal="center" vertical="center"/>
      <protection hidden="1"/>
    </xf>
    <xf numFmtId="0" fontId="2" fillId="13" borderId="5" xfId="0" applyFont="1" applyFill="1" applyBorder="1" applyAlignment="1" applyProtection="1">
      <alignment horizontal="center" vertical="center"/>
      <protection hidden="1"/>
    </xf>
    <xf numFmtId="0" fontId="2" fillId="13" borderId="6" xfId="0" applyFont="1" applyFill="1" applyBorder="1" applyAlignment="1" applyProtection="1">
      <alignment horizontal="center" vertical="center"/>
      <protection hidden="1"/>
    </xf>
    <xf numFmtId="0" fontId="2" fillId="13" borderId="7" xfId="0" applyFont="1" applyFill="1" applyBorder="1" applyAlignment="1" applyProtection="1">
      <alignment horizontal="center" vertical="center"/>
      <protection hidden="1"/>
    </xf>
    <xf numFmtId="0" fontId="2" fillId="13" borderId="8" xfId="0" applyFont="1" applyFill="1" applyBorder="1" applyAlignment="1" applyProtection="1">
      <alignment horizontal="center" vertical="center"/>
      <protection hidden="1"/>
    </xf>
    <xf numFmtId="0" fontId="2" fillId="13" borderId="9" xfId="0" applyFont="1" applyFill="1" applyBorder="1" applyAlignment="1" applyProtection="1">
      <alignment horizontal="center" vertical="center"/>
      <protection hidden="1"/>
    </xf>
    <xf numFmtId="0" fontId="2" fillId="14" borderId="4" xfId="0" applyFont="1" applyFill="1" applyBorder="1" applyAlignment="1" applyProtection="1">
      <alignment horizontal="center" vertical="center"/>
      <protection hidden="1"/>
    </xf>
    <xf numFmtId="0" fontId="2" fillId="14" borderId="6" xfId="0" applyFont="1" applyFill="1" applyBorder="1" applyAlignment="1" applyProtection="1">
      <alignment horizontal="center" vertical="center"/>
      <protection hidden="1"/>
    </xf>
    <xf numFmtId="0" fontId="2" fillId="14" borderId="7" xfId="0" applyFont="1" applyFill="1" applyBorder="1" applyAlignment="1" applyProtection="1">
      <alignment horizontal="center" vertical="center"/>
      <protection hidden="1"/>
    </xf>
    <xf numFmtId="0" fontId="2" fillId="14" borderId="9" xfId="0" applyFont="1" applyFill="1" applyBorder="1" applyAlignment="1" applyProtection="1">
      <alignment horizontal="center" vertical="center"/>
      <protection hidden="1"/>
    </xf>
    <xf numFmtId="0" fontId="0" fillId="7" borderId="4" xfId="0" applyFill="1" applyBorder="1" applyAlignment="1" applyProtection="1">
      <alignment horizontal="center" vertical="center" wrapText="1"/>
      <protection hidden="1"/>
    </xf>
    <xf numFmtId="0" fontId="0" fillId="7" borderId="6" xfId="0" applyFill="1" applyBorder="1" applyAlignment="1" applyProtection="1">
      <alignment horizontal="center" vertical="center" wrapText="1"/>
      <protection hidden="1"/>
    </xf>
    <xf numFmtId="0" fontId="0" fillId="7" borderId="7" xfId="0" applyFill="1" applyBorder="1" applyAlignment="1" applyProtection="1">
      <alignment horizontal="center" vertical="center" wrapText="1"/>
      <protection hidden="1"/>
    </xf>
    <xf numFmtId="0" fontId="0" fillId="7" borderId="9" xfId="0" applyFill="1" applyBorder="1" applyAlignment="1" applyProtection="1">
      <alignment horizontal="center" vertical="center" wrapText="1"/>
      <protection hidden="1"/>
    </xf>
    <xf numFmtId="0" fontId="0" fillId="12" borderId="4" xfId="0" applyFill="1" applyBorder="1" applyAlignment="1" applyProtection="1">
      <alignment horizontal="center" vertical="center"/>
      <protection hidden="1"/>
    </xf>
    <xf numFmtId="0" fontId="0" fillId="12" borderId="5" xfId="0" applyFill="1" applyBorder="1" applyAlignment="1" applyProtection="1">
      <alignment horizontal="center" vertical="center"/>
      <protection hidden="1"/>
    </xf>
    <xf numFmtId="0" fontId="0" fillId="12" borderId="6" xfId="0" applyFill="1" applyBorder="1" applyAlignment="1" applyProtection="1">
      <alignment horizontal="center" vertical="center"/>
      <protection hidden="1"/>
    </xf>
    <xf numFmtId="0" fontId="0" fillId="12" borderId="7" xfId="0" applyFill="1" applyBorder="1" applyAlignment="1" applyProtection="1">
      <alignment horizontal="center" vertical="center"/>
      <protection hidden="1"/>
    </xf>
    <xf numFmtId="0" fontId="0" fillId="12" borderId="8" xfId="0" applyFill="1" applyBorder="1" applyAlignment="1" applyProtection="1">
      <alignment horizontal="center" vertical="center"/>
      <protection hidden="1"/>
    </xf>
    <xf numFmtId="0" fontId="0" fillId="12" borderId="9" xfId="0" applyFill="1" applyBorder="1" applyAlignment="1" applyProtection="1">
      <alignment horizontal="center" vertical="center"/>
      <protection hidden="1"/>
    </xf>
    <xf numFmtId="0" fontId="2" fillId="0" borderId="5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167" fontId="0" fillId="0" borderId="5" xfId="0" applyNumberFormat="1" applyFill="1" applyBorder="1" applyAlignment="1" applyProtection="1">
      <alignment horizontal="center" vertical="center" wrapText="1"/>
      <protection hidden="1"/>
    </xf>
    <xf numFmtId="167" fontId="0" fillId="0" borderId="0" xfId="0" applyNumberFormat="1" applyFill="1" applyBorder="1" applyAlignment="1" applyProtection="1">
      <alignment horizontal="center" vertical="center" wrapText="1"/>
      <protection hidden="1"/>
    </xf>
    <xf numFmtId="0" fontId="0" fillId="3" borderId="48" xfId="0" applyFill="1" applyBorder="1" applyAlignment="1">
      <alignment horizontal="left" vertical="top"/>
    </xf>
    <xf numFmtId="0" fontId="0" fillId="3" borderId="50" xfId="0" applyFill="1" applyBorder="1" applyAlignment="1">
      <alignment horizontal="left" vertical="top"/>
    </xf>
    <xf numFmtId="0" fontId="0" fillId="3" borderId="53" xfId="0" applyFill="1" applyBorder="1" applyAlignment="1">
      <alignment horizontal="left" vertical="top"/>
    </xf>
    <xf numFmtId="0" fontId="4" fillId="11" borderId="26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2" fillId="11" borderId="63" xfId="0" applyFont="1" applyFill="1" applyBorder="1" applyAlignment="1">
      <alignment horizontal="center" vertical="center"/>
    </xf>
    <xf numFmtId="0" fontId="2" fillId="11" borderId="64" xfId="0" applyFont="1" applyFill="1" applyBorder="1" applyAlignment="1">
      <alignment horizontal="center" vertical="center"/>
    </xf>
    <xf numFmtId="0" fontId="0" fillId="3" borderId="42" xfId="0" applyFill="1" applyBorder="1" applyAlignment="1">
      <alignment horizontal="left" vertical="top"/>
    </xf>
    <xf numFmtId="0" fontId="0" fillId="3" borderId="43" xfId="0" applyFill="1" applyBorder="1" applyAlignment="1">
      <alignment horizontal="left" vertical="top"/>
    </xf>
    <xf numFmtId="0" fontId="0" fillId="3" borderId="44" xfId="0" applyFill="1" applyBorder="1" applyAlignment="1">
      <alignment horizontal="left" vertical="top"/>
    </xf>
    <xf numFmtId="2" fontId="15" fillId="3" borderId="32" xfId="0" applyNumberFormat="1" applyFont="1" applyFill="1" applyBorder="1" applyAlignment="1" applyProtection="1">
      <alignment horizontal="center" vertical="center" wrapText="1" shrinkToFit="1"/>
      <protection hidden="1"/>
    </xf>
    <xf numFmtId="2" fontId="15" fillId="3" borderId="34" xfId="0" applyNumberFormat="1" applyFont="1" applyFill="1" applyBorder="1" applyAlignment="1" applyProtection="1">
      <alignment horizontal="center" vertical="center" wrapText="1" shrinkToFit="1"/>
      <protection hidden="1"/>
    </xf>
    <xf numFmtId="2" fontId="15" fillId="3" borderId="10" xfId="0" applyNumberFormat="1" applyFont="1" applyFill="1" applyBorder="1" applyAlignment="1" applyProtection="1">
      <alignment horizontal="center" vertical="center" wrapText="1" shrinkToFit="1"/>
      <protection hidden="1"/>
    </xf>
    <xf numFmtId="2" fontId="15" fillId="3" borderId="11" xfId="0" applyNumberFormat="1" applyFont="1" applyFill="1" applyBorder="1" applyAlignment="1" applyProtection="1">
      <alignment horizontal="center" vertical="center" wrapText="1" shrinkToFit="1"/>
      <protection hidden="1"/>
    </xf>
    <xf numFmtId="0" fontId="3" fillId="0" borderId="0" xfId="0" applyFont="1" applyFill="1" applyBorder="1" applyAlignment="1" applyProtection="1">
      <alignment horizontal="center" vertical="center" wrapText="1" shrinkToFit="1"/>
      <protection hidden="1"/>
    </xf>
    <xf numFmtId="0" fontId="3" fillId="10" borderId="37" xfId="0" applyFont="1" applyFill="1" applyBorder="1" applyAlignment="1" applyProtection="1">
      <alignment horizontal="center" vertical="center"/>
      <protection hidden="1"/>
    </xf>
    <xf numFmtId="0" fontId="3" fillId="10" borderId="38" xfId="0" applyFont="1" applyFill="1" applyBorder="1" applyAlignment="1" applyProtection="1">
      <alignment horizontal="center" vertical="center"/>
      <protection hidden="1"/>
    </xf>
    <xf numFmtId="0" fontId="3" fillId="10" borderId="39" xfId="0" applyFont="1" applyFill="1" applyBorder="1" applyAlignment="1" applyProtection="1">
      <alignment horizontal="center" vertical="center"/>
      <protection hidden="1"/>
    </xf>
    <xf numFmtId="0" fontId="3" fillId="10" borderId="42" xfId="0" applyFont="1" applyFill="1" applyBorder="1" applyAlignment="1" applyProtection="1">
      <alignment horizontal="center" vertical="center"/>
      <protection hidden="1"/>
    </xf>
    <xf numFmtId="0" fontId="3" fillId="10" borderId="43" xfId="0" applyFont="1" applyFill="1" applyBorder="1" applyAlignment="1" applyProtection="1">
      <alignment horizontal="center" vertical="center"/>
      <protection hidden="1"/>
    </xf>
    <xf numFmtId="0" fontId="3" fillId="10" borderId="44" xfId="0" applyFont="1" applyFill="1" applyBorder="1" applyAlignment="1" applyProtection="1">
      <alignment horizontal="center" vertical="center"/>
      <protection hidden="1"/>
    </xf>
    <xf numFmtId="167" fontId="15" fillId="10" borderId="27" xfId="0" applyNumberFormat="1" applyFont="1" applyFill="1" applyBorder="1" applyAlignment="1" applyProtection="1">
      <alignment horizontal="center" vertical="center" wrapText="1"/>
      <protection hidden="1"/>
    </xf>
    <xf numFmtId="167" fontId="15" fillId="10" borderId="25" xfId="0" applyNumberFormat="1" applyFont="1" applyFill="1" applyBorder="1" applyAlignment="1" applyProtection="1">
      <alignment horizontal="center" vertical="center" wrapText="1"/>
      <protection hidden="1"/>
    </xf>
    <xf numFmtId="167" fontId="15" fillId="10" borderId="22" xfId="0" applyNumberFormat="1" applyFont="1" applyFill="1" applyBorder="1" applyAlignment="1" applyProtection="1">
      <alignment horizontal="center" vertical="center" wrapText="1"/>
      <protection hidden="1"/>
    </xf>
    <xf numFmtId="0" fontId="15" fillId="5" borderId="33" xfId="0" applyFont="1" applyFill="1" applyBorder="1" applyAlignment="1" applyProtection="1">
      <alignment horizontal="center" vertical="center" wrapText="1" shrinkToFit="1"/>
      <protection hidden="1"/>
    </xf>
    <xf numFmtId="0" fontId="15" fillId="5" borderId="48" xfId="0" applyFont="1" applyFill="1" applyBorder="1" applyAlignment="1" applyProtection="1">
      <alignment horizontal="center" vertical="center" wrapText="1" shrinkToFit="1"/>
      <protection hidden="1"/>
    </xf>
    <xf numFmtId="2" fontId="15" fillId="3" borderId="50" xfId="0" applyNumberFormat="1" applyFont="1" applyFill="1" applyBorder="1" applyAlignment="1" applyProtection="1">
      <alignment horizontal="center" vertical="center" wrapText="1" shrinkToFit="1"/>
      <protection hidden="1"/>
    </xf>
    <xf numFmtId="166" fontId="3" fillId="5" borderId="21" xfId="0" applyNumberFormat="1" applyFont="1" applyFill="1" applyBorder="1" applyAlignment="1" applyProtection="1">
      <alignment horizontal="center" vertical="center" wrapText="1" shrinkToFit="1"/>
      <protection hidden="1"/>
    </xf>
    <xf numFmtId="166" fontId="3" fillId="5" borderId="23" xfId="0" applyNumberFormat="1" applyFont="1" applyFill="1" applyBorder="1" applyAlignment="1" applyProtection="1">
      <alignment horizontal="center" vertical="center" wrapText="1" shrinkToFit="1"/>
      <protection hidden="1"/>
    </xf>
    <xf numFmtId="0" fontId="2" fillId="15" borderId="4" xfId="0" applyFont="1" applyFill="1" applyBorder="1" applyAlignment="1" applyProtection="1">
      <alignment horizontal="center" vertical="center"/>
      <protection locked="0" hidden="1"/>
    </xf>
    <xf numFmtId="0" fontId="2" fillId="15" borderId="5" xfId="0" applyFont="1" applyFill="1" applyBorder="1" applyAlignment="1" applyProtection="1">
      <alignment horizontal="center" vertical="center"/>
      <protection locked="0" hidden="1"/>
    </xf>
    <xf numFmtId="0" fontId="2" fillId="15" borderId="7" xfId="0" applyFont="1" applyFill="1" applyBorder="1" applyAlignment="1" applyProtection="1">
      <alignment horizontal="center" vertical="center"/>
      <protection locked="0" hidden="1"/>
    </xf>
    <xf numFmtId="0" fontId="2" fillId="15" borderId="8" xfId="0" applyFont="1" applyFill="1" applyBorder="1" applyAlignment="1" applyProtection="1">
      <alignment horizontal="center" vertical="center"/>
      <protection locked="0" hidden="1"/>
    </xf>
    <xf numFmtId="0" fontId="0" fillId="0" borderId="0" xfId="0" applyFill="1" applyBorder="1" applyAlignment="1" applyProtection="1">
      <alignment horizontal="center" vertical="center" wrapText="1"/>
      <protection hidden="1"/>
    </xf>
    <xf numFmtId="168" fontId="15" fillId="2" borderId="33" xfId="0" applyNumberFormat="1" applyFont="1" applyFill="1" applyBorder="1" applyAlignment="1" applyProtection="1">
      <alignment horizontal="center" vertical="center" wrapText="1" shrinkToFit="1"/>
      <protection hidden="1"/>
    </xf>
    <xf numFmtId="168" fontId="15" fillId="2" borderId="52" xfId="0" applyNumberFormat="1" applyFont="1" applyFill="1" applyBorder="1" applyAlignment="1" applyProtection="1">
      <alignment horizontal="center" vertical="center" wrapText="1" shrinkToFit="1"/>
      <protection hidden="1"/>
    </xf>
    <xf numFmtId="2" fontId="2" fillId="7" borderId="10" xfId="0" applyNumberFormat="1" applyFont="1" applyFill="1" applyBorder="1" applyAlignment="1" applyProtection="1">
      <alignment horizontal="center" vertical="center" wrapText="1" shrinkToFit="1"/>
      <protection hidden="1"/>
    </xf>
    <xf numFmtId="2" fontId="2" fillId="7" borderId="11" xfId="0" applyNumberFormat="1" applyFont="1" applyFill="1" applyBorder="1" applyAlignment="1" applyProtection="1">
      <alignment horizontal="center" vertical="center" wrapText="1" shrinkToFit="1"/>
      <protection hidden="1"/>
    </xf>
    <xf numFmtId="0" fontId="2" fillId="15" borderId="37" xfId="0" applyFont="1" applyFill="1" applyBorder="1" applyAlignment="1" applyProtection="1">
      <alignment horizontal="center"/>
      <protection hidden="1"/>
    </xf>
    <xf numFmtId="0" fontId="2" fillId="15" borderId="39" xfId="0" applyFont="1" applyFill="1" applyBorder="1" applyAlignment="1" applyProtection="1">
      <alignment horizontal="center"/>
      <protection hidden="1"/>
    </xf>
    <xf numFmtId="167" fontId="15" fillId="10" borderId="15" xfId="0" applyNumberFormat="1" applyFont="1" applyFill="1" applyBorder="1" applyAlignment="1" applyProtection="1">
      <alignment horizontal="center" vertical="center" wrapText="1"/>
      <protection hidden="1"/>
    </xf>
    <xf numFmtId="167" fontId="15" fillId="10" borderId="30" xfId="0" applyNumberFormat="1" applyFont="1" applyFill="1" applyBorder="1" applyAlignment="1" applyProtection="1">
      <alignment horizontal="center" vertical="center" wrapText="1"/>
      <protection hidden="1"/>
    </xf>
    <xf numFmtId="167" fontId="15" fillId="10" borderId="31" xfId="0" applyNumberFormat="1" applyFont="1" applyFill="1" applyBorder="1" applyAlignment="1" applyProtection="1">
      <alignment horizontal="center" vertical="center" wrapText="1"/>
      <protection hidden="1"/>
    </xf>
    <xf numFmtId="0" fontId="17" fillId="16" borderId="4" xfId="0" applyFont="1" applyFill="1" applyBorder="1" applyAlignment="1" applyProtection="1">
      <alignment horizontal="center" vertical="center"/>
      <protection hidden="1"/>
    </xf>
    <xf numFmtId="0" fontId="17" fillId="16" borderId="5" xfId="0" applyFont="1" applyFill="1" applyBorder="1" applyAlignment="1" applyProtection="1">
      <alignment horizontal="center" vertical="center"/>
      <protection hidden="1"/>
    </xf>
    <xf numFmtId="0" fontId="17" fillId="16" borderId="6" xfId="0" applyFont="1" applyFill="1" applyBorder="1" applyAlignment="1" applyProtection="1">
      <alignment horizontal="center" vertical="center"/>
      <protection hidden="1"/>
    </xf>
    <xf numFmtId="0" fontId="17" fillId="16" borderId="7" xfId="0" applyFont="1" applyFill="1" applyBorder="1" applyAlignment="1" applyProtection="1">
      <alignment horizontal="center" vertical="center"/>
      <protection hidden="1"/>
    </xf>
    <xf numFmtId="0" fontId="17" fillId="16" borderId="8" xfId="0" applyFont="1" applyFill="1" applyBorder="1" applyAlignment="1" applyProtection="1">
      <alignment horizontal="center" vertical="center"/>
      <protection hidden="1"/>
    </xf>
    <xf numFmtId="0" fontId="17" fillId="16" borderId="9" xfId="0" applyFont="1" applyFill="1" applyBorder="1" applyAlignment="1" applyProtection="1">
      <alignment horizontal="center" vertical="center"/>
      <protection hidden="1"/>
    </xf>
    <xf numFmtId="0" fontId="17" fillId="17" borderId="4" xfId="0" applyFont="1" applyFill="1" applyBorder="1" applyAlignment="1" applyProtection="1">
      <alignment horizontal="center" vertical="center"/>
      <protection hidden="1"/>
    </xf>
    <xf numFmtId="0" fontId="17" fillId="17" borderId="5" xfId="0" applyFont="1" applyFill="1" applyBorder="1" applyAlignment="1" applyProtection="1">
      <alignment horizontal="center" vertical="center"/>
      <protection hidden="1"/>
    </xf>
    <xf numFmtId="0" fontId="17" fillId="17" borderId="6" xfId="0" applyFont="1" applyFill="1" applyBorder="1" applyAlignment="1" applyProtection="1">
      <alignment horizontal="center" vertical="center"/>
      <protection hidden="1"/>
    </xf>
    <xf numFmtId="0" fontId="17" fillId="17" borderId="7" xfId="0" applyFont="1" applyFill="1" applyBorder="1" applyAlignment="1" applyProtection="1">
      <alignment horizontal="center" vertical="center"/>
      <protection hidden="1"/>
    </xf>
    <xf numFmtId="0" fontId="17" fillId="17" borderId="8" xfId="0" applyFont="1" applyFill="1" applyBorder="1" applyAlignment="1" applyProtection="1">
      <alignment horizontal="center" vertical="center"/>
      <protection hidden="1"/>
    </xf>
    <xf numFmtId="0" fontId="17" fillId="17" borderId="9" xfId="0" applyFont="1" applyFill="1" applyBorder="1" applyAlignment="1" applyProtection="1">
      <alignment horizontal="center" vertical="center"/>
      <protection hidden="1"/>
    </xf>
    <xf numFmtId="0" fontId="3" fillId="16" borderId="15" xfId="0" applyFont="1" applyFill="1" applyBorder="1" applyAlignment="1" applyProtection="1">
      <alignment horizontal="center" vertical="center"/>
      <protection hidden="1"/>
    </xf>
    <xf numFmtId="0" fontId="3" fillId="16" borderId="31" xfId="0" applyFont="1" applyFill="1" applyBorder="1" applyAlignment="1" applyProtection="1">
      <alignment horizontal="center" vertical="center"/>
      <protection hidden="1"/>
    </xf>
    <xf numFmtId="0" fontId="10" fillId="16" borderId="49" xfId="0" applyFont="1" applyFill="1" applyBorder="1" applyAlignment="1" applyProtection="1">
      <alignment horizontal="center" vertical="center"/>
      <protection hidden="1"/>
    </xf>
    <xf numFmtId="0" fontId="10" fillId="16" borderId="54" xfId="0" applyFont="1" applyFill="1" applyBorder="1" applyAlignment="1" applyProtection="1">
      <alignment horizontal="center" vertical="center"/>
      <protection hidden="1"/>
    </xf>
    <xf numFmtId="0" fontId="10" fillId="16" borderId="53" xfId="0" applyFont="1" applyFill="1" applyBorder="1" applyAlignment="1" applyProtection="1">
      <alignment horizontal="center" vertical="center"/>
      <protection hidden="1"/>
    </xf>
    <xf numFmtId="0" fontId="10" fillId="16" borderId="44" xfId="0" applyFont="1" applyFill="1" applyBorder="1" applyAlignment="1" applyProtection="1">
      <alignment horizontal="center" vertical="center"/>
      <protection hidden="1"/>
    </xf>
    <xf numFmtId="0" fontId="17" fillId="17" borderId="15" xfId="0" applyFont="1" applyFill="1" applyBorder="1" applyAlignment="1" applyProtection="1">
      <alignment horizontal="center" vertical="center"/>
      <protection hidden="1"/>
    </xf>
    <xf numFmtId="0" fontId="17" fillId="17" borderId="31" xfId="0" applyFont="1" applyFill="1" applyBorder="1" applyAlignment="1" applyProtection="1">
      <alignment horizontal="center" vertical="center"/>
      <protection hidden="1"/>
    </xf>
    <xf numFmtId="0" fontId="19" fillId="17" borderId="49" xfId="0" applyFont="1" applyFill="1" applyBorder="1" applyAlignment="1" applyProtection="1">
      <alignment horizontal="center" vertical="center"/>
      <protection hidden="1"/>
    </xf>
    <xf numFmtId="0" fontId="19" fillId="17" borderId="54" xfId="0" applyFont="1" applyFill="1" applyBorder="1" applyAlignment="1" applyProtection="1">
      <alignment horizontal="center" vertical="center"/>
      <protection hidden="1"/>
    </xf>
    <xf numFmtId="0" fontId="19" fillId="17" borderId="53" xfId="0" applyFont="1" applyFill="1" applyBorder="1" applyAlignment="1" applyProtection="1">
      <alignment horizontal="center" vertical="center"/>
      <protection hidden="1"/>
    </xf>
    <xf numFmtId="0" fontId="19" fillId="17" borderId="44" xfId="0" applyFont="1" applyFill="1" applyBorder="1" applyAlignment="1" applyProtection="1">
      <alignment horizontal="center" vertical="center"/>
      <protection hidden="1"/>
    </xf>
    <xf numFmtId="1" fontId="20" fillId="13" borderId="33" xfId="0" applyNumberFormat="1" applyFont="1" applyFill="1" applyBorder="1" applyAlignment="1" applyProtection="1">
      <alignment horizontal="center" vertical="center"/>
      <protection hidden="1"/>
    </xf>
    <xf numFmtId="0" fontId="20" fillId="13" borderId="52" xfId="0" applyFont="1" applyFill="1" applyBorder="1" applyAlignment="1" applyProtection="1">
      <alignment horizontal="center" vertical="center"/>
      <protection hidden="1"/>
    </xf>
    <xf numFmtId="0" fontId="20" fillId="13" borderId="24" xfId="0" applyFont="1" applyFill="1" applyBorder="1" applyAlignment="1" applyProtection="1">
      <alignment horizontal="center" vertical="center"/>
      <protection hidden="1"/>
    </xf>
    <xf numFmtId="1" fontId="20" fillId="13" borderId="39" xfId="0" applyNumberFormat="1" applyFont="1" applyFill="1" applyBorder="1" applyAlignment="1" applyProtection="1">
      <alignment horizontal="center" vertical="center"/>
      <protection hidden="1"/>
    </xf>
    <xf numFmtId="0" fontId="20" fillId="13" borderId="41" xfId="0" applyFont="1" applyFill="1" applyBorder="1" applyAlignment="1" applyProtection="1">
      <alignment horizontal="center" vertical="center"/>
      <protection hidden="1"/>
    </xf>
    <xf numFmtId="0" fontId="20" fillId="13" borderId="44" xfId="0" applyFont="1" applyFill="1" applyBorder="1" applyAlignment="1" applyProtection="1">
      <alignment horizontal="center" vertical="center"/>
      <protection hidden="1"/>
    </xf>
    <xf numFmtId="0" fontId="3" fillId="18" borderId="4" xfId="0" applyFont="1" applyFill="1" applyBorder="1" applyAlignment="1" applyProtection="1">
      <alignment horizontal="center" vertical="center" wrapText="1" shrinkToFit="1"/>
      <protection hidden="1"/>
    </xf>
    <xf numFmtId="0" fontId="3" fillId="18" borderId="5" xfId="0" applyFont="1" applyFill="1" applyBorder="1" applyAlignment="1" applyProtection="1">
      <alignment horizontal="center" vertical="center" wrapText="1" shrinkToFit="1"/>
      <protection hidden="1"/>
    </xf>
    <xf numFmtId="0" fontId="3" fillId="18" borderId="17" xfId="0" applyFont="1" applyFill="1" applyBorder="1" applyAlignment="1" applyProtection="1">
      <alignment horizontal="center" vertical="center" wrapText="1" shrinkToFit="1"/>
      <protection hidden="1"/>
    </xf>
    <xf numFmtId="0" fontId="3" fillId="18" borderId="55" xfId="0" applyFont="1" applyFill="1" applyBorder="1" applyAlignment="1" applyProtection="1">
      <alignment horizontal="center" vertical="center" wrapText="1" shrinkToFit="1"/>
      <protection hidden="1"/>
    </xf>
    <xf numFmtId="9" fontId="0" fillId="18" borderId="4" xfId="0" applyNumberFormat="1" applyFill="1" applyBorder="1" applyAlignment="1" applyProtection="1">
      <alignment horizontal="center" vertical="center"/>
      <protection locked="0" hidden="1"/>
    </xf>
    <xf numFmtId="9" fontId="0" fillId="18" borderId="7" xfId="0" applyNumberFormat="1" applyFill="1" applyBorder="1" applyAlignment="1" applyProtection="1">
      <alignment horizontal="center" vertical="center"/>
      <protection locked="0" hidden="1"/>
    </xf>
    <xf numFmtId="2" fontId="0" fillId="18" borderId="48" xfId="0" applyNumberFormat="1" applyFill="1" applyBorder="1" applyAlignment="1" applyProtection="1">
      <alignment horizontal="center" vertical="center"/>
      <protection hidden="1"/>
    </xf>
    <xf numFmtId="2" fontId="0" fillId="18" borderId="62" xfId="0" applyNumberFormat="1" applyFill="1" applyBorder="1" applyAlignment="1" applyProtection="1">
      <alignment horizontal="center" vertical="center"/>
      <protection hidden="1"/>
    </xf>
    <xf numFmtId="2" fontId="0" fillId="18" borderId="42" xfId="0" applyNumberFormat="1" applyFill="1" applyBorder="1" applyAlignment="1" applyProtection="1">
      <alignment horizontal="center" vertical="center"/>
      <protection hidden="1"/>
    </xf>
    <xf numFmtId="2" fontId="0" fillId="18" borderId="61" xfId="0" applyNumberFormat="1" applyFill="1" applyBorder="1" applyAlignment="1" applyProtection="1">
      <alignment horizontal="center" vertical="center"/>
      <protection hidden="1"/>
    </xf>
    <xf numFmtId="2" fontId="0" fillId="18" borderId="37" xfId="0" applyNumberFormat="1" applyFill="1" applyBorder="1" applyAlignment="1" applyProtection="1">
      <alignment horizontal="center" vertical="center"/>
      <protection hidden="1"/>
    </xf>
    <xf numFmtId="2" fontId="0" fillId="18" borderId="60" xfId="0" applyNumberFormat="1" applyFill="1" applyBorder="1" applyAlignment="1" applyProtection="1">
      <alignment horizontal="center" vertical="center"/>
      <protection hidden="1"/>
    </xf>
    <xf numFmtId="0" fontId="0" fillId="10" borderId="1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C9FFE1"/>
      <color rgb="FF00CC00"/>
      <color rgb="FF85FFBC"/>
      <color rgb="FF4BFF9C"/>
      <color rgb="FFE4FA78"/>
      <color rgb="FFC678BB"/>
      <color rgb="FF8E7650"/>
      <color rgb="FFFBC3BB"/>
      <color rgb="FF774F9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21</xdr:row>
      <xdr:rowOff>99060</xdr:rowOff>
    </xdr:from>
    <xdr:to>
      <xdr:col>5</xdr:col>
      <xdr:colOff>118109</xdr:colOff>
      <xdr:row>27</xdr:row>
      <xdr:rowOff>111043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4632960"/>
          <a:ext cx="2579369" cy="11549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38100</xdr:colOff>
      <xdr:row>22</xdr:row>
      <xdr:rowOff>129540</xdr:rowOff>
    </xdr:from>
    <xdr:to>
      <xdr:col>26</xdr:col>
      <xdr:colOff>666749</xdr:colOff>
      <xdr:row>29</xdr:row>
      <xdr:rowOff>4363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1920" y="4663440"/>
          <a:ext cx="2647949" cy="1208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5"/>
  <sheetViews>
    <sheetView showGridLines="0" zoomScaleNormal="100" workbookViewId="0">
      <selection activeCell="F17" sqref="F17:F19"/>
    </sheetView>
  </sheetViews>
  <sheetFormatPr defaultRowHeight="14.4" x14ac:dyDescent="0.3"/>
  <cols>
    <col min="1" max="2" width="3.33203125" customWidth="1" collapsed="1"/>
    <col min="3" max="9" width="9.77734375" customWidth="1" collapsed="1"/>
    <col min="10" max="10" width="9.77734375" hidden="1" customWidth="1" collapsed="1"/>
    <col min="11" max="13" width="9.77734375" customWidth="1" collapsed="1"/>
    <col min="14" max="14" width="3.77734375" customWidth="1" collapsed="1"/>
    <col min="15" max="15" width="9.77734375" customWidth="1" collapsed="1"/>
    <col min="16" max="20" width="9.77734375" customWidth="1"/>
    <col min="21" max="21" width="10.77734375" customWidth="1"/>
    <col min="22" max="22" width="10.77734375" customWidth="1" collapsed="1"/>
    <col min="23" max="24" width="9.77734375" hidden="1" customWidth="1" collapsed="1"/>
    <col min="25" max="25" width="9.77734375" customWidth="1" collapsed="1"/>
    <col min="26" max="26" width="9.88671875" customWidth="1" collapsed="1"/>
    <col min="27" max="72" width="9.77734375" customWidth="1" collapsed="1"/>
  </cols>
  <sheetData>
    <row r="1" spans="1:27" ht="15" customHeight="1" thickBot="1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2"/>
      <c r="W1" s="2"/>
    </row>
    <row r="2" spans="1:27" ht="42" thickBot="1" x14ac:dyDescent="0.35">
      <c r="A2" s="2"/>
      <c r="B2" s="2"/>
      <c r="C2" s="4" t="s">
        <v>0</v>
      </c>
      <c r="D2" s="8" t="s">
        <v>26</v>
      </c>
      <c r="E2" s="5" t="s">
        <v>1</v>
      </c>
      <c r="F2" s="5" t="s">
        <v>11</v>
      </c>
      <c r="G2" s="5" t="s">
        <v>2</v>
      </c>
      <c r="H2" s="5" t="s">
        <v>3</v>
      </c>
      <c r="I2" s="13" t="s">
        <v>4</v>
      </c>
      <c r="J2" s="24" t="s">
        <v>5</v>
      </c>
      <c r="K2" s="14" t="s">
        <v>6</v>
      </c>
      <c r="L2" s="27"/>
      <c r="M2" s="112" t="s">
        <v>42</v>
      </c>
      <c r="O2" s="157" t="s">
        <v>32</v>
      </c>
      <c r="P2" s="158"/>
      <c r="Q2" s="158"/>
      <c r="R2" s="158"/>
      <c r="S2" s="158"/>
      <c r="T2" s="159"/>
      <c r="U2" s="205" t="s">
        <v>33</v>
      </c>
      <c r="V2" s="207" t="s">
        <v>36</v>
      </c>
      <c r="W2" s="122" t="s">
        <v>45</v>
      </c>
      <c r="X2" s="123">
        <v>0.309</v>
      </c>
      <c r="Y2" s="11"/>
      <c r="Z2" s="11"/>
      <c r="AA2" s="11"/>
    </row>
    <row r="3" spans="1:27" ht="30" customHeight="1" thickBot="1" x14ac:dyDescent="0.35">
      <c r="A3" s="2"/>
      <c r="B3" s="2"/>
      <c r="C3" s="106">
        <v>1</v>
      </c>
      <c r="D3" s="107">
        <v>0</v>
      </c>
      <c r="E3" s="108">
        <v>0</v>
      </c>
      <c r="F3" s="108">
        <v>0</v>
      </c>
      <c r="G3" s="108">
        <v>0</v>
      </c>
      <c r="H3" s="110">
        <v>0</v>
      </c>
      <c r="I3" s="104">
        <v>40</v>
      </c>
      <c r="J3" s="109">
        <v>0.185</v>
      </c>
      <c r="K3" s="105">
        <v>3.25</v>
      </c>
      <c r="L3" s="27"/>
      <c r="M3" s="114">
        <v>44659</v>
      </c>
      <c r="O3" s="160"/>
      <c r="P3" s="161"/>
      <c r="Q3" s="161"/>
      <c r="R3" s="161"/>
      <c r="S3" s="161"/>
      <c r="T3" s="162"/>
      <c r="U3" s="206"/>
      <c r="V3" s="208"/>
      <c r="W3" s="124" t="s">
        <v>46</v>
      </c>
      <c r="X3" s="125" t="s">
        <v>47</v>
      </c>
      <c r="Y3" s="11"/>
      <c r="Z3" s="22"/>
      <c r="AA3" s="11"/>
    </row>
    <row r="4" spans="1:27" ht="15" customHeight="1" thickBot="1" x14ac:dyDescent="0.35">
      <c r="A4" s="2"/>
      <c r="B4" s="2"/>
      <c r="C4" s="169">
        <f ca="1">TODAY()</f>
        <v>44659</v>
      </c>
      <c r="D4" s="170"/>
      <c r="E4" s="170"/>
      <c r="F4" s="170"/>
      <c r="G4" s="170"/>
      <c r="H4" s="171"/>
      <c r="I4" s="163">
        <f>ROUNDUP((SUM(D3:I3)*J3 +SUM(D3:I3) )*K3,0)</f>
        <v>155</v>
      </c>
      <c r="J4" s="33"/>
      <c r="K4" s="166">
        <f>ROUNDUP((((SUM(D3:F3)+SUM(H3:I3)+(SUM(G3)/2))*J3)+(SUM(D3:F3)+SUM(H3:I3)+(SUM(G3)/2)))*K3,0)</f>
        <v>155</v>
      </c>
      <c r="L4" s="102"/>
      <c r="M4" s="113"/>
      <c r="O4" s="202"/>
      <c r="P4" s="203"/>
      <c r="Q4" s="203"/>
      <c r="R4" s="203"/>
      <c r="S4" s="203"/>
      <c r="T4" s="204"/>
      <c r="U4" s="99"/>
      <c r="V4" s="30"/>
      <c r="W4" s="126">
        <v>4.8</v>
      </c>
      <c r="X4" s="126">
        <v>8.5</v>
      </c>
      <c r="Y4" s="1"/>
      <c r="AA4" s="11"/>
    </row>
    <row r="5" spans="1:27" ht="15" customHeight="1" x14ac:dyDescent="0.3">
      <c r="A5" s="2"/>
      <c r="B5" s="2"/>
      <c r="C5" s="172" t="s">
        <v>7</v>
      </c>
      <c r="D5" s="173"/>
      <c r="E5" s="173"/>
      <c r="F5" s="173"/>
      <c r="G5" s="173"/>
      <c r="H5" s="174"/>
      <c r="I5" s="164"/>
      <c r="J5" s="33"/>
      <c r="K5" s="167"/>
      <c r="L5" s="102"/>
      <c r="O5" s="151"/>
      <c r="P5" s="152"/>
      <c r="Q5" s="152"/>
      <c r="R5" s="152"/>
      <c r="S5" s="152"/>
      <c r="T5" s="153"/>
      <c r="U5" s="28"/>
      <c r="V5" s="31"/>
      <c r="W5" s="127">
        <v>11.8</v>
      </c>
      <c r="X5" s="127">
        <v>4.8</v>
      </c>
      <c r="Y5" s="26"/>
      <c r="AA5" s="11"/>
    </row>
    <row r="6" spans="1:27" ht="15" customHeight="1" thickBot="1" x14ac:dyDescent="0.35">
      <c r="A6" s="2"/>
      <c r="B6" s="2"/>
      <c r="C6" s="175"/>
      <c r="D6" s="176"/>
      <c r="E6" s="176"/>
      <c r="F6" s="176"/>
      <c r="G6" s="176"/>
      <c r="H6" s="177"/>
      <c r="I6" s="165"/>
      <c r="J6" s="33"/>
      <c r="K6" s="168"/>
      <c r="L6" s="102"/>
      <c r="O6" s="151"/>
      <c r="P6" s="152"/>
      <c r="Q6" s="152"/>
      <c r="R6" s="152"/>
      <c r="S6" s="152"/>
      <c r="T6" s="153"/>
      <c r="U6" s="28"/>
      <c r="V6" s="31"/>
      <c r="W6" s="127">
        <v>12.4</v>
      </c>
      <c r="X6" s="127">
        <v>20.2</v>
      </c>
      <c r="Y6" s="26"/>
      <c r="AA6" s="11"/>
    </row>
    <row r="7" spans="1:27" ht="15" customHeight="1" thickBot="1" x14ac:dyDescent="0.35">
      <c r="A7" s="2"/>
      <c r="B7" s="2"/>
      <c r="C7" s="1"/>
      <c r="D7" s="15"/>
      <c r="E7" s="16"/>
      <c r="F7" s="16"/>
      <c r="G7" s="16"/>
      <c r="H7" s="18"/>
      <c r="I7" s="17"/>
      <c r="J7" s="25"/>
      <c r="K7" s="12"/>
      <c r="L7" s="2"/>
      <c r="O7" s="151"/>
      <c r="P7" s="152"/>
      <c r="Q7" s="152"/>
      <c r="R7" s="152"/>
      <c r="S7" s="152"/>
      <c r="T7" s="153"/>
      <c r="U7" s="28"/>
      <c r="V7" s="31"/>
      <c r="W7" s="127">
        <v>15.6</v>
      </c>
      <c r="X7" s="127">
        <v>26</v>
      </c>
      <c r="Y7" s="11"/>
      <c r="Z7" s="22"/>
      <c r="AA7" s="11"/>
    </row>
    <row r="8" spans="1:27" ht="15" customHeight="1" thickBot="1" x14ac:dyDescent="0.35">
      <c r="A8" s="2"/>
      <c r="B8" s="2"/>
      <c r="C8" s="146" t="s">
        <v>8</v>
      </c>
      <c r="D8" s="147"/>
      <c r="E8" s="148"/>
      <c r="F8" s="149" t="s">
        <v>25</v>
      </c>
      <c r="G8" s="149" t="s">
        <v>24</v>
      </c>
      <c r="H8" s="137" t="s">
        <v>10</v>
      </c>
      <c r="I8" s="138"/>
      <c r="J8" s="138"/>
      <c r="K8" s="139"/>
      <c r="L8" s="143" t="s">
        <v>25</v>
      </c>
      <c r="M8" s="143" t="s">
        <v>24</v>
      </c>
      <c r="O8" s="151"/>
      <c r="P8" s="152"/>
      <c r="Q8" s="152"/>
      <c r="R8" s="152"/>
      <c r="S8" s="152"/>
      <c r="T8" s="153"/>
      <c r="U8" s="28"/>
      <c r="V8" s="31"/>
      <c r="W8" s="128">
        <v>22.7</v>
      </c>
      <c r="X8" s="128">
        <v>37.9</v>
      </c>
      <c r="Y8" s="11"/>
      <c r="Z8" s="11"/>
      <c r="AA8" s="11"/>
    </row>
    <row r="9" spans="1:27" ht="15" customHeight="1" thickBot="1" x14ac:dyDescent="0.35">
      <c r="A9" s="2"/>
      <c r="B9" s="2"/>
      <c r="C9" s="115" t="s">
        <v>9</v>
      </c>
      <c r="D9" s="34" t="s">
        <v>23</v>
      </c>
      <c r="E9" s="35" t="s">
        <v>22</v>
      </c>
      <c r="F9" s="150"/>
      <c r="G9" s="150"/>
      <c r="H9" s="140"/>
      <c r="I9" s="141"/>
      <c r="J9" s="141"/>
      <c r="K9" s="142"/>
      <c r="L9" s="144"/>
      <c r="M9" s="144"/>
      <c r="O9" s="151"/>
      <c r="P9" s="152"/>
      <c r="Q9" s="152"/>
      <c r="R9" s="152"/>
      <c r="S9" s="152"/>
      <c r="T9" s="153"/>
      <c r="U9" s="28"/>
      <c r="V9" s="31"/>
      <c r="W9" s="11"/>
      <c r="X9" s="11"/>
      <c r="Y9" s="11"/>
      <c r="Z9" s="11"/>
      <c r="AA9" s="11"/>
    </row>
    <row r="10" spans="1:27" ht="15" customHeight="1" thickBot="1" x14ac:dyDescent="0.35">
      <c r="A10" s="2"/>
      <c r="B10" s="2"/>
      <c r="C10" s="116" t="s">
        <v>13</v>
      </c>
      <c r="D10" s="154">
        <f>I4-E15</f>
        <v>155</v>
      </c>
      <c r="E10" s="154">
        <f>K4-E15</f>
        <v>155</v>
      </c>
      <c r="F10" s="37">
        <f>ROUNDUP(PMT(X2/12,12,-D10),0)</f>
        <v>16</v>
      </c>
      <c r="G10" s="117">
        <f>ROUNDUP(PMT(X2/12,12,-E10),0)</f>
        <v>16</v>
      </c>
      <c r="H10" s="38" t="s">
        <v>9</v>
      </c>
      <c r="I10" s="40" t="s">
        <v>23</v>
      </c>
      <c r="J10" s="39"/>
      <c r="K10" s="40" t="s">
        <v>22</v>
      </c>
      <c r="L10" s="145"/>
      <c r="M10" s="145"/>
      <c r="N10" s="19"/>
      <c r="O10" s="151"/>
      <c r="P10" s="152"/>
      <c r="Q10" s="152"/>
      <c r="R10" s="152"/>
      <c r="S10" s="152"/>
      <c r="T10" s="153"/>
      <c r="U10" s="28"/>
      <c r="V10" s="31"/>
      <c r="W10" s="11"/>
      <c r="X10" s="11"/>
      <c r="Y10" s="11"/>
      <c r="Z10" s="11"/>
      <c r="AA10" s="11"/>
    </row>
    <row r="11" spans="1:27" ht="15" customHeight="1" thickBot="1" x14ac:dyDescent="0.35">
      <c r="A11" s="2"/>
      <c r="B11" s="2"/>
      <c r="C11" s="118" t="s">
        <v>14</v>
      </c>
      <c r="D11" s="155"/>
      <c r="E11" s="155"/>
      <c r="F11" s="37">
        <f>ROUNDUP(PMT(X2/12,18,-D10),0)</f>
        <v>11</v>
      </c>
      <c r="G11" s="37">
        <f>ROUNDUP(PMT(X2/12,18,-E10),0)</f>
        <v>11</v>
      </c>
      <c r="H11" s="41" t="s">
        <v>17</v>
      </c>
      <c r="I11" s="36">
        <f>ROUNDUP(($I$4-$E$15)/100*(100+W4),0)</f>
        <v>163</v>
      </c>
      <c r="J11" s="42"/>
      <c r="K11" s="36">
        <f>ROUNDUP(($K$4-$E$15)/100*(100+W4),0)</f>
        <v>163</v>
      </c>
      <c r="L11" s="37">
        <f>(I11/100*(100+X4))/6</f>
        <v>29.47583333333333</v>
      </c>
      <c r="M11" s="37">
        <f>(K11/100*(100+X4))/6</f>
        <v>29.47583333333333</v>
      </c>
      <c r="N11" s="19"/>
      <c r="O11" s="151"/>
      <c r="P11" s="152"/>
      <c r="Q11" s="152"/>
      <c r="R11" s="152"/>
      <c r="S11" s="152"/>
      <c r="T11" s="153"/>
      <c r="U11" s="28"/>
      <c r="V11" s="31"/>
      <c r="W11" s="11"/>
      <c r="X11" s="11"/>
      <c r="Y11" s="11"/>
      <c r="Z11" s="11"/>
      <c r="AA11" s="11"/>
    </row>
    <row r="12" spans="1:27" ht="15" customHeight="1" thickBot="1" x14ac:dyDescent="0.35">
      <c r="A12" s="2"/>
      <c r="B12" s="2"/>
      <c r="C12" s="118" t="s">
        <v>15</v>
      </c>
      <c r="D12" s="155"/>
      <c r="E12" s="155"/>
      <c r="F12" s="37">
        <f>ROUNDUP(PMT(X2/12,24,-D10),0)</f>
        <v>9</v>
      </c>
      <c r="G12" s="37">
        <f>ROUNDUP(PMT(X2/12,24,-E10),0)</f>
        <v>9</v>
      </c>
      <c r="H12" s="41" t="s">
        <v>18</v>
      </c>
      <c r="I12" s="36">
        <f t="shared" ref="I12:I15" si="0">ROUNDUP(($I$4-$E$15)/100*(100+W5),0)</f>
        <v>174</v>
      </c>
      <c r="J12" s="42"/>
      <c r="K12" s="36">
        <f t="shared" ref="K12:K15" si="1">ROUNDUP(($K$4-$E$15)/100*(100+W5),0)</f>
        <v>174</v>
      </c>
      <c r="L12" s="37">
        <f>(I12/100*(100+X5))/12</f>
        <v>15.196</v>
      </c>
      <c r="M12" s="37">
        <f>(K12/100*(100+X5))/12</f>
        <v>15.196</v>
      </c>
      <c r="N12" s="20"/>
      <c r="O12" s="151"/>
      <c r="P12" s="152"/>
      <c r="Q12" s="152"/>
      <c r="R12" s="152"/>
      <c r="S12" s="152"/>
      <c r="T12" s="153"/>
      <c r="U12" s="28"/>
      <c r="V12" s="31"/>
      <c r="W12" s="11"/>
      <c r="X12" s="11"/>
      <c r="Y12" s="11"/>
      <c r="Z12" s="11"/>
      <c r="AA12" s="11"/>
    </row>
    <row r="13" spans="1:27" ht="15" customHeight="1" thickBot="1" x14ac:dyDescent="0.35">
      <c r="A13" s="2"/>
      <c r="B13" s="2"/>
      <c r="C13" s="118" t="s">
        <v>16</v>
      </c>
      <c r="D13" s="155"/>
      <c r="E13" s="155"/>
      <c r="F13" s="37">
        <f>ROUNDUP(PMT(X2/12,36,-D10),0)</f>
        <v>7</v>
      </c>
      <c r="G13" s="37">
        <f>ROUNDUP(PMT(X2/12,36,-E10),0)</f>
        <v>7</v>
      </c>
      <c r="H13" s="41" t="s">
        <v>19</v>
      </c>
      <c r="I13" s="36">
        <f t="shared" si="0"/>
        <v>175</v>
      </c>
      <c r="J13" s="43"/>
      <c r="K13" s="36">
        <f t="shared" si="1"/>
        <v>175</v>
      </c>
      <c r="L13" s="37">
        <f>(I13/100*(100+X6))/18</f>
        <v>11.68611111111111</v>
      </c>
      <c r="M13" s="37">
        <f>(K13/100*(100+X6))/18</f>
        <v>11.68611111111111</v>
      </c>
      <c r="N13" s="21"/>
      <c r="O13" s="151"/>
      <c r="P13" s="152"/>
      <c r="Q13" s="152"/>
      <c r="R13" s="152"/>
      <c r="S13" s="152"/>
      <c r="T13" s="153"/>
      <c r="U13" s="28"/>
      <c r="V13" s="31"/>
      <c r="W13" s="11"/>
      <c r="X13" s="11"/>
      <c r="Y13" s="11"/>
      <c r="Z13" s="11"/>
      <c r="AA13" s="11"/>
    </row>
    <row r="14" spans="1:27" ht="15" customHeight="1" thickBot="1" x14ac:dyDescent="0.35">
      <c r="A14" s="2"/>
      <c r="B14" s="2"/>
      <c r="C14" s="119" t="s">
        <v>43</v>
      </c>
      <c r="D14" s="156"/>
      <c r="E14" s="156"/>
      <c r="F14" s="45">
        <f>ROUNDUP(PMT(X2/12,48,-D10),0)</f>
        <v>6</v>
      </c>
      <c r="G14" s="45">
        <f>ROUNDUP(PMT(X2/12,48,-E10),0)</f>
        <v>6</v>
      </c>
      <c r="H14" s="44" t="s">
        <v>20</v>
      </c>
      <c r="I14" s="36">
        <f t="shared" si="0"/>
        <v>180</v>
      </c>
      <c r="J14" s="43"/>
      <c r="K14" s="36">
        <f t="shared" si="1"/>
        <v>180</v>
      </c>
      <c r="L14" s="37">
        <f>(I14/100*(100+X7))/24</f>
        <v>9.4500000000000011</v>
      </c>
      <c r="M14" s="37">
        <f>(K14/100*(100+X7))/24</f>
        <v>9.4500000000000011</v>
      </c>
      <c r="N14" s="3"/>
      <c r="O14" s="151"/>
      <c r="P14" s="152"/>
      <c r="Q14" s="152"/>
      <c r="R14" s="152"/>
      <c r="S14" s="152"/>
      <c r="T14" s="153"/>
      <c r="U14" s="28"/>
      <c r="V14" s="31"/>
      <c r="W14" s="11"/>
      <c r="X14" s="11"/>
      <c r="Y14" s="11"/>
      <c r="Z14" s="11"/>
      <c r="AA14" s="11"/>
    </row>
    <row r="15" spans="1:27" ht="15" customHeight="1" thickBot="1" x14ac:dyDescent="0.35">
      <c r="A15" s="2"/>
      <c r="B15" s="2"/>
      <c r="C15" s="129" t="s">
        <v>44</v>
      </c>
      <c r="D15" s="130"/>
      <c r="E15" s="133">
        <v>0</v>
      </c>
      <c r="F15" s="134"/>
      <c r="G15" s="120"/>
      <c r="H15" s="46" t="s">
        <v>21</v>
      </c>
      <c r="I15" s="36">
        <f t="shared" si="0"/>
        <v>191</v>
      </c>
      <c r="J15" s="47"/>
      <c r="K15" s="36">
        <f t="shared" si="1"/>
        <v>191</v>
      </c>
      <c r="L15" s="37">
        <f>(I15/100*(100+X8))/36</f>
        <v>7.3163611111111111</v>
      </c>
      <c r="M15" s="37">
        <f>(K15/100*(100+X8))/36</f>
        <v>7.3163611111111111</v>
      </c>
      <c r="N15" s="21"/>
      <c r="O15" s="151"/>
      <c r="P15" s="152"/>
      <c r="Q15" s="152"/>
      <c r="R15" s="152"/>
      <c r="S15" s="152"/>
      <c r="T15" s="153"/>
      <c r="U15" s="28"/>
      <c r="V15" s="31"/>
      <c r="W15" s="11"/>
      <c r="X15" s="11"/>
      <c r="Y15" s="11"/>
      <c r="Z15" s="11"/>
      <c r="AA15" s="11"/>
    </row>
    <row r="16" spans="1:27" ht="15" customHeight="1" thickBot="1" x14ac:dyDescent="0.35">
      <c r="A16" s="2"/>
      <c r="B16" s="2"/>
      <c r="C16" s="131"/>
      <c r="D16" s="132"/>
      <c r="E16" s="135"/>
      <c r="F16" s="136"/>
      <c r="G16" s="121"/>
      <c r="N16" s="3"/>
      <c r="O16" s="151"/>
      <c r="P16" s="152"/>
      <c r="Q16" s="152"/>
      <c r="R16" s="152"/>
      <c r="S16" s="152"/>
      <c r="T16" s="153"/>
      <c r="U16" s="28"/>
      <c r="V16" s="31"/>
      <c r="W16" s="11"/>
      <c r="X16" s="11"/>
      <c r="Y16" s="11"/>
      <c r="Z16" s="11"/>
      <c r="AA16" s="11"/>
    </row>
    <row r="17" spans="1:26" ht="15" customHeight="1" x14ac:dyDescent="0.3">
      <c r="A17" s="2"/>
      <c r="B17" s="2"/>
      <c r="C17" s="198"/>
      <c r="D17" s="198"/>
      <c r="E17" s="198"/>
      <c r="F17" s="200"/>
      <c r="G17" s="111"/>
      <c r="H17" s="9"/>
      <c r="J17" s="7"/>
      <c r="K17" s="7"/>
      <c r="M17" s="3"/>
      <c r="N17" s="3"/>
      <c r="O17" s="151"/>
      <c r="P17" s="152"/>
      <c r="Q17" s="152"/>
      <c r="R17" s="152"/>
      <c r="S17" s="152"/>
      <c r="T17" s="153"/>
      <c r="U17" s="28"/>
      <c r="V17" s="31"/>
      <c r="Z17" s="11"/>
    </row>
    <row r="18" spans="1:26" ht="15" customHeight="1" thickBot="1" x14ac:dyDescent="0.35">
      <c r="A18" s="2"/>
      <c r="B18" s="2"/>
      <c r="C18" s="199"/>
      <c r="D18" s="199"/>
      <c r="E18" s="199"/>
      <c r="F18" s="201"/>
      <c r="G18" s="111"/>
      <c r="H18" s="10"/>
      <c r="J18" s="7"/>
      <c r="K18" s="7"/>
      <c r="M18" s="3"/>
      <c r="N18" s="3"/>
      <c r="O18" s="151"/>
      <c r="P18" s="152"/>
      <c r="Q18" s="152"/>
      <c r="R18" s="152"/>
      <c r="S18" s="152"/>
      <c r="T18" s="153"/>
      <c r="U18" s="28"/>
      <c r="V18" s="31"/>
      <c r="Z18" s="11"/>
    </row>
    <row r="19" spans="1:26" ht="15" customHeight="1" x14ac:dyDescent="0.3">
      <c r="A19" s="2"/>
      <c r="B19" s="2"/>
      <c r="C19" s="49"/>
      <c r="D19" s="50"/>
      <c r="E19" s="50"/>
      <c r="F19" s="201"/>
      <c r="G19" s="111"/>
      <c r="H19" s="10"/>
      <c r="I19" s="192" t="s">
        <v>34</v>
      </c>
      <c r="J19" s="193"/>
      <c r="K19" s="194"/>
      <c r="L19" s="188" t="s">
        <v>35</v>
      </c>
      <c r="M19" s="189"/>
      <c r="N19" s="3"/>
      <c r="O19" s="151"/>
      <c r="P19" s="152"/>
      <c r="Q19" s="152"/>
      <c r="R19" s="152"/>
      <c r="S19" s="152"/>
      <c r="T19" s="153"/>
      <c r="U19" s="28"/>
      <c r="V19" s="31"/>
      <c r="Z19" s="11"/>
    </row>
    <row r="20" spans="1:26" ht="15" customHeight="1" thickBot="1" x14ac:dyDescent="0.35">
      <c r="A20" s="2"/>
      <c r="B20" s="2"/>
      <c r="C20" s="51"/>
      <c r="D20" s="42"/>
      <c r="E20" s="42"/>
      <c r="F20" s="52"/>
      <c r="G20" s="52"/>
      <c r="H20" s="3"/>
      <c r="I20" s="195"/>
      <c r="J20" s="196"/>
      <c r="K20" s="197"/>
      <c r="L20" s="190"/>
      <c r="M20" s="191"/>
      <c r="N20" s="6"/>
      <c r="O20" s="151"/>
      <c r="P20" s="152"/>
      <c r="Q20" s="152"/>
      <c r="R20" s="152"/>
      <c r="S20" s="152"/>
      <c r="T20" s="153"/>
      <c r="U20" s="28"/>
      <c r="V20" s="31"/>
      <c r="W20" s="2"/>
      <c r="Z20" s="11"/>
    </row>
    <row r="21" spans="1:26" ht="15" customHeight="1" x14ac:dyDescent="0.3">
      <c r="A21" s="2"/>
      <c r="B21" s="2"/>
      <c r="C21" s="51"/>
      <c r="D21" s="42"/>
      <c r="E21" s="42"/>
      <c r="F21" s="52"/>
      <c r="G21" s="52"/>
      <c r="H21" s="3"/>
      <c r="I21" s="178"/>
      <c r="J21" s="179"/>
      <c r="K21" s="180"/>
      <c r="L21" s="184"/>
      <c r="M21" s="185"/>
      <c r="N21" s="23"/>
      <c r="O21" s="151"/>
      <c r="P21" s="152"/>
      <c r="Q21" s="152"/>
      <c r="R21" s="152"/>
      <c r="S21" s="152"/>
      <c r="T21" s="153"/>
      <c r="U21" s="28"/>
      <c r="V21" s="31"/>
      <c r="W21" s="2"/>
      <c r="Z21" s="11"/>
    </row>
    <row r="22" spans="1:26" ht="15" customHeight="1" thickBot="1" x14ac:dyDescent="0.35">
      <c r="A22" s="2"/>
      <c r="B22" s="2"/>
      <c r="C22" s="51"/>
      <c r="D22" s="42"/>
      <c r="E22" s="42"/>
      <c r="F22" s="52"/>
      <c r="G22" s="52"/>
      <c r="H22" s="3"/>
      <c r="I22" s="181"/>
      <c r="J22" s="182"/>
      <c r="K22" s="183"/>
      <c r="L22" s="186"/>
      <c r="M22" s="187"/>
      <c r="N22" s="23"/>
      <c r="O22" s="151"/>
      <c r="P22" s="152"/>
      <c r="Q22" s="152"/>
      <c r="R22" s="152"/>
      <c r="S22" s="152"/>
      <c r="T22" s="153"/>
      <c r="U22" s="28"/>
      <c r="V22" s="31"/>
      <c r="W22" s="2"/>
      <c r="Z22" s="11"/>
    </row>
    <row r="23" spans="1:26" ht="15" customHeight="1" x14ac:dyDescent="0.3">
      <c r="A23" s="2"/>
      <c r="B23" s="2"/>
      <c r="C23" s="51"/>
      <c r="D23" s="42"/>
      <c r="E23" s="42"/>
      <c r="F23" s="52"/>
      <c r="G23" s="52"/>
      <c r="H23" s="3"/>
      <c r="O23" s="151"/>
      <c r="P23" s="152"/>
      <c r="Q23" s="152"/>
      <c r="R23" s="152"/>
      <c r="S23" s="152"/>
      <c r="T23" s="153"/>
      <c r="U23" s="28"/>
      <c r="V23" s="31"/>
      <c r="W23" s="2"/>
      <c r="Z23" s="11"/>
    </row>
    <row r="24" spans="1:26" ht="15" customHeight="1" x14ac:dyDescent="0.3">
      <c r="A24" s="2"/>
      <c r="B24" s="2"/>
      <c r="C24" s="51"/>
      <c r="D24" s="42"/>
      <c r="E24" s="42"/>
      <c r="F24" s="52"/>
      <c r="G24" s="52"/>
      <c r="H24" s="3"/>
      <c r="O24" s="151"/>
      <c r="P24" s="152"/>
      <c r="Q24" s="152"/>
      <c r="R24" s="152"/>
      <c r="S24" s="152"/>
      <c r="T24" s="153"/>
      <c r="U24" s="28"/>
      <c r="V24" s="31"/>
      <c r="W24" s="2"/>
      <c r="Z24" s="11"/>
    </row>
    <row r="25" spans="1:26" ht="15" customHeight="1" x14ac:dyDescent="0.3">
      <c r="A25" s="2"/>
      <c r="B25" s="2"/>
      <c r="J25" s="2"/>
      <c r="K25" s="2"/>
      <c r="O25" s="151"/>
      <c r="P25" s="152"/>
      <c r="Q25" s="152"/>
      <c r="R25" s="152"/>
      <c r="S25" s="152"/>
      <c r="T25" s="153"/>
      <c r="U25" s="28"/>
      <c r="V25" s="31"/>
      <c r="W25" s="2"/>
      <c r="Z25" s="11"/>
    </row>
    <row r="26" spans="1:26" ht="1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O26" s="151"/>
      <c r="P26" s="152"/>
      <c r="Q26" s="152"/>
      <c r="R26" s="152"/>
      <c r="S26" s="152"/>
      <c r="T26" s="153"/>
      <c r="U26" s="28"/>
      <c r="V26" s="31"/>
      <c r="W26" s="2"/>
      <c r="Z26" s="11"/>
    </row>
    <row r="27" spans="1:26" ht="1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51"/>
      <c r="P27" s="152"/>
      <c r="Q27" s="152"/>
      <c r="R27" s="152"/>
      <c r="S27" s="152"/>
      <c r="T27" s="153"/>
      <c r="U27" s="28"/>
      <c r="V27" s="31"/>
      <c r="W27" s="2"/>
      <c r="Z27" s="11"/>
    </row>
    <row r="28" spans="1:26" ht="1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51"/>
      <c r="P28" s="152"/>
      <c r="Q28" s="152"/>
      <c r="R28" s="152"/>
      <c r="S28" s="152"/>
      <c r="T28" s="153"/>
      <c r="U28" s="28"/>
      <c r="V28" s="31"/>
      <c r="W28" s="2"/>
      <c r="Z28" s="11"/>
    </row>
    <row r="29" spans="1:26" ht="1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51"/>
      <c r="P29" s="152"/>
      <c r="Q29" s="152"/>
      <c r="R29" s="152"/>
      <c r="S29" s="152"/>
      <c r="T29" s="153"/>
      <c r="U29" s="28"/>
      <c r="V29" s="31"/>
      <c r="W29" s="2"/>
      <c r="Z29" s="11"/>
    </row>
    <row r="30" spans="1:26" ht="1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51"/>
      <c r="P30" s="152"/>
      <c r="Q30" s="152"/>
      <c r="R30" s="152"/>
      <c r="S30" s="152"/>
      <c r="T30" s="153"/>
      <c r="U30" s="28"/>
      <c r="V30" s="31"/>
      <c r="W30" s="2"/>
      <c r="Z30" s="11"/>
    </row>
    <row r="31" spans="1:26" ht="1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51"/>
      <c r="P31" s="152"/>
      <c r="Q31" s="152"/>
      <c r="R31" s="152"/>
      <c r="S31" s="152"/>
      <c r="T31" s="153"/>
      <c r="U31" s="28"/>
      <c r="V31" s="31"/>
      <c r="W31" s="2"/>
      <c r="Z31" s="11"/>
    </row>
    <row r="32" spans="1:26" ht="1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151"/>
      <c r="P32" s="152"/>
      <c r="Q32" s="152"/>
      <c r="R32" s="152"/>
      <c r="S32" s="152"/>
      <c r="T32" s="153"/>
      <c r="U32" s="28"/>
      <c r="V32" s="31"/>
      <c r="W32" s="2"/>
      <c r="Z32" s="11"/>
    </row>
    <row r="33" spans="1:26" ht="1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151"/>
      <c r="P33" s="152"/>
      <c r="Q33" s="152"/>
      <c r="R33" s="152"/>
      <c r="S33" s="152"/>
      <c r="T33" s="153"/>
      <c r="U33" s="28"/>
      <c r="V33" s="31"/>
      <c r="W33" s="2"/>
      <c r="Z33" s="11"/>
    </row>
    <row r="34" spans="1:26" ht="1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151"/>
      <c r="P34" s="152"/>
      <c r="Q34" s="152"/>
      <c r="R34" s="152"/>
      <c r="S34" s="152"/>
      <c r="T34" s="153"/>
      <c r="U34" s="28"/>
      <c r="V34" s="31"/>
      <c r="W34" s="2"/>
      <c r="Z34" s="11"/>
    </row>
    <row r="35" spans="1:26" ht="1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151"/>
      <c r="P35" s="152"/>
      <c r="Q35" s="152"/>
      <c r="R35" s="152"/>
      <c r="S35" s="152"/>
      <c r="T35" s="153"/>
      <c r="U35" s="28"/>
      <c r="V35" s="31"/>
      <c r="W35" s="2"/>
      <c r="Z35" s="11"/>
    </row>
    <row r="36" spans="1:26" ht="1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151"/>
      <c r="P36" s="152"/>
      <c r="Q36" s="152"/>
      <c r="R36" s="152"/>
      <c r="S36" s="152"/>
      <c r="T36" s="153"/>
      <c r="U36" s="28"/>
      <c r="V36" s="31"/>
      <c r="W36" s="2"/>
      <c r="Z36" s="11"/>
    </row>
    <row r="37" spans="1:26" ht="1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151"/>
      <c r="P37" s="152"/>
      <c r="Q37" s="152"/>
      <c r="R37" s="152"/>
      <c r="S37" s="152"/>
      <c r="T37" s="153"/>
      <c r="U37" s="28"/>
      <c r="V37" s="31"/>
      <c r="W37" s="2"/>
      <c r="Z37" s="11"/>
    </row>
    <row r="38" spans="1:26" ht="1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151"/>
      <c r="P38" s="152"/>
      <c r="Q38" s="152"/>
      <c r="R38" s="152"/>
      <c r="S38" s="152"/>
      <c r="T38" s="153"/>
      <c r="U38" s="28"/>
      <c r="V38" s="31"/>
      <c r="W38" s="2"/>
      <c r="Z38" s="11"/>
    </row>
    <row r="39" spans="1:26" ht="1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151"/>
      <c r="P39" s="152"/>
      <c r="Q39" s="152"/>
      <c r="R39" s="152"/>
      <c r="S39" s="152"/>
      <c r="T39" s="153"/>
      <c r="U39" s="28"/>
      <c r="V39" s="31"/>
      <c r="W39" s="2"/>
    </row>
    <row r="40" spans="1:26" ht="1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151"/>
      <c r="P40" s="152"/>
      <c r="Q40" s="152"/>
      <c r="R40" s="152"/>
      <c r="S40" s="152"/>
      <c r="T40" s="153"/>
      <c r="U40" s="28"/>
      <c r="V40" s="31"/>
      <c r="W40" s="2"/>
    </row>
    <row r="41" spans="1:26" ht="1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151"/>
      <c r="P41" s="152"/>
      <c r="Q41" s="152"/>
      <c r="R41" s="152"/>
      <c r="S41" s="152"/>
      <c r="T41" s="153"/>
      <c r="U41" s="28"/>
      <c r="V41" s="31"/>
      <c r="W41" s="2"/>
    </row>
    <row r="42" spans="1:26" ht="15" customHeight="1" x14ac:dyDescent="0.3">
      <c r="O42" s="151"/>
      <c r="P42" s="152"/>
      <c r="Q42" s="152"/>
      <c r="R42" s="152"/>
      <c r="S42" s="152"/>
      <c r="T42" s="153"/>
      <c r="U42" s="28"/>
      <c r="V42" s="31"/>
    </row>
    <row r="43" spans="1:26" ht="15" customHeight="1" x14ac:dyDescent="0.3">
      <c r="O43" s="151"/>
      <c r="P43" s="152"/>
      <c r="Q43" s="152"/>
      <c r="R43" s="152"/>
      <c r="S43" s="152"/>
      <c r="T43" s="153"/>
      <c r="U43" s="28"/>
      <c r="V43" s="31"/>
    </row>
    <row r="44" spans="1:26" ht="15" customHeight="1" x14ac:dyDescent="0.3">
      <c r="O44" s="151"/>
      <c r="P44" s="152"/>
      <c r="Q44" s="152"/>
      <c r="R44" s="152"/>
      <c r="S44" s="152"/>
      <c r="T44" s="153"/>
      <c r="U44" s="28"/>
      <c r="V44" s="31"/>
    </row>
    <row r="45" spans="1:26" ht="15" customHeight="1" x14ac:dyDescent="0.3">
      <c r="O45" s="151"/>
      <c r="P45" s="152"/>
      <c r="Q45" s="152"/>
      <c r="R45" s="152"/>
      <c r="S45" s="152"/>
      <c r="T45" s="153"/>
      <c r="U45" s="28"/>
      <c r="V45" s="31"/>
    </row>
    <row r="46" spans="1:26" ht="15" customHeight="1" x14ac:dyDescent="0.3">
      <c r="O46" s="151"/>
      <c r="P46" s="152"/>
      <c r="Q46" s="152"/>
      <c r="R46" s="152"/>
      <c r="S46" s="152"/>
      <c r="T46" s="153"/>
      <c r="U46" s="28"/>
      <c r="V46" s="31"/>
    </row>
    <row r="47" spans="1:26" ht="15" customHeight="1" x14ac:dyDescent="0.3">
      <c r="O47" s="151"/>
      <c r="P47" s="152"/>
      <c r="Q47" s="152"/>
      <c r="R47" s="152"/>
      <c r="S47" s="152"/>
      <c r="T47" s="153"/>
      <c r="U47" s="28"/>
      <c r="V47" s="31"/>
    </row>
    <row r="48" spans="1:26" ht="15" customHeight="1" x14ac:dyDescent="0.3">
      <c r="O48" s="151"/>
      <c r="P48" s="152"/>
      <c r="Q48" s="152"/>
      <c r="R48" s="152"/>
      <c r="S48" s="152"/>
      <c r="T48" s="153"/>
      <c r="U48" s="28"/>
      <c r="V48" s="31"/>
    </row>
    <row r="49" spans="15:22" ht="15" customHeight="1" x14ac:dyDescent="0.3">
      <c r="O49" s="151"/>
      <c r="P49" s="152"/>
      <c r="Q49" s="152"/>
      <c r="R49" s="152"/>
      <c r="S49" s="152"/>
      <c r="T49" s="153"/>
      <c r="U49" s="28"/>
      <c r="V49" s="31"/>
    </row>
    <row r="50" spans="15:22" ht="15" customHeight="1" x14ac:dyDescent="0.3">
      <c r="O50" s="151"/>
      <c r="P50" s="152"/>
      <c r="Q50" s="152"/>
      <c r="R50" s="152"/>
      <c r="S50" s="152"/>
      <c r="T50" s="153"/>
      <c r="U50" s="28"/>
      <c r="V50" s="31"/>
    </row>
    <row r="51" spans="15:22" ht="15" customHeight="1" x14ac:dyDescent="0.3">
      <c r="O51" s="151"/>
      <c r="P51" s="152"/>
      <c r="Q51" s="152"/>
      <c r="R51" s="152"/>
      <c r="S51" s="152"/>
      <c r="T51" s="153"/>
      <c r="U51" s="28"/>
      <c r="V51" s="31"/>
    </row>
    <row r="52" spans="15:22" ht="15" customHeight="1" x14ac:dyDescent="0.3">
      <c r="O52" s="151"/>
      <c r="P52" s="152"/>
      <c r="Q52" s="152"/>
      <c r="R52" s="152"/>
      <c r="S52" s="152"/>
      <c r="T52" s="153"/>
      <c r="U52" s="28"/>
      <c r="V52" s="31"/>
    </row>
    <row r="53" spans="15:22" ht="15" customHeight="1" x14ac:dyDescent="0.3">
      <c r="O53" s="151"/>
      <c r="P53" s="152"/>
      <c r="Q53" s="152"/>
      <c r="R53" s="152"/>
      <c r="S53" s="152"/>
      <c r="T53" s="152"/>
      <c r="U53" s="100"/>
      <c r="V53" s="101"/>
    </row>
    <row r="54" spans="15:22" x14ac:dyDescent="0.3">
      <c r="O54" s="202"/>
      <c r="P54" s="203"/>
      <c r="Q54" s="203"/>
      <c r="R54" s="203"/>
      <c r="S54" s="203"/>
      <c r="T54" s="204"/>
      <c r="U54" s="99"/>
      <c r="V54" s="30"/>
    </row>
    <row r="55" spans="15:22" x14ac:dyDescent="0.3">
      <c r="O55" s="151"/>
      <c r="P55" s="152"/>
      <c r="Q55" s="152"/>
      <c r="R55" s="152"/>
      <c r="S55" s="152"/>
      <c r="T55" s="153"/>
      <c r="U55" s="28"/>
      <c r="V55" s="31"/>
    </row>
    <row r="56" spans="15:22" x14ac:dyDescent="0.3">
      <c r="O56" s="151"/>
      <c r="P56" s="152"/>
      <c r="Q56" s="152"/>
      <c r="R56" s="152"/>
      <c r="S56" s="152"/>
      <c r="T56" s="153"/>
      <c r="U56" s="28"/>
      <c r="V56" s="31"/>
    </row>
    <row r="57" spans="15:22" x14ac:dyDescent="0.3">
      <c r="O57" s="151"/>
      <c r="P57" s="152"/>
      <c r="Q57" s="152"/>
      <c r="R57" s="152"/>
      <c r="S57" s="152"/>
      <c r="T57" s="153"/>
      <c r="U57" s="28"/>
      <c r="V57" s="31"/>
    </row>
    <row r="58" spans="15:22" x14ac:dyDescent="0.3">
      <c r="O58" s="151"/>
      <c r="P58" s="152"/>
      <c r="Q58" s="152"/>
      <c r="R58" s="152"/>
      <c r="S58" s="152"/>
      <c r="T58" s="153"/>
      <c r="U58" s="28"/>
      <c r="V58" s="31"/>
    </row>
    <row r="59" spans="15:22" x14ac:dyDescent="0.3">
      <c r="O59" s="151"/>
      <c r="P59" s="152"/>
      <c r="Q59" s="152"/>
      <c r="R59" s="152"/>
      <c r="S59" s="152"/>
      <c r="T59" s="153"/>
      <c r="U59" s="28"/>
      <c r="V59" s="31"/>
    </row>
    <row r="60" spans="15:22" x14ac:dyDescent="0.3">
      <c r="O60" s="151"/>
      <c r="P60" s="152"/>
      <c r="Q60" s="152"/>
      <c r="R60" s="152"/>
      <c r="S60" s="152"/>
      <c r="T60" s="153"/>
      <c r="U60" s="28"/>
      <c r="V60" s="31"/>
    </row>
    <row r="61" spans="15:22" x14ac:dyDescent="0.3">
      <c r="O61" s="151"/>
      <c r="P61" s="152"/>
      <c r="Q61" s="152"/>
      <c r="R61" s="152"/>
      <c r="S61" s="152"/>
      <c r="T61" s="153"/>
      <c r="U61" s="28"/>
      <c r="V61" s="31"/>
    </row>
    <row r="62" spans="15:22" x14ac:dyDescent="0.3">
      <c r="O62" s="151"/>
      <c r="P62" s="152"/>
      <c r="Q62" s="152"/>
      <c r="R62" s="152"/>
      <c r="S62" s="152"/>
      <c r="T62" s="153"/>
      <c r="U62" s="28"/>
      <c r="V62" s="31"/>
    </row>
    <row r="63" spans="15:22" x14ac:dyDescent="0.3">
      <c r="O63" s="151"/>
      <c r="P63" s="152"/>
      <c r="Q63" s="152"/>
      <c r="R63" s="152"/>
      <c r="S63" s="152"/>
      <c r="T63" s="153"/>
      <c r="U63" s="28"/>
      <c r="V63" s="31"/>
    </row>
    <row r="64" spans="15:22" x14ac:dyDescent="0.3">
      <c r="O64" s="151"/>
      <c r="P64" s="152"/>
      <c r="Q64" s="152"/>
      <c r="R64" s="152"/>
      <c r="S64" s="152"/>
      <c r="T64" s="153"/>
      <c r="U64" s="28"/>
      <c r="V64" s="31"/>
    </row>
    <row r="65" spans="15:22" x14ac:dyDescent="0.3">
      <c r="O65" s="151"/>
      <c r="P65" s="152"/>
      <c r="Q65" s="152"/>
      <c r="R65" s="152"/>
      <c r="S65" s="152"/>
      <c r="T65" s="153"/>
      <c r="U65" s="28"/>
      <c r="V65" s="31"/>
    </row>
    <row r="66" spans="15:22" x14ac:dyDescent="0.3">
      <c r="O66" s="151"/>
      <c r="P66" s="152"/>
      <c r="Q66" s="152"/>
      <c r="R66" s="152"/>
      <c r="S66" s="152"/>
      <c r="T66" s="153"/>
      <c r="U66" s="28"/>
      <c r="V66" s="31"/>
    </row>
    <row r="67" spans="15:22" x14ac:dyDescent="0.3">
      <c r="O67" s="151"/>
      <c r="P67" s="152"/>
      <c r="Q67" s="152"/>
      <c r="R67" s="152"/>
      <c r="S67" s="152"/>
      <c r="T67" s="153"/>
      <c r="U67" s="28"/>
      <c r="V67" s="31"/>
    </row>
    <row r="68" spans="15:22" x14ac:dyDescent="0.3">
      <c r="O68" s="151"/>
      <c r="P68" s="152"/>
      <c r="Q68" s="152"/>
      <c r="R68" s="152"/>
      <c r="S68" s="152"/>
      <c r="T68" s="153"/>
      <c r="U68" s="28"/>
      <c r="V68" s="31"/>
    </row>
    <row r="69" spans="15:22" x14ac:dyDescent="0.3">
      <c r="O69" s="151"/>
      <c r="P69" s="152"/>
      <c r="Q69" s="152"/>
      <c r="R69" s="152"/>
      <c r="S69" s="152"/>
      <c r="T69" s="153"/>
      <c r="U69" s="28"/>
      <c r="V69" s="31"/>
    </row>
    <row r="70" spans="15:22" x14ac:dyDescent="0.3">
      <c r="O70" s="151"/>
      <c r="P70" s="152"/>
      <c r="Q70" s="152"/>
      <c r="R70" s="152"/>
      <c r="S70" s="152"/>
      <c r="T70" s="153"/>
      <c r="U70" s="28"/>
      <c r="V70" s="31"/>
    </row>
    <row r="71" spans="15:22" x14ac:dyDescent="0.3">
      <c r="O71" s="151"/>
      <c r="P71" s="152"/>
      <c r="Q71" s="152"/>
      <c r="R71" s="152"/>
      <c r="S71" s="152"/>
      <c r="T71" s="153"/>
      <c r="U71" s="28"/>
      <c r="V71" s="31"/>
    </row>
    <row r="72" spans="15:22" x14ac:dyDescent="0.3">
      <c r="O72" s="151"/>
      <c r="P72" s="152"/>
      <c r="Q72" s="152"/>
      <c r="R72" s="152"/>
      <c r="S72" s="152"/>
      <c r="T72" s="153"/>
      <c r="U72" s="28"/>
      <c r="V72" s="31"/>
    </row>
    <row r="73" spans="15:22" x14ac:dyDescent="0.3">
      <c r="O73" s="151"/>
      <c r="P73" s="152"/>
      <c r="Q73" s="152"/>
      <c r="R73" s="152"/>
      <c r="S73" s="152"/>
      <c r="T73" s="153"/>
      <c r="U73" s="28"/>
      <c r="V73" s="31"/>
    </row>
    <row r="74" spans="15:22" x14ac:dyDescent="0.3">
      <c r="O74" s="151"/>
      <c r="P74" s="152"/>
      <c r="Q74" s="152"/>
      <c r="R74" s="152"/>
      <c r="S74" s="152"/>
      <c r="T74" s="153"/>
      <c r="U74" s="28"/>
      <c r="V74" s="31"/>
    </row>
    <row r="75" spans="15:22" x14ac:dyDescent="0.3">
      <c r="O75" s="151"/>
      <c r="P75" s="152"/>
      <c r="Q75" s="152"/>
      <c r="R75" s="152"/>
      <c r="S75" s="152"/>
      <c r="T75" s="153"/>
      <c r="U75" s="28"/>
      <c r="V75" s="31"/>
    </row>
    <row r="76" spans="15:22" x14ac:dyDescent="0.3">
      <c r="O76" s="151"/>
      <c r="P76" s="152"/>
      <c r="Q76" s="152"/>
      <c r="R76" s="152"/>
      <c r="S76" s="152"/>
      <c r="T76" s="153"/>
      <c r="U76" s="28"/>
      <c r="V76" s="31"/>
    </row>
    <row r="77" spans="15:22" x14ac:dyDescent="0.3">
      <c r="O77" s="151"/>
      <c r="P77" s="152"/>
      <c r="Q77" s="152"/>
      <c r="R77" s="152"/>
      <c r="S77" s="152"/>
      <c r="T77" s="153"/>
      <c r="U77" s="28"/>
      <c r="V77" s="31"/>
    </row>
    <row r="78" spans="15:22" x14ac:dyDescent="0.3">
      <c r="O78" s="151"/>
      <c r="P78" s="152"/>
      <c r="Q78" s="152"/>
      <c r="R78" s="152"/>
      <c r="S78" s="152"/>
      <c r="T78" s="153"/>
      <c r="U78" s="28"/>
      <c r="V78" s="31"/>
    </row>
    <row r="79" spans="15:22" x14ac:dyDescent="0.3">
      <c r="O79" s="151"/>
      <c r="P79" s="152"/>
      <c r="Q79" s="152"/>
      <c r="R79" s="152"/>
      <c r="S79" s="152"/>
      <c r="T79" s="153"/>
      <c r="U79" s="28"/>
      <c r="V79" s="31"/>
    </row>
    <row r="80" spans="15:22" x14ac:dyDescent="0.3">
      <c r="O80" s="151"/>
      <c r="P80" s="152"/>
      <c r="Q80" s="152"/>
      <c r="R80" s="152"/>
      <c r="S80" s="152"/>
      <c r="T80" s="153"/>
      <c r="U80" s="28"/>
      <c r="V80" s="31"/>
    </row>
    <row r="81" spans="15:22" x14ac:dyDescent="0.3">
      <c r="O81" s="151"/>
      <c r="P81" s="152"/>
      <c r="Q81" s="152"/>
      <c r="R81" s="152"/>
      <c r="S81" s="152"/>
      <c r="T81" s="153"/>
      <c r="U81" s="28"/>
      <c r="V81" s="31"/>
    </row>
    <row r="82" spans="15:22" x14ac:dyDescent="0.3">
      <c r="O82" s="151"/>
      <c r="P82" s="152"/>
      <c r="Q82" s="152"/>
      <c r="R82" s="152"/>
      <c r="S82" s="152"/>
      <c r="T82" s="153"/>
      <c r="U82" s="28"/>
      <c r="V82" s="31"/>
    </row>
    <row r="83" spans="15:22" x14ac:dyDescent="0.3">
      <c r="O83" s="151"/>
      <c r="P83" s="152"/>
      <c r="Q83" s="152"/>
      <c r="R83" s="152"/>
      <c r="S83" s="152"/>
      <c r="T83" s="153"/>
      <c r="U83" s="28"/>
      <c r="V83" s="31"/>
    </row>
    <row r="84" spans="15:22" x14ac:dyDescent="0.3">
      <c r="O84" s="151"/>
      <c r="P84" s="152"/>
      <c r="Q84" s="152"/>
      <c r="R84" s="152"/>
      <c r="S84" s="152"/>
      <c r="T84" s="153"/>
      <c r="U84" s="28"/>
      <c r="V84" s="31"/>
    </row>
    <row r="85" spans="15:22" x14ac:dyDescent="0.3">
      <c r="O85" s="151"/>
      <c r="P85" s="152"/>
      <c r="Q85" s="152"/>
      <c r="R85" s="152"/>
      <c r="S85" s="152"/>
      <c r="T85" s="153"/>
      <c r="U85" s="28"/>
      <c r="V85" s="31"/>
    </row>
    <row r="86" spans="15:22" x14ac:dyDescent="0.3">
      <c r="O86" s="151"/>
      <c r="P86" s="152"/>
      <c r="Q86" s="152"/>
      <c r="R86" s="152"/>
      <c r="S86" s="152"/>
      <c r="T86" s="153"/>
      <c r="U86" s="28"/>
      <c r="V86" s="31"/>
    </row>
    <row r="87" spans="15:22" x14ac:dyDescent="0.3">
      <c r="O87" s="151"/>
      <c r="P87" s="152"/>
      <c r="Q87" s="152"/>
      <c r="R87" s="152"/>
      <c r="S87" s="152"/>
      <c r="T87" s="153"/>
      <c r="U87" s="28"/>
      <c r="V87" s="31"/>
    </row>
    <row r="88" spans="15:22" x14ac:dyDescent="0.3">
      <c r="O88" s="151"/>
      <c r="P88" s="152"/>
      <c r="Q88" s="152"/>
      <c r="R88" s="152"/>
      <c r="S88" s="152"/>
      <c r="T88" s="153"/>
      <c r="U88" s="28"/>
      <c r="V88" s="31"/>
    </row>
    <row r="89" spans="15:22" x14ac:dyDescent="0.3">
      <c r="O89" s="151"/>
      <c r="P89" s="152"/>
      <c r="Q89" s="152"/>
      <c r="R89" s="152"/>
      <c r="S89" s="152"/>
      <c r="T89" s="153"/>
      <c r="U89" s="28"/>
      <c r="V89" s="31"/>
    </row>
    <row r="90" spans="15:22" x14ac:dyDescent="0.3">
      <c r="O90" s="151"/>
      <c r="P90" s="152"/>
      <c r="Q90" s="152"/>
      <c r="R90" s="152"/>
      <c r="S90" s="152"/>
      <c r="T90" s="153"/>
      <c r="U90" s="28"/>
      <c r="V90" s="31"/>
    </row>
    <row r="91" spans="15:22" x14ac:dyDescent="0.3">
      <c r="O91" s="151"/>
      <c r="P91" s="152"/>
      <c r="Q91" s="152"/>
      <c r="R91" s="152"/>
      <c r="S91" s="152"/>
      <c r="T91" s="153"/>
      <c r="U91" s="28"/>
      <c r="V91" s="31"/>
    </row>
    <row r="92" spans="15:22" x14ac:dyDescent="0.3">
      <c r="O92" s="151"/>
      <c r="P92" s="152"/>
      <c r="Q92" s="152"/>
      <c r="R92" s="152"/>
      <c r="S92" s="152"/>
      <c r="T92" s="153"/>
      <c r="U92" s="28"/>
      <c r="V92" s="31"/>
    </row>
    <row r="93" spans="15:22" x14ac:dyDescent="0.3">
      <c r="O93" s="151"/>
      <c r="P93" s="152"/>
      <c r="Q93" s="152"/>
      <c r="R93" s="152"/>
      <c r="S93" s="152"/>
      <c r="T93" s="153"/>
      <c r="U93" s="28"/>
      <c r="V93" s="31"/>
    </row>
    <row r="94" spans="15:22" x14ac:dyDescent="0.3">
      <c r="O94" s="151"/>
      <c r="P94" s="152"/>
      <c r="Q94" s="152"/>
      <c r="R94" s="152"/>
      <c r="S94" s="152"/>
      <c r="T94" s="153"/>
      <c r="U94" s="28"/>
      <c r="V94" s="31"/>
    </row>
    <row r="95" spans="15:22" x14ac:dyDescent="0.3">
      <c r="O95" s="151"/>
      <c r="P95" s="152"/>
      <c r="Q95" s="152"/>
      <c r="R95" s="152"/>
      <c r="S95" s="152"/>
      <c r="T95" s="153"/>
      <c r="U95" s="28"/>
      <c r="V95" s="31"/>
    </row>
    <row r="96" spans="15:22" x14ac:dyDescent="0.3">
      <c r="O96" s="151"/>
      <c r="P96" s="152"/>
      <c r="Q96" s="152"/>
      <c r="R96" s="152"/>
      <c r="S96" s="152"/>
      <c r="T96" s="153"/>
      <c r="U96" s="28"/>
      <c r="V96" s="31"/>
    </row>
    <row r="97" spans="15:22" x14ac:dyDescent="0.3">
      <c r="O97" s="151"/>
      <c r="P97" s="152"/>
      <c r="Q97" s="152"/>
      <c r="R97" s="152"/>
      <c r="S97" s="152"/>
      <c r="T97" s="153"/>
      <c r="U97" s="28"/>
      <c r="V97" s="31"/>
    </row>
    <row r="98" spans="15:22" x14ac:dyDescent="0.3">
      <c r="O98" s="151"/>
      <c r="P98" s="152"/>
      <c r="Q98" s="152"/>
      <c r="R98" s="152"/>
      <c r="S98" s="152"/>
      <c r="T98" s="153"/>
      <c r="U98" s="28"/>
      <c r="V98" s="31"/>
    </row>
    <row r="99" spans="15:22" x14ac:dyDescent="0.3">
      <c r="O99" s="151"/>
      <c r="P99" s="152"/>
      <c r="Q99" s="152"/>
      <c r="R99" s="152"/>
      <c r="S99" s="152"/>
      <c r="T99" s="153"/>
      <c r="U99" s="28"/>
      <c r="V99" s="31"/>
    </row>
    <row r="100" spans="15:22" x14ac:dyDescent="0.3">
      <c r="O100" s="151"/>
      <c r="P100" s="152"/>
      <c r="Q100" s="152"/>
      <c r="R100" s="152"/>
      <c r="S100" s="152"/>
      <c r="T100" s="153"/>
      <c r="U100" s="28"/>
      <c r="V100" s="31"/>
    </row>
    <row r="101" spans="15:22" x14ac:dyDescent="0.3">
      <c r="O101" s="151"/>
      <c r="P101" s="152"/>
      <c r="Q101" s="152"/>
      <c r="R101" s="152"/>
      <c r="S101" s="152"/>
      <c r="T101" s="153"/>
      <c r="U101" s="28"/>
      <c r="V101" s="31"/>
    </row>
    <row r="102" spans="15:22" x14ac:dyDescent="0.3">
      <c r="O102" s="151"/>
      <c r="P102" s="152"/>
      <c r="Q102" s="152"/>
      <c r="R102" s="152"/>
      <c r="S102" s="152"/>
      <c r="T102" s="153"/>
      <c r="U102" s="28"/>
      <c r="V102" s="31"/>
    </row>
    <row r="103" spans="15:22" x14ac:dyDescent="0.3">
      <c r="O103" s="151"/>
      <c r="P103" s="152"/>
      <c r="Q103" s="152"/>
      <c r="R103" s="152"/>
      <c r="S103" s="152"/>
      <c r="T103" s="153"/>
      <c r="U103" s="28"/>
      <c r="V103" s="31"/>
    </row>
    <row r="104" spans="15:22" x14ac:dyDescent="0.3">
      <c r="O104" s="151"/>
      <c r="P104" s="152"/>
      <c r="Q104" s="152"/>
      <c r="R104" s="152"/>
      <c r="S104" s="152"/>
      <c r="T104" s="153"/>
      <c r="U104" s="28"/>
      <c r="V104" s="31"/>
    </row>
    <row r="105" spans="15:22" ht="15" thickBot="1" x14ac:dyDescent="0.35">
      <c r="O105" s="209"/>
      <c r="P105" s="210"/>
      <c r="Q105" s="210"/>
      <c r="R105" s="210"/>
      <c r="S105" s="210"/>
      <c r="T105" s="211"/>
      <c r="U105" s="29"/>
      <c r="V105" s="32"/>
    </row>
  </sheetData>
  <sheetProtection password="CF7A" sheet="1" objects="1" scenarios="1"/>
  <protectedRanges>
    <protectedRange sqref="I7:J7 H9:J9 Y6 K3 I6 E6:F7 G7 K6:K9 E3:I3" name="Диапазон1_1_2_1"/>
  </protectedRanges>
  <mergeCells count="125">
    <mergeCell ref="U2:U3"/>
    <mergeCell ref="V2:V3"/>
    <mergeCell ref="O104:T104"/>
    <mergeCell ref="O105:T105"/>
    <mergeCell ref="O99:T99"/>
    <mergeCell ref="O100:T100"/>
    <mergeCell ref="O101:T101"/>
    <mergeCell ref="O102:T102"/>
    <mergeCell ref="O103:T103"/>
    <mergeCell ref="O94:T94"/>
    <mergeCell ref="O95:T95"/>
    <mergeCell ref="O96:T96"/>
    <mergeCell ref="O97:T97"/>
    <mergeCell ref="O98:T98"/>
    <mergeCell ref="O89:T89"/>
    <mergeCell ref="O90:T90"/>
    <mergeCell ref="O91:T91"/>
    <mergeCell ref="O92:T92"/>
    <mergeCell ref="O93:T93"/>
    <mergeCell ref="O84:T84"/>
    <mergeCell ref="O85:T85"/>
    <mergeCell ref="O86:T86"/>
    <mergeCell ref="O87:T87"/>
    <mergeCell ref="O88:T88"/>
    <mergeCell ref="O79:T79"/>
    <mergeCell ref="O80:T80"/>
    <mergeCell ref="O81:T81"/>
    <mergeCell ref="O82:T82"/>
    <mergeCell ref="O83:T83"/>
    <mergeCell ref="O74:T74"/>
    <mergeCell ref="O75:T75"/>
    <mergeCell ref="O76:T76"/>
    <mergeCell ref="O77:T77"/>
    <mergeCell ref="O78:T78"/>
    <mergeCell ref="O69:T69"/>
    <mergeCell ref="O70:T70"/>
    <mergeCell ref="O71:T71"/>
    <mergeCell ref="O72:T72"/>
    <mergeCell ref="O73:T73"/>
    <mergeCell ref="O64:T64"/>
    <mergeCell ref="O65:T65"/>
    <mergeCell ref="O66:T66"/>
    <mergeCell ref="O67:T67"/>
    <mergeCell ref="O68:T68"/>
    <mergeCell ref="O59:T59"/>
    <mergeCell ref="O60:T60"/>
    <mergeCell ref="O61:T61"/>
    <mergeCell ref="O62:T62"/>
    <mergeCell ref="O63:T63"/>
    <mergeCell ref="O54:T54"/>
    <mergeCell ref="O55:T55"/>
    <mergeCell ref="O56:T56"/>
    <mergeCell ref="O57:T57"/>
    <mergeCell ref="O58:T58"/>
    <mergeCell ref="O44:T44"/>
    <mergeCell ref="O45:T45"/>
    <mergeCell ref="O46:T46"/>
    <mergeCell ref="O47:T47"/>
    <mergeCell ref="O53:T53"/>
    <mergeCell ref="O48:T48"/>
    <mergeCell ref="O49:T49"/>
    <mergeCell ref="O50:T50"/>
    <mergeCell ref="O51:T51"/>
    <mergeCell ref="O52:T52"/>
    <mergeCell ref="O39:T39"/>
    <mergeCell ref="O40:T40"/>
    <mergeCell ref="O41:T41"/>
    <mergeCell ref="O42:T42"/>
    <mergeCell ref="O43:T43"/>
    <mergeCell ref="O34:T34"/>
    <mergeCell ref="O35:T35"/>
    <mergeCell ref="O36:T36"/>
    <mergeCell ref="O37:T37"/>
    <mergeCell ref="O38:T38"/>
    <mergeCell ref="O4:T4"/>
    <mergeCell ref="O29:T29"/>
    <mergeCell ref="O30:T30"/>
    <mergeCell ref="O31:T31"/>
    <mergeCell ref="O32:T32"/>
    <mergeCell ref="O33:T33"/>
    <mergeCell ref="O24:T24"/>
    <mergeCell ref="O25:T25"/>
    <mergeCell ref="O26:T26"/>
    <mergeCell ref="O27:T27"/>
    <mergeCell ref="O28:T28"/>
    <mergeCell ref="O2:T3"/>
    <mergeCell ref="O17:T17"/>
    <mergeCell ref="O18:T18"/>
    <mergeCell ref="O19:T19"/>
    <mergeCell ref="I4:I6"/>
    <mergeCell ref="K4:K6"/>
    <mergeCell ref="C4:H4"/>
    <mergeCell ref="O23:T23"/>
    <mergeCell ref="O11:T11"/>
    <mergeCell ref="O12:T12"/>
    <mergeCell ref="O13:T13"/>
    <mergeCell ref="O14:T14"/>
    <mergeCell ref="O15:T15"/>
    <mergeCell ref="C5:H6"/>
    <mergeCell ref="I21:K22"/>
    <mergeCell ref="L21:M22"/>
    <mergeCell ref="O20:T20"/>
    <mergeCell ref="O21:T21"/>
    <mergeCell ref="O22:T22"/>
    <mergeCell ref="L19:M20"/>
    <mergeCell ref="I19:K20"/>
    <mergeCell ref="C17:E18"/>
    <mergeCell ref="F17:F19"/>
    <mergeCell ref="O16:T16"/>
    <mergeCell ref="C15:D16"/>
    <mergeCell ref="E15:F16"/>
    <mergeCell ref="H8:K9"/>
    <mergeCell ref="L8:L10"/>
    <mergeCell ref="C8:E8"/>
    <mergeCell ref="F8:F9"/>
    <mergeCell ref="G8:G9"/>
    <mergeCell ref="M8:M10"/>
    <mergeCell ref="O5:T5"/>
    <mergeCell ref="O6:T6"/>
    <mergeCell ref="O7:T7"/>
    <mergeCell ref="O8:T8"/>
    <mergeCell ref="O9:T9"/>
    <mergeCell ref="O10:T10"/>
    <mergeCell ref="D10:D14"/>
    <mergeCell ref="E10:E14"/>
  </mergeCells>
  <pageMargins left="0.7" right="0.7" top="0.75" bottom="0.75" header="0.3" footer="0.3"/>
  <pageSetup paperSize="9" orientation="portrait" verticalDpi="360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26"/>
  <sheetViews>
    <sheetView showGridLines="0" tabSelected="1" zoomScaleNormal="100" workbookViewId="0">
      <selection activeCell="Y6" sqref="Y6"/>
    </sheetView>
  </sheetViews>
  <sheetFormatPr defaultRowHeight="14.4" x14ac:dyDescent="0.3"/>
  <cols>
    <col min="1" max="2" width="3.33203125" customWidth="1" collapsed="1"/>
    <col min="3" max="9" width="9.77734375" customWidth="1" collapsed="1"/>
    <col min="10" max="12" width="9.77734375" hidden="1" customWidth="1" collapsed="1"/>
    <col min="13" max="13" width="9.77734375" customWidth="1" collapsed="1"/>
    <col min="14" max="14" width="3.77734375" customWidth="1" collapsed="1"/>
    <col min="15" max="15" width="9.77734375" customWidth="1" collapsed="1"/>
    <col min="16" max="20" width="9.77734375" customWidth="1"/>
    <col min="21" max="21" width="10.77734375" customWidth="1"/>
    <col min="22" max="22" width="10.77734375" hidden="1" customWidth="1" collapsed="1"/>
    <col min="23" max="25" width="9.77734375" customWidth="1" collapsed="1"/>
    <col min="26" max="26" width="9.88671875" customWidth="1" collapsed="1"/>
    <col min="27" max="72" width="9.77734375" customWidth="1" collapsed="1"/>
  </cols>
  <sheetData>
    <row r="1" spans="1:55" ht="15" customHeight="1" thickBot="1" x14ac:dyDescent="0.3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3"/>
      <c r="W1" s="53"/>
      <c r="X1" s="5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 ht="42" thickBot="1" x14ac:dyDescent="0.35">
      <c r="A2" s="53"/>
      <c r="B2" s="53"/>
      <c r="C2" s="4" t="s">
        <v>0</v>
      </c>
      <c r="D2" s="8" t="s">
        <v>26</v>
      </c>
      <c r="E2" s="5" t="s">
        <v>1</v>
      </c>
      <c r="F2" s="5" t="s">
        <v>11</v>
      </c>
      <c r="G2" s="5" t="s">
        <v>2</v>
      </c>
      <c r="H2" s="5" t="s">
        <v>3</v>
      </c>
      <c r="I2" s="54" t="s">
        <v>4</v>
      </c>
      <c r="J2" s="89" t="s">
        <v>30</v>
      </c>
      <c r="K2" s="13" t="s">
        <v>31</v>
      </c>
      <c r="L2" s="24" t="s">
        <v>5</v>
      </c>
      <c r="M2" s="103" t="s">
        <v>6</v>
      </c>
      <c r="N2" s="94"/>
      <c r="O2" s="217" t="s">
        <v>27</v>
      </c>
      <c r="P2" s="218"/>
      <c r="Q2" s="219"/>
      <c r="R2" s="223" t="s">
        <v>25</v>
      </c>
      <c r="S2" s="242" t="s">
        <v>24</v>
      </c>
      <c r="T2" s="94"/>
      <c r="U2" s="94"/>
      <c r="V2" s="94"/>
      <c r="W2" s="235"/>
      <c r="X2" s="235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spans="1:55" ht="15" customHeight="1" thickBot="1" x14ac:dyDescent="0.35">
      <c r="A3" s="53"/>
      <c r="B3" s="53"/>
      <c r="C3" s="226">
        <v>1</v>
      </c>
      <c r="D3" s="212">
        <f>НалБанки!D3</f>
        <v>0</v>
      </c>
      <c r="E3" s="212">
        <f>НалБанки!E3</f>
        <v>0</v>
      </c>
      <c r="F3" s="212">
        <f>НалБанки!F3</f>
        <v>0</v>
      </c>
      <c r="G3" s="212">
        <f>НалБанки!G3</f>
        <v>0</v>
      </c>
      <c r="H3" s="212">
        <f>НалБанки!H3</f>
        <v>0</v>
      </c>
      <c r="I3" s="214">
        <f>НалБанки!I3</f>
        <v>40</v>
      </c>
      <c r="J3" s="90">
        <f>ROUNDUP((SUM(D3:I4)*L3+SUM(D3:G4,I3)*20%+SUM(D3:I4))*M3,0)</f>
        <v>170</v>
      </c>
      <c r="K3" s="92">
        <f>ROUNDUP(((SUM(D3:F4,H3:I4)+(SUM(G3:G4)/2))*L3+((SUM(D3:F4,I3)+SUM(G3:G4)/2)*20%+(SUM(D3:F4,H3:I4)+SUM(G3:G4)/2)))*M3,0)</f>
        <v>170</v>
      </c>
      <c r="L3" s="236">
        <f>8/92*1.2</f>
        <v>0.10434782608695652</v>
      </c>
      <c r="M3" s="238">
        <f>НалБанки!K3</f>
        <v>3.25</v>
      </c>
      <c r="N3" s="94"/>
      <c r="O3" s="220"/>
      <c r="P3" s="221"/>
      <c r="Q3" s="222"/>
      <c r="R3" s="224"/>
      <c r="S3" s="243"/>
      <c r="T3" s="94"/>
      <c r="U3" s="94"/>
      <c r="V3" s="94"/>
      <c r="W3" s="235"/>
      <c r="X3" s="235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 ht="15" customHeight="1" thickBot="1" x14ac:dyDescent="0.35">
      <c r="A4" s="53"/>
      <c r="B4" s="53"/>
      <c r="C4" s="227"/>
      <c r="D4" s="228"/>
      <c r="E4" s="228"/>
      <c r="F4" s="228"/>
      <c r="G4" s="228"/>
      <c r="H4" s="213"/>
      <c r="I4" s="215"/>
      <c r="J4" s="91">
        <f>J3-(J3-H3*M3)/6</f>
        <v>141.66666666666666</v>
      </c>
      <c r="K4" s="93">
        <f>K3-(K3-H3*M3)/6</f>
        <v>141.66666666666666</v>
      </c>
      <c r="L4" s="237"/>
      <c r="M4" s="239"/>
      <c r="N4" s="94"/>
      <c r="O4" s="56" t="s">
        <v>9</v>
      </c>
      <c r="P4" s="48" t="s">
        <v>23</v>
      </c>
      <c r="Q4" s="48" t="s">
        <v>22</v>
      </c>
      <c r="R4" s="225"/>
      <c r="S4" s="244"/>
      <c r="T4" s="94"/>
      <c r="U4" s="94"/>
      <c r="V4" s="287" t="s">
        <v>48</v>
      </c>
      <c r="W4" s="57"/>
      <c r="X4" s="57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55" ht="15" customHeight="1" thickBot="1" x14ac:dyDescent="0.35">
      <c r="A5" s="53"/>
      <c r="B5" s="53"/>
      <c r="C5" s="229">
        <f ca="1">TODAY()</f>
        <v>44659</v>
      </c>
      <c r="D5" s="230"/>
      <c r="E5" s="230"/>
      <c r="F5" s="230"/>
      <c r="G5" s="230"/>
      <c r="H5" s="230"/>
      <c r="I5" s="68"/>
      <c r="J5" s="68"/>
      <c r="K5" s="68"/>
      <c r="L5" s="68"/>
      <c r="M5" s="69"/>
      <c r="N5" s="94"/>
      <c r="O5" s="58" t="s">
        <v>28</v>
      </c>
      <c r="P5" s="59">
        <f>ROUNDUP($J$3/100*(100+V5),0)</f>
        <v>217</v>
      </c>
      <c r="Q5" s="59">
        <f>ROUNDUP($K$3/100*(100+V5),0)</f>
        <v>217</v>
      </c>
      <c r="R5" s="60">
        <f>P5/4</f>
        <v>54.25</v>
      </c>
      <c r="S5" s="61">
        <f>Q5/4</f>
        <v>54.25</v>
      </c>
      <c r="T5" s="94"/>
      <c r="U5" s="94"/>
      <c r="V5" s="126">
        <v>27.6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</row>
    <row r="6" spans="1:55" ht="15" customHeight="1" x14ac:dyDescent="0.3">
      <c r="A6" s="53"/>
      <c r="B6" s="53"/>
      <c r="C6" s="216"/>
      <c r="D6" s="216"/>
      <c r="E6" s="216"/>
      <c r="F6" s="216"/>
      <c r="G6" s="33"/>
      <c r="H6" s="70"/>
      <c r="I6" s="42"/>
      <c r="J6" s="71"/>
      <c r="K6" s="71"/>
      <c r="L6" s="71"/>
      <c r="M6" s="71"/>
      <c r="N6" s="94"/>
      <c r="O6" s="62" t="s">
        <v>12</v>
      </c>
      <c r="P6" s="59">
        <f t="shared" ref="P6:P9" si="0">ROUNDUP($J$3/100*(100+V6),0)</f>
        <v>224</v>
      </c>
      <c r="Q6" s="59">
        <f t="shared" ref="Q6:Q9" si="1">ROUNDUP($K$3/100*(100+V6),0)</f>
        <v>224</v>
      </c>
      <c r="R6" s="63">
        <f>P6/6</f>
        <v>37.333333333333336</v>
      </c>
      <c r="S6" s="64">
        <f>Q6/6</f>
        <v>37.333333333333336</v>
      </c>
      <c r="T6" s="94"/>
      <c r="U6" s="94"/>
      <c r="V6" s="127">
        <v>31.6</v>
      </c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55" ht="15" customHeight="1" thickBot="1" x14ac:dyDescent="0.35">
      <c r="A7" s="53"/>
      <c r="B7" s="53"/>
      <c r="C7" s="55"/>
      <c r="D7" s="55"/>
      <c r="E7" s="55"/>
      <c r="F7" s="55"/>
      <c r="G7" s="55"/>
      <c r="H7" s="73"/>
      <c r="I7" s="74"/>
      <c r="J7" s="74"/>
      <c r="K7" s="74"/>
      <c r="L7" s="74"/>
      <c r="M7" s="55"/>
      <c r="N7" s="94"/>
      <c r="O7" s="62" t="s">
        <v>13</v>
      </c>
      <c r="P7" s="59">
        <f t="shared" si="0"/>
        <v>243</v>
      </c>
      <c r="Q7" s="59">
        <f t="shared" si="1"/>
        <v>243</v>
      </c>
      <c r="R7" s="63">
        <f>P7/12</f>
        <v>20.25</v>
      </c>
      <c r="S7" s="64">
        <f>Q7/12</f>
        <v>20.25</v>
      </c>
      <c r="T7" s="94"/>
      <c r="U7" s="94"/>
      <c r="V7" s="127">
        <v>42.9</v>
      </c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</row>
    <row r="8" spans="1:55" ht="15" customHeight="1" x14ac:dyDescent="0.3">
      <c r="A8" s="53"/>
      <c r="B8" s="53"/>
      <c r="C8" s="245" t="s">
        <v>38</v>
      </c>
      <c r="D8" s="246"/>
      <c r="E8" s="247"/>
      <c r="F8" s="75"/>
      <c r="G8" s="251" t="s">
        <v>37</v>
      </c>
      <c r="H8" s="252"/>
      <c r="I8" s="253"/>
      <c r="J8" s="95"/>
      <c r="K8" s="96"/>
      <c r="L8" s="96"/>
      <c r="M8" s="96"/>
      <c r="N8" s="94"/>
      <c r="O8" s="62" t="s">
        <v>29</v>
      </c>
      <c r="P8" s="59">
        <f t="shared" si="0"/>
        <v>282</v>
      </c>
      <c r="Q8" s="59">
        <f t="shared" si="1"/>
        <v>282</v>
      </c>
      <c r="R8" s="63">
        <f>P8/20</f>
        <v>14.1</v>
      </c>
      <c r="S8" s="64">
        <f>Q8/20</f>
        <v>14.1</v>
      </c>
      <c r="T8" s="94"/>
      <c r="U8" s="94"/>
      <c r="V8" s="127">
        <v>65.599999999999994</v>
      </c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</row>
    <row r="9" spans="1:55" ht="15" customHeight="1" thickBot="1" x14ac:dyDescent="0.35">
      <c r="A9" s="53"/>
      <c r="B9" s="53"/>
      <c r="C9" s="248"/>
      <c r="D9" s="249"/>
      <c r="E9" s="250"/>
      <c r="F9" s="76"/>
      <c r="G9" s="254"/>
      <c r="H9" s="255"/>
      <c r="I9" s="256"/>
      <c r="J9" s="95"/>
      <c r="K9" s="96"/>
      <c r="L9" s="96"/>
      <c r="M9" s="96"/>
      <c r="N9" s="94"/>
      <c r="O9" s="65" t="s">
        <v>15</v>
      </c>
      <c r="P9" s="59">
        <f t="shared" si="0"/>
        <v>288</v>
      </c>
      <c r="Q9" s="59">
        <f t="shared" si="1"/>
        <v>288</v>
      </c>
      <c r="R9" s="66">
        <f>P9/24</f>
        <v>12</v>
      </c>
      <c r="S9" s="67">
        <f>Q9/24</f>
        <v>12</v>
      </c>
      <c r="T9" s="94"/>
      <c r="U9" s="94"/>
      <c r="V9" s="128">
        <v>69</v>
      </c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1:55" ht="15" customHeight="1" x14ac:dyDescent="0.3">
      <c r="A10" s="53"/>
      <c r="B10" s="53"/>
      <c r="C10" s="257" t="s">
        <v>9</v>
      </c>
      <c r="D10" s="259" t="s">
        <v>23</v>
      </c>
      <c r="E10" s="261" t="s">
        <v>22</v>
      </c>
      <c r="F10" s="78"/>
      <c r="G10" s="263" t="s">
        <v>9</v>
      </c>
      <c r="H10" s="265" t="s">
        <v>23</v>
      </c>
      <c r="I10" s="267" t="s">
        <v>22</v>
      </c>
      <c r="J10" s="95"/>
      <c r="K10" s="96"/>
      <c r="L10" s="96"/>
      <c r="M10" s="96"/>
      <c r="N10" s="94"/>
      <c r="O10" s="94"/>
      <c r="P10" s="94"/>
      <c r="Q10" s="94"/>
      <c r="R10" s="94"/>
      <c r="S10" s="94"/>
      <c r="T10" s="94"/>
      <c r="U10" s="94"/>
      <c r="V10" s="94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1:55" ht="15" customHeight="1" thickBot="1" x14ac:dyDescent="0.35">
      <c r="A11" s="53"/>
      <c r="B11" s="53"/>
      <c r="C11" s="258"/>
      <c r="D11" s="260"/>
      <c r="E11" s="262"/>
      <c r="F11" s="72"/>
      <c r="G11" s="264"/>
      <c r="H11" s="266"/>
      <c r="I11" s="268"/>
      <c r="J11" s="95"/>
      <c r="K11" s="96"/>
      <c r="L11" s="96"/>
      <c r="M11" s="96"/>
      <c r="N11" s="94"/>
      <c r="O11" s="94"/>
      <c r="P11" s="94"/>
      <c r="Q11" s="94"/>
      <c r="R11" s="94"/>
      <c r="S11" s="94"/>
      <c r="T11" s="94"/>
      <c r="U11" s="94"/>
      <c r="V11" s="94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</row>
    <row r="12" spans="1:55" ht="15" customHeight="1" x14ac:dyDescent="0.3">
      <c r="A12" s="53"/>
      <c r="B12" s="53"/>
      <c r="C12" s="79" t="s">
        <v>28</v>
      </c>
      <c r="D12" s="80">
        <f t="shared" ref="D12:E16" si="2">P5*0.03</f>
        <v>6.51</v>
      </c>
      <c r="E12" s="81">
        <f t="shared" si="2"/>
        <v>6.51</v>
      </c>
      <c r="F12" s="77"/>
      <c r="G12" s="79" t="s">
        <v>28</v>
      </c>
      <c r="H12" s="82">
        <f>(P5-(SUM(H3:H4)*M3))/6</f>
        <v>36.166666666666664</v>
      </c>
      <c r="I12" s="83">
        <f>(Q5-(SUM(H3:H4)*M3))/6</f>
        <v>36.166666666666664</v>
      </c>
      <c r="J12" s="95"/>
      <c r="K12" s="96"/>
      <c r="L12" s="96"/>
      <c r="M12" s="96"/>
      <c r="N12" s="94"/>
      <c r="O12" s="33"/>
      <c r="P12" s="33"/>
      <c r="R12" s="231" t="s">
        <v>30</v>
      </c>
      <c r="S12" s="232"/>
      <c r="T12" s="240" t="s">
        <v>41</v>
      </c>
      <c r="U12" s="241"/>
      <c r="V12" s="94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</row>
    <row r="13" spans="1:55" ht="15" customHeight="1" thickBot="1" x14ac:dyDescent="0.35">
      <c r="A13" s="53"/>
      <c r="B13" s="53"/>
      <c r="C13" s="62" t="s">
        <v>12</v>
      </c>
      <c r="D13" s="80">
        <f t="shared" si="2"/>
        <v>6.72</v>
      </c>
      <c r="E13" s="81">
        <f t="shared" si="2"/>
        <v>6.72</v>
      </c>
      <c r="F13" s="77"/>
      <c r="G13" s="62" t="s">
        <v>12</v>
      </c>
      <c r="H13" s="82">
        <f>(P6-(SUM(H3:H4)*M3))/6</f>
        <v>37.333333333333336</v>
      </c>
      <c r="I13" s="83">
        <f>(Q6-(SUM(H3:H4)*M3))/6</f>
        <v>37.333333333333336</v>
      </c>
      <c r="J13" s="95"/>
      <c r="K13" s="96"/>
      <c r="L13" s="96"/>
      <c r="M13" s="96"/>
      <c r="N13" s="94"/>
      <c r="O13" s="33"/>
      <c r="P13" s="33"/>
      <c r="R13" s="233"/>
      <c r="S13" s="234"/>
      <c r="T13" s="97" t="s">
        <v>30</v>
      </c>
      <c r="U13" s="98" t="s">
        <v>31</v>
      </c>
      <c r="V13" s="94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</row>
    <row r="14" spans="1:55" ht="15" customHeight="1" x14ac:dyDescent="0.3">
      <c r="A14" s="53"/>
      <c r="B14" s="53"/>
      <c r="C14" s="62" t="s">
        <v>13</v>
      </c>
      <c r="D14" s="80">
        <f t="shared" si="2"/>
        <v>7.29</v>
      </c>
      <c r="E14" s="81">
        <f t="shared" si="2"/>
        <v>7.29</v>
      </c>
      <c r="F14" s="77"/>
      <c r="G14" s="62" t="s">
        <v>13</v>
      </c>
      <c r="H14" s="82">
        <f>(P7-(SUM(H3:H4)*M3))/6</f>
        <v>40.5</v>
      </c>
      <c r="I14" s="83">
        <f>(Q7-(SUM(H3:H4)*M3))/6</f>
        <v>40.5</v>
      </c>
      <c r="J14" s="95"/>
      <c r="K14" s="96"/>
      <c r="L14" s="96"/>
      <c r="M14" s="96"/>
      <c r="N14" s="94"/>
      <c r="O14" s="275" t="s">
        <v>39</v>
      </c>
      <c r="P14" s="276"/>
      <c r="Q14" s="279">
        <v>0.02</v>
      </c>
      <c r="R14" s="285">
        <f>IF(R12="ЖЕЛ",J4*Q14,K4*Q14)</f>
        <v>2.833333333333333</v>
      </c>
      <c r="S14" s="286"/>
      <c r="T14" s="269">
        <f>J4</f>
        <v>141.66666666666666</v>
      </c>
      <c r="U14" s="272">
        <f>K4</f>
        <v>141.66666666666666</v>
      </c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</row>
    <row r="15" spans="1:55" ht="15" customHeight="1" thickBot="1" x14ac:dyDescent="0.35">
      <c r="A15" s="53"/>
      <c r="B15" s="53"/>
      <c r="C15" s="62" t="s">
        <v>29</v>
      </c>
      <c r="D15" s="80">
        <f t="shared" si="2"/>
        <v>8.4599999999999991</v>
      </c>
      <c r="E15" s="81">
        <f t="shared" si="2"/>
        <v>8.4599999999999991</v>
      </c>
      <c r="F15" s="77"/>
      <c r="G15" s="62" t="s">
        <v>29</v>
      </c>
      <c r="H15" s="82">
        <f>(P8-(SUM(H3:H4)*M3))/6</f>
        <v>47</v>
      </c>
      <c r="I15" s="83">
        <f>(Q8-(SUM(H3:H4)*M3))/6</f>
        <v>47</v>
      </c>
      <c r="J15" s="95"/>
      <c r="K15" s="96"/>
      <c r="L15" s="96"/>
      <c r="M15" s="96"/>
      <c r="N15" s="77"/>
      <c r="O15" s="277"/>
      <c r="P15" s="278"/>
      <c r="Q15" s="280"/>
      <c r="R15" s="283"/>
      <c r="S15" s="284"/>
      <c r="T15" s="270"/>
      <c r="U15" s="273"/>
      <c r="V15" s="33"/>
      <c r="W15" s="53"/>
      <c r="X15" s="5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</row>
    <row r="16" spans="1:55" ht="15" customHeight="1" thickBot="1" x14ac:dyDescent="0.35">
      <c r="A16" s="53"/>
      <c r="B16" s="53"/>
      <c r="C16" s="65" t="s">
        <v>15</v>
      </c>
      <c r="D16" s="85">
        <f t="shared" si="2"/>
        <v>8.64</v>
      </c>
      <c r="E16" s="86">
        <f t="shared" si="2"/>
        <v>8.64</v>
      </c>
      <c r="F16" s="77"/>
      <c r="G16" s="65" t="s">
        <v>15</v>
      </c>
      <c r="H16" s="87">
        <f>(P9-(SUM(H3:H4)*M3))/6</f>
        <v>48</v>
      </c>
      <c r="I16" s="88">
        <f>(Q9-(SUM(H3:H4)*M3))/6</f>
        <v>48</v>
      </c>
      <c r="J16" s="95"/>
      <c r="K16" s="96"/>
      <c r="L16" s="96"/>
      <c r="M16" s="96"/>
      <c r="N16" s="33"/>
      <c r="O16" s="275" t="s">
        <v>40</v>
      </c>
      <c r="P16" s="276"/>
      <c r="Q16" s="279">
        <v>0</v>
      </c>
      <c r="R16" s="281">
        <f>IF(R12="ЖЕЛ",J4*Q16,K4*Q16)</f>
        <v>0</v>
      </c>
      <c r="S16" s="282"/>
      <c r="T16" s="270"/>
      <c r="U16" s="273"/>
      <c r="V16" s="33"/>
      <c r="W16" s="53"/>
      <c r="X16" s="5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</row>
    <row r="17" spans="1:55" ht="15" customHeight="1" thickBot="1" x14ac:dyDescent="0.35">
      <c r="A17" s="53"/>
      <c r="B17" s="53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33"/>
      <c r="N17" s="33"/>
      <c r="O17" s="277"/>
      <c r="P17" s="278"/>
      <c r="Q17" s="280"/>
      <c r="R17" s="283"/>
      <c r="S17" s="284"/>
      <c r="T17" s="271"/>
      <c r="U17" s="274"/>
      <c r="V17" s="33"/>
      <c r="W17" s="53"/>
      <c r="X17" s="5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</row>
    <row r="18" spans="1:55" ht="15" customHeight="1" x14ac:dyDescent="0.3">
      <c r="A18" s="53"/>
      <c r="B18" s="53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53"/>
      <c r="X18" s="5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</row>
    <row r="19" spans="1:55" ht="15" customHeight="1" x14ac:dyDescent="0.3">
      <c r="A19" s="53"/>
      <c r="B19" s="53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53"/>
      <c r="X19" s="5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</row>
    <row r="20" spans="1:55" ht="15" customHeight="1" x14ac:dyDescent="0.3">
      <c r="A20" s="53"/>
      <c r="B20" s="53"/>
      <c r="C20" s="84"/>
      <c r="D20" s="84"/>
      <c r="E20" s="84"/>
      <c r="F20" s="84"/>
      <c r="G20" s="84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53"/>
      <c r="X20" s="5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</row>
    <row r="21" spans="1:55" ht="15" customHeight="1" x14ac:dyDescent="0.3">
      <c r="A21" s="53"/>
      <c r="B21" s="53"/>
      <c r="C21" s="84"/>
      <c r="D21" s="84"/>
      <c r="E21" s="84"/>
      <c r="F21" s="84"/>
      <c r="G21" s="84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53"/>
      <c r="X21" s="5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</row>
    <row r="22" spans="1:55" ht="15" customHeight="1" x14ac:dyDescent="0.3">
      <c r="A22" s="53"/>
      <c r="B22" s="53"/>
      <c r="C22" s="84"/>
      <c r="D22" s="84"/>
      <c r="E22" s="84"/>
      <c r="F22" s="84"/>
      <c r="G22" s="84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84"/>
      <c r="S22" s="84"/>
      <c r="T22" s="84"/>
      <c r="U22" s="84"/>
      <c r="V22" s="53"/>
      <c r="W22" s="53"/>
      <c r="X22" s="5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</row>
    <row r="23" spans="1:55" ht="15" customHeight="1" x14ac:dyDescent="0.3">
      <c r="A23" s="53"/>
      <c r="B23" s="53"/>
      <c r="C23" s="84"/>
      <c r="D23" s="84"/>
      <c r="E23" s="84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84"/>
      <c r="S23" s="84"/>
      <c r="T23" s="84"/>
      <c r="U23" s="84"/>
      <c r="V23" s="53"/>
      <c r="W23" s="53"/>
      <c r="X23" s="5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</row>
    <row r="24" spans="1:55" ht="15" customHeight="1" x14ac:dyDescent="0.3">
      <c r="A24" s="53"/>
      <c r="B24" s="53"/>
      <c r="C24" s="84"/>
      <c r="D24" s="84"/>
      <c r="E24" s="84"/>
      <c r="F24" s="33"/>
      <c r="G24" s="33"/>
      <c r="H24" s="33"/>
      <c r="I24" s="33"/>
      <c r="J24" s="33"/>
      <c r="K24" s="33"/>
      <c r="L24" s="33"/>
      <c r="M24" s="84"/>
      <c r="N24" s="84"/>
      <c r="O24" s="84"/>
      <c r="P24" s="84"/>
      <c r="Q24" s="84"/>
      <c r="R24" s="84"/>
      <c r="S24" s="84"/>
      <c r="T24" s="84"/>
      <c r="U24" s="84"/>
      <c r="V24" s="53"/>
      <c r="W24" s="53"/>
      <c r="X24" s="5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</row>
    <row r="25" spans="1:55" ht="15" customHeight="1" x14ac:dyDescent="0.3">
      <c r="A25" s="53"/>
      <c r="B25" s="53"/>
      <c r="C25" s="53"/>
      <c r="D25" s="53"/>
      <c r="E25" s="53"/>
      <c r="F25" s="33"/>
      <c r="G25" s="33"/>
      <c r="H25" s="33"/>
      <c r="I25" s="33"/>
      <c r="J25" s="33"/>
      <c r="K25" s="33"/>
      <c r="L25" s="33"/>
      <c r="M25" s="53"/>
      <c r="N25" s="53"/>
      <c r="O25" s="53"/>
      <c r="P25" s="53"/>
      <c r="Q25" s="53"/>
      <c r="R25" s="53"/>
      <c r="S25" s="33"/>
      <c r="T25" s="33"/>
      <c r="U25" s="33"/>
      <c r="V25" s="33"/>
      <c r="W25" s="33"/>
      <c r="X25" s="5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</row>
    <row r="26" spans="1:55" ht="15" customHeight="1" x14ac:dyDescent="0.3">
      <c r="A26" s="53"/>
      <c r="B26" s="53"/>
      <c r="C26" s="53"/>
      <c r="D26" s="53"/>
      <c r="E26" s="53"/>
      <c r="F26" s="33"/>
      <c r="G26" s="33"/>
      <c r="H26" s="33"/>
      <c r="I26" s="33"/>
      <c r="J26" s="33"/>
      <c r="K26" s="33"/>
      <c r="L26" s="33"/>
      <c r="M26" s="53"/>
      <c r="N26" s="53"/>
      <c r="O26" s="53"/>
      <c r="P26" s="53"/>
      <c r="Q26" s="53"/>
      <c r="R26" s="53"/>
      <c r="S26" s="33"/>
      <c r="T26" s="33"/>
      <c r="U26" s="33"/>
      <c r="V26" s="33"/>
      <c r="W26" s="33"/>
      <c r="X26" s="5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</row>
    <row r="27" spans="1:55" ht="15" customHeight="1" x14ac:dyDescent="0.3">
      <c r="A27" s="53"/>
      <c r="B27" s="53"/>
      <c r="C27" s="53"/>
      <c r="D27" s="53"/>
      <c r="E27" s="53"/>
      <c r="F27" s="53"/>
      <c r="G27" s="53"/>
      <c r="H27" s="33"/>
      <c r="I27" s="33"/>
      <c r="J27" s="33"/>
      <c r="K27" s="33"/>
      <c r="L27" s="33"/>
      <c r="M27" s="53"/>
      <c r="N27" s="53"/>
      <c r="O27" s="53"/>
      <c r="P27" s="53"/>
      <c r="Q27" s="53"/>
      <c r="R27" s="53"/>
      <c r="S27" s="33"/>
      <c r="T27" s="33"/>
      <c r="U27" s="33"/>
      <c r="V27" s="33"/>
      <c r="W27" s="33"/>
      <c r="X27" s="5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</row>
    <row r="28" spans="1:55" ht="15" customHeight="1" x14ac:dyDescent="0.3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33"/>
      <c r="T28" s="33"/>
      <c r="U28" s="33"/>
      <c r="V28" s="33"/>
      <c r="W28" s="33"/>
      <c r="X28" s="5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</row>
    <row r="29" spans="1:55" ht="15" customHeight="1" x14ac:dyDescent="0.3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</row>
    <row r="30" spans="1:55" ht="15" customHeight="1" x14ac:dyDescent="0.3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</row>
    <row r="31" spans="1:55" ht="15" customHeight="1" x14ac:dyDescent="0.3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</row>
    <row r="32" spans="1:55" ht="15" customHeight="1" x14ac:dyDescent="0.3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</row>
    <row r="33" spans="1:55" ht="15" customHeight="1" x14ac:dyDescent="0.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</row>
    <row r="34" spans="1:55" ht="15" customHeight="1" x14ac:dyDescent="0.3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</row>
    <row r="35" spans="1:55" ht="15" customHeight="1" x14ac:dyDescent="0.3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</row>
    <row r="36" spans="1:55" ht="15" customHeight="1" x14ac:dyDescent="0.3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</row>
    <row r="37" spans="1:55" ht="15" customHeight="1" x14ac:dyDescent="0.3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</row>
    <row r="38" spans="1:55" ht="15" customHeight="1" x14ac:dyDescent="0.3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</row>
    <row r="39" spans="1:55" ht="15" customHeight="1" x14ac:dyDescent="0.3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</row>
    <row r="40" spans="1:55" ht="15" customHeight="1" x14ac:dyDescent="0.3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</row>
    <row r="41" spans="1:55" ht="15" customHeight="1" x14ac:dyDescent="0.3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</row>
    <row r="42" spans="1:55" ht="15" customHeight="1" x14ac:dyDescent="0.3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</row>
    <row r="43" spans="1:55" ht="15" customHeight="1" x14ac:dyDescent="0.3"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</row>
    <row r="44" spans="1:55" ht="15" customHeight="1" x14ac:dyDescent="0.3"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</row>
    <row r="45" spans="1:55" ht="15" customHeight="1" x14ac:dyDescent="0.3"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</row>
    <row r="46" spans="1:55" ht="15" customHeight="1" x14ac:dyDescent="0.3"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</row>
    <row r="47" spans="1:55" ht="15" customHeight="1" x14ac:dyDescent="0.3"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</row>
    <row r="48" spans="1:55" ht="15" customHeight="1" x14ac:dyDescent="0.3"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</row>
    <row r="49" spans="38:55" ht="15" customHeight="1" x14ac:dyDescent="0.3"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</row>
    <row r="50" spans="38:55" ht="15" customHeight="1" x14ac:dyDescent="0.3"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</row>
    <row r="51" spans="38:55" ht="15" customHeight="1" x14ac:dyDescent="0.3"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</row>
    <row r="52" spans="38:55" ht="15" customHeight="1" x14ac:dyDescent="0.3"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</row>
    <row r="53" spans="38:55" ht="15" customHeight="1" x14ac:dyDescent="0.3"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</row>
    <row r="54" spans="38:55" ht="15" customHeight="1" x14ac:dyDescent="0.3"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</row>
    <row r="55" spans="38:55" x14ac:dyDescent="0.3"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</row>
    <row r="56" spans="38:55" x14ac:dyDescent="0.3"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</row>
    <row r="57" spans="38:55" x14ac:dyDescent="0.3"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</row>
    <row r="58" spans="38:55" x14ac:dyDescent="0.3"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</row>
    <row r="59" spans="38:55" x14ac:dyDescent="0.3"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</row>
    <row r="60" spans="38:55" x14ac:dyDescent="0.3"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</row>
    <row r="61" spans="38:55" x14ac:dyDescent="0.3"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</row>
    <row r="62" spans="38:55" x14ac:dyDescent="0.3"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</row>
    <row r="63" spans="38:55" x14ac:dyDescent="0.3"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</row>
    <row r="64" spans="38:55" x14ac:dyDescent="0.3"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</row>
    <row r="65" spans="38:55" x14ac:dyDescent="0.3"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</row>
    <row r="66" spans="38:55" x14ac:dyDescent="0.3"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</row>
    <row r="67" spans="38:55" x14ac:dyDescent="0.3"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</row>
    <row r="68" spans="38:55" x14ac:dyDescent="0.3"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</row>
    <row r="69" spans="38:55" x14ac:dyDescent="0.3"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</row>
    <row r="70" spans="38:55" x14ac:dyDescent="0.3"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</row>
    <row r="71" spans="38:55" x14ac:dyDescent="0.3"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</row>
    <row r="72" spans="38:55" x14ac:dyDescent="0.3"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</row>
    <row r="73" spans="38:55" x14ac:dyDescent="0.3"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</row>
    <row r="74" spans="38:55" x14ac:dyDescent="0.3"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</row>
    <row r="75" spans="38:55" x14ac:dyDescent="0.3"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</row>
    <row r="76" spans="38:55" x14ac:dyDescent="0.3"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</row>
    <row r="77" spans="38:55" x14ac:dyDescent="0.3"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</row>
    <row r="78" spans="38:55" x14ac:dyDescent="0.3"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</row>
    <row r="79" spans="38:55" x14ac:dyDescent="0.3"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</row>
    <row r="80" spans="38:55" x14ac:dyDescent="0.3"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</row>
    <row r="81" spans="38:55" x14ac:dyDescent="0.3"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</row>
    <row r="82" spans="38:55" x14ac:dyDescent="0.3"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</row>
    <row r="83" spans="38:55" x14ac:dyDescent="0.3"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</row>
    <row r="84" spans="38:55" x14ac:dyDescent="0.3"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</row>
    <row r="85" spans="38:55" x14ac:dyDescent="0.3"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</row>
    <row r="86" spans="38:55" x14ac:dyDescent="0.3"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</row>
    <row r="87" spans="38:55" x14ac:dyDescent="0.3"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</row>
    <row r="88" spans="38:55" x14ac:dyDescent="0.3"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</row>
    <row r="89" spans="38:55" x14ac:dyDescent="0.3"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</row>
    <row r="90" spans="38:55" x14ac:dyDescent="0.3"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</row>
    <row r="91" spans="38:55" x14ac:dyDescent="0.3"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</row>
    <row r="92" spans="38:55" x14ac:dyDescent="0.3"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</row>
    <row r="93" spans="38:55" x14ac:dyDescent="0.3"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</row>
    <row r="94" spans="38:55" x14ac:dyDescent="0.3"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</row>
    <row r="95" spans="38:55" x14ac:dyDescent="0.3"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</row>
    <row r="96" spans="38:55" x14ac:dyDescent="0.3"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</row>
    <row r="97" spans="38:55" x14ac:dyDescent="0.3"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</row>
    <row r="98" spans="38:55" x14ac:dyDescent="0.3"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</row>
    <row r="99" spans="38:55" x14ac:dyDescent="0.3"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</row>
    <row r="100" spans="38:55" x14ac:dyDescent="0.3"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</row>
    <row r="101" spans="38:55" x14ac:dyDescent="0.3"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</row>
    <row r="102" spans="38:55" x14ac:dyDescent="0.3"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</row>
    <row r="103" spans="38:55" x14ac:dyDescent="0.3"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</row>
    <row r="104" spans="38:55" x14ac:dyDescent="0.3"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</row>
    <row r="105" spans="38:55" x14ac:dyDescent="0.3"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</row>
    <row r="106" spans="38:55" x14ac:dyDescent="0.3"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</row>
    <row r="107" spans="38:55" x14ac:dyDescent="0.3"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</row>
    <row r="108" spans="38:55" x14ac:dyDescent="0.3"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</row>
    <row r="109" spans="38:55" x14ac:dyDescent="0.3"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</row>
    <row r="110" spans="38:55" x14ac:dyDescent="0.3"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</row>
    <row r="111" spans="38:55" x14ac:dyDescent="0.3"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</row>
    <row r="112" spans="38:55" x14ac:dyDescent="0.3"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</row>
    <row r="113" spans="38:55" x14ac:dyDescent="0.3"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</row>
    <row r="114" spans="38:55" x14ac:dyDescent="0.3"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</row>
    <row r="115" spans="38:55" x14ac:dyDescent="0.3"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</row>
    <row r="116" spans="38:55" x14ac:dyDescent="0.3"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</row>
    <row r="117" spans="38:55" x14ac:dyDescent="0.3"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</row>
    <row r="118" spans="38:55" x14ac:dyDescent="0.3"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</row>
    <row r="119" spans="38:55" x14ac:dyDescent="0.3"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</row>
    <row r="120" spans="38:55" x14ac:dyDescent="0.3"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</row>
    <row r="121" spans="38:55" x14ac:dyDescent="0.3"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</row>
    <row r="122" spans="38:55" x14ac:dyDescent="0.3"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</row>
    <row r="123" spans="38:55" x14ac:dyDescent="0.3"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</row>
    <row r="124" spans="38:55" x14ac:dyDescent="0.3"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</row>
    <row r="125" spans="38:55" x14ac:dyDescent="0.3"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</row>
    <row r="126" spans="38:55" x14ac:dyDescent="0.3"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</row>
    <row r="127" spans="38:55" x14ac:dyDescent="0.3"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</row>
    <row r="128" spans="38:55" x14ac:dyDescent="0.3"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</row>
    <row r="129" spans="38:55" x14ac:dyDescent="0.3"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</row>
    <row r="130" spans="38:55" x14ac:dyDescent="0.3"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</row>
    <row r="131" spans="38:55" x14ac:dyDescent="0.3"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</row>
    <row r="132" spans="38:55" x14ac:dyDescent="0.3"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</row>
    <row r="133" spans="38:55" x14ac:dyDescent="0.3"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</row>
    <row r="134" spans="38:55" x14ac:dyDescent="0.3"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</row>
    <row r="135" spans="38:55" x14ac:dyDescent="0.3"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</row>
    <row r="136" spans="38:55" x14ac:dyDescent="0.3"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</row>
    <row r="137" spans="38:55" x14ac:dyDescent="0.3"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</row>
    <row r="138" spans="38:55" x14ac:dyDescent="0.3"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</row>
    <row r="139" spans="38:55" x14ac:dyDescent="0.3"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</row>
    <row r="140" spans="38:55" x14ac:dyDescent="0.3"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</row>
    <row r="141" spans="38:55" x14ac:dyDescent="0.3"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</row>
    <row r="142" spans="38:55" x14ac:dyDescent="0.3"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</row>
    <row r="143" spans="38:55" x14ac:dyDescent="0.3"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</row>
    <row r="144" spans="38:55" x14ac:dyDescent="0.3"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</row>
    <row r="145" spans="38:55" x14ac:dyDescent="0.3"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</row>
    <row r="146" spans="38:55" x14ac:dyDescent="0.3"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</row>
    <row r="147" spans="38:55" x14ac:dyDescent="0.3"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</row>
    <row r="148" spans="38:55" x14ac:dyDescent="0.3"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</row>
    <row r="149" spans="38:55" x14ac:dyDescent="0.3"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</row>
    <row r="150" spans="38:55" x14ac:dyDescent="0.3"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</row>
    <row r="151" spans="38:55" x14ac:dyDescent="0.3"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</row>
    <row r="152" spans="38:55" x14ac:dyDescent="0.3"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</row>
    <row r="153" spans="38:55" x14ac:dyDescent="0.3"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</row>
    <row r="154" spans="38:55" x14ac:dyDescent="0.3"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</row>
    <row r="155" spans="38:55" x14ac:dyDescent="0.3"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</row>
    <row r="156" spans="38:55" x14ac:dyDescent="0.3"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</row>
    <row r="157" spans="38:55" x14ac:dyDescent="0.3"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</row>
    <row r="158" spans="38:55" x14ac:dyDescent="0.3"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</row>
    <row r="159" spans="38:55" x14ac:dyDescent="0.3"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</row>
    <row r="160" spans="38:55" x14ac:dyDescent="0.3"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</row>
    <row r="161" spans="38:55" x14ac:dyDescent="0.3"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</row>
    <row r="162" spans="38:55" x14ac:dyDescent="0.3"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</row>
    <row r="163" spans="38:55" x14ac:dyDescent="0.3"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</row>
    <row r="164" spans="38:55" x14ac:dyDescent="0.3"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</row>
    <row r="165" spans="38:55" x14ac:dyDescent="0.3"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</row>
    <row r="166" spans="38:55" x14ac:dyDescent="0.3"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</row>
    <row r="167" spans="38:55" x14ac:dyDescent="0.3"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</row>
    <row r="168" spans="38:55" x14ac:dyDescent="0.3"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</row>
    <row r="169" spans="38:55" x14ac:dyDescent="0.3"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</row>
    <row r="170" spans="38:55" x14ac:dyDescent="0.3"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</row>
    <row r="171" spans="38:55" x14ac:dyDescent="0.3"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</row>
    <row r="172" spans="38:55" x14ac:dyDescent="0.3"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</row>
    <row r="173" spans="38:55" x14ac:dyDescent="0.3"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</row>
    <row r="174" spans="38:55" x14ac:dyDescent="0.3"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</row>
    <row r="175" spans="38:55" x14ac:dyDescent="0.3"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</row>
    <row r="176" spans="38:55" x14ac:dyDescent="0.3"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</row>
    <row r="177" spans="38:55" x14ac:dyDescent="0.3"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</row>
    <row r="178" spans="38:55" x14ac:dyDescent="0.3"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</row>
    <row r="179" spans="38:55" x14ac:dyDescent="0.3"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</row>
    <row r="180" spans="38:55" x14ac:dyDescent="0.3"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</row>
    <row r="181" spans="38:55" x14ac:dyDescent="0.3"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</row>
    <row r="182" spans="38:55" x14ac:dyDescent="0.3"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</row>
    <row r="183" spans="38:55" x14ac:dyDescent="0.3"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</row>
    <row r="184" spans="38:55" x14ac:dyDescent="0.3"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</row>
    <row r="185" spans="38:55" x14ac:dyDescent="0.3"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</row>
    <row r="186" spans="38:55" x14ac:dyDescent="0.3"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</row>
    <row r="187" spans="38:55" x14ac:dyDescent="0.3"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</row>
    <row r="188" spans="38:55" x14ac:dyDescent="0.3"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</row>
    <row r="189" spans="38:55" x14ac:dyDescent="0.3"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</row>
    <row r="190" spans="38:55" x14ac:dyDescent="0.3"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</row>
    <row r="191" spans="38:55" x14ac:dyDescent="0.3"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</row>
    <row r="192" spans="38:55" x14ac:dyDescent="0.3"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</row>
    <row r="193" spans="38:55" x14ac:dyDescent="0.3"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</row>
    <row r="194" spans="38:55" x14ac:dyDescent="0.3"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</row>
    <row r="195" spans="38:55" x14ac:dyDescent="0.3"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</row>
    <row r="196" spans="38:55" x14ac:dyDescent="0.3"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</row>
    <row r="197" spans="38:55" x14ac:dyDescent="0.3"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</row>
    <row r="198" spans="38:55" x14ac:dyDescent="0.3"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</row>
    <row r="199" spans="38:55" x14ac:dyDescent="0.3"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</row>
    <row r="200" spans="38:55" x14ac:dyDescent="0.3"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</row>
    <row r="201" spans="38:55" x14ac:dyDescent="0.3"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</row>
    <row r="202" spans="38:55" x14ac:dyDescent="0.3"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</row>
    <row r="203" spans="38:55" x14ac:dyDescent="0.3"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</row>
    <row r="204" spans="38:55" x14ac:dyDescent="0.3"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</row>
    <row r="205" spans="38:55" x14ac:dyDescent="0.3"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</row>
    <row r="206" spans="38:55" x14ac:dyDescent="0.3"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</row>
    <row r="207" spans="38:55" x14ac:dyDescent="0.3"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</row>
    <row r="208" spans="38:55" x14ac:dyDescent="0.3"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</row>
    <row r="209" spans="38:55" x14ac:dyDescent="0.3"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</row>
    <row r="210" spans="38:55" x14ac:dyDescent="0.3"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</row>
    <row r="211" spans="38:55" x14ac:dyDescent="0.3"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</row>
    <row r="212" spans="38:55" x14ac:dyDescent="0.3"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</row>
    <row r="213" spans="38:55" x14ac:dyDescent="0.3"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</row>
    <row r="214" spans="38:55" x14ac:dyDescent="0.3"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</row>
    <row r="215" spans="38:55" x14ac:dyDescent="0.3"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</row>
    <row r="216" spans="38:55" x14ac:dyDescent="0.3"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</row>
    <row r="217" spans="38:55" x14ac:dyDescent="0.3"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</row>
    <row r="218" spans="38:55" x14ac:dyDescent="0.3"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</row>
    <row r="219" spans="38:55" x14ac:dyDescent="0.3"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</row>
    <row r="220" spans="38:55" x14ac:dyDescent="0.3"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</row>
    <row r="221" spans="38:55" x14ac:dyDescent="0.3"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</row>
    <row r="222" spans="38:55" x14ac:dyDescent="0.3"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</row>
    <row r="223" spans="38:55" x14ac:dyDescent="0.3"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</row>
    <row r="224" spans="38:55" x14ac:dyDescent="0.3"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</row>
    <row r="225" spans="38:55" x14ac:dyDescent="0.3"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</row>
    <row r="226" spans="38:55" x14ac:dyDescent="0.3"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</row>
    <row r="227" spans="38:55" x14ac:dyDescent="0.3"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</row>
    <row r="228" spans="38:55" x14ac:dyDescent="0.3"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</row>
    <row r="229" spans="38:55" x14ac:dyDescent="0.3"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</row>
    <row r="230" spans="38:55" x14ac:dyDescent="0.3"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</row>
    <row r="231" spans="38:55" x14ac:dyDescent="0.3"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</row>
    <row r="232" spans="38:55" x14ac:dyDescent="0.3"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</row>
    <row r="233" spans="38:55" x14ac:dyDescent="0.3"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</row>
    <row r="234" spans="38:55" x14ac:dyDescent="0.3"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</row>
    <row r="235" spans="38:55" x14ac:dyDescent="0.3"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</row>
    <row r="236" spans="38:55" x14ac:dyDescent="0.3"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</row>
    <row r="237" spans="38:55" x14ac:dyDescent="0.3"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</row>
    <row r="238" spans="38:55" x14ac:dyDescent="0.3"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</row>
    <row r="239" spans="38:55" x14ac:dyDescent="0.3"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</row>
    <row r="240" spans="38:55" x14ac:dyDescent="0.3"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</row>
    <row r="241" spans="38:55" x14ac:dyDescent="0.3"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</row>
    <row r="242" spans="38:55" x14ac:dyDescent="0.3"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</row>
    <row r="243" spans="38:55" x14ac:dyDescent="0.3"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</row>
    <row r="244" spans="38:55" x14ac:dyDescent="0.3"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</row>
    <row r="245" spans="38:55" x14ac:dyDescent="0.3"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</row>
    <row r="246" spans="38:55" x14ac:dyDescent="0.3"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</row>
    <row r="247" spans="38:55" x14ac:dyDescent="0.3"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</row>
    <row r="248" spans="38:55" x14ac:dyDescent="0.3"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</row>
    <row r="249" spans="38:55" x14ac:dyDescent="0.3"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</row>
    <row r="250" spans="38:55" x14ac:dyDescent="0.3"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</row>
    <row r="251" spans="38:55" x14ac:dyDescent="0.3"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</row>
    <row r="252" spans="38:55" x14ac:dyDescent="0.3"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</row>
    <row r="253" spans="38:55" x14ac:dyDescent="0.3"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</row>
    <row r="254" spans="38:55" x14ac:dyDescent="0.3"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</row>
    <row r="255" spans="38:55" x14ac:dyDescent="0.3"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</row>
    <row r="256" spans="38:55" x14ac:dyDescent="0.3"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</row>
    <row r="257" spans="38:55" x14ac:dyDescent="0.3"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</row>
    <row r="258" spans="38:55" x14ac:dyDescent="0.3"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</row>
    <row r="259" spans="38:55" x14ac:dyDescent="0.3"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</row>
    <row r="260" spans="38:55" x14ac:dyDescent="0.3"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</row>
    <row r="261" spans="38:55" x14ac:dyDescent="0.3"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</row>
    <row r="262" spans="38:55" x14ac:dyDescent="0.3"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</row>
    <row r="263" spans="38:55" x14ac:dyDescent="0.3"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</row>
    <row r="264" spans="38:55" x14ac:dyDescent="0.3"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</row>
    <row r="265" spans="38:55" x14ac:dyDescent="0.3"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</row>
    <row r="266" spans="38:55" x14ac:dyDescent="0.3"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</row>
    <row r="267" spans="38:55" x14ac:dyDescent="0.3"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</row>
    <row r="268" spans="38:55" x14ac:dyDescent="0.3"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</row>
    <row r="269" spans="38:55" x14ac:dyDescent="0.3"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</row>
    <row r="270" spans="38:55" x14ac:dyDescent="0.3"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</row>
    <row r="271" spans="38:55" x14ac:dyDescent="0.3"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</row>
    <row r="272" spans="38:55" x14ac:dyDescent="0.3"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</row>
    <row r="273" spans="38:55" x14ac:dyDescent="0.3"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</row>
    <row r="274" spans="38:55" x14ac:dyDescent="0.3"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</row>
    <row r="275" spans="38:55" x14ac:dyDescent="0.3"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</row>
    <row r="276" spans="38:55" x14ac:dyDescent="0.3"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</row>
    <row r="277" spans="38:55" x14ac:dyDescent="0.3"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</row>
    <row r="278" spans="38:55" x14ac:dyDescent="0.3"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</row>
    <row r="279" spans="38:55" x14ac:dyDescent="0.3"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</row>
    <row r="280" spans="38:55" x14ac:dyDescent="0.3"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</row>
    <row r="281" spans="38:55" x14ac:dyDescent="0.3"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</row>
    <row r="282" spans="38:55" x14ac:dyDescent="0.3"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</row>
    <row r="283" spans="38:55" x14ac:dyDescent="0.3"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</row>
    <row r="284" spans="38:55" x14ac:dyDescent="0.3"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</row>
    <row r="285" spans="38:55" x14ac:dyDescent="0.3"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</row>
    <row r="286" spans="38:55" x14ac:dyDescent="0.3"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</row>
    <row r="287" spans="38:55" x14ac:dyDescent="0.3"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</row>
    <row r="288" spans="38:55" x14ac:dyDescent="0.3"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</row>
    <row r="289" spans="38:55" x14ac:dyDescent="0.3"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</row>
    <row r="290" spans="38:55" x14ac:dyDescent="0.3"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</row>
    <row r="291" spans="38:55" x14ac:dyDescent="0.3"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</row>
    <row r="292" spans="38:55" x14ac:dyDescent="0.3"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</row>
    <row r="293" spans="38:55" x14ac:dyDescent="0.3"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</row>
    <row r="294" spans="38:55" x14ac:dyDescent="0.3"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</row>
    <row r="295" spans="38:55" x14ac:dyDescent="0.3"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</row>
    <row r="296" spans="38:55" x14ac:dyDescent="0.3"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</row>
    <row r="297" spans="38:55" x14ac:dyDescent="0.3"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</row>
    <row r="298" spans="38:55" x14ac:dyDescent="0.3"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</row>
    <row r="299" spans="38:55" x14ac:dyDescent="0.3"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</row>
    <row r="300" spans="38:55" x14ac:dyDescent="0.3"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</row>
    <row r="301" spans="38:55" x14ac:dyDescent="0.3"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</row>
    <row r="302" spans="38:55" x14ac:dyDescent="0.3"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</row>
    <row r="303" spans="38:55" x14ac:dyDescent="0.3"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</row>
    <row r="304" spans="38:55" x14ac:dyDescent="0.3"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</row>
    <row r="305" spans="38:55" x14ac:dyDescent="0.3"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</row>
    <row r="306" spans="38:55" x14ac:dyDescent="0.3"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</row>
    <row r="307" spans="38:55" x14ac:dyDescent="0.3"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</row>
    <row r="308" spans="38:55" x14ac:dyDescent="0.3"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</row>
    <row r="309" spans="38:55" x14ac:dyDescent="0.3"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</row>
    <row r="310" spans="38:55" x14ac:dyDescent="0.3"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</row>
    <row r="311" spans="38:55" x14ac:dyDescent="0.3"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</row>
    <row r="312" spans="38:55" x14ac:dyDescent="0.3"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</row>
    <row r="313" spans="38:55" x14ac:dyDescent="0.3"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</row>
    <row r="314" spans="38:55" x14ac:dyDescent="0.3"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</row>
    <row r="315" spans="38:55" x14ac:dyDescent="0.3"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</row>
    <row r="316" spans="38:55" x14ac:dyDescent="0.3"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</row>
    <row r="317" spans="38:55" x14ac:dyDescent="0.3"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</row>
    <row r="318" spans="38:55" x14ac:dyDescent="0.3"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</row>
    <row r="319" spans="38:55" x14ac:dyDescent="0.3"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</row>
    <row r="320" spans="38:55" x14ac:dyDescent="0.3"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</row>
    <row r="321" spans="38:55" x14ac:dyDescent="0.3"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</row>
    <row r="322" spans="38:55" x14ac:dyDescent="0.3"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</row>
    <row r="323" spans="38:55" x14ac:dyDescent="0.3"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</row>
    <row r="324" spans="38:55" x14ac:dyDescent="0.3"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</row>
    <row r="325" spans="38:55" x14ac:dyDescent="0.3"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</row>
    <row r="326" spans="38:55" x14ac:dyDescent="0.3"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</row>
  </sheetData>
  <sheetProtection password="CF7A" sheet="1" objects="1" scenarios="1"/>
  <protectedRanges>
    <protectedRange sqref="L3:L4 J3:K3" name="Диапазон1_1_2_1_1"/>
  </protectedRanges>
  <mergeCells count="34">
    <mergeCell ref="T14:T17"/>
    <mergeCell ref="U14:U17"/>
    <mergeCell ref="O16:P17"/>
    <mergeCell ref="Q16:Q17"/>
    <mergeCell ref="R16:S17"/>
    <mergeCell ref="O14:P15"/>
    <mergeCell ref="Q14:Q15"/>
    <mergeCell ref="R14:S15"/>
    <mergeCell ref="C8:E9"/>
    <mergeCell ref="G8:I9"/>
    <mergeCell ref="C10:C11"/>
    <mergeCell ref="D10:D11"/>
    <mergeCell ref="E10:E11"/>
    <mergeCell ref="G10:G11"/>
    <mergeCell ref="H10:H11"/>
    <mergeCell ref="I10:I11"/>
    <mergeCell ref="R12:S13"/>
    <mergeCell ref="W2:W3"/>
    <mergeCell ref="X2:X3"/>
    <mergeCell ref="L3:L4"/>
    <mergeCell ref="M3:M4"/>
    <mergeCell ref="T12:U12"/>
    <mergeCell ref="S2:S4"/>
    <mergeCell ref="H3:H4"/>
    <mergeCell ref="I3:I4"/>
    <mergeCell ref="C6:F6"/>
    <mergeCell ref="O2:Q3"/>
    <mergeCell ref="R2:R4"/>
    <mergeCell ref="C3:C4"/>
    <mergeCell ref="D3:D4"/>
    <mergeCell ref="E3:E4"/>
    <mergeCell ref="F3:F4"/>
    <mergeCell ref="G3:G4"/>
    <mergeCell ref="C5:H5"/>
  </mergeCells>
  <dataValidations count="1">
    <dataValidation type="list" allowBlank="1" showInputMessage="1" showErrorMessage="1" sqref="R12">
      <formula1>"ЖЕЛ,МИН"</formula1>
    </dataValidation>
  </dataValidations>
  <pageMargins left="0.7" right="0.7" top="0.75" bottom="0.75" header="0.3" footer="0.3"/>
  <pageSetup paperSize="9" orientation="portrait" verticalDpi="360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НалБанки</vt:lpstr>
      <vt:lpstr>Лизинг</vt:lpstr>
      <vt:lpstr>Лизинг!Выборподотл</vt:lpstr>
      <vt:lpstr>Выборподотл</vt:lpstr>
      <vt:lpstr>Лизинг!Отливы</vt:lpstr>
      <vt:lpstr>Отливы</vt:lpstr>
      <vt:lpstr>Лизинг!Подоконники</vt:lpstr>
      <vt:lpstr>Подоконники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2022-04-08T14:33:29Z</dcterms:modified>
</cp:coreProperties>
</file>