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P:\Cloud\Diplomarbeit\3D-Drone-Tracking-PCB\"/>
    </mc:Choice>
  </mc:AlternateContent>
  <xr:revisionPtr revIDLastSave="0" documentId="13_ncr:1_{BFE3198C-295B-45DE-8077-58CD7DA4B9E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inouts" sheetId="1" r:id="rId1"/>
    <sheet name="Pins" sheetId="3" r:id="rId2"/>
    <sheet name="PCB Parts List" sheetId="5" r:id="rId3"/>
    <sheet name="Other Par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6" l="1"/>
  <c r="E27" i="6"/>
  <c r="E23" i="6"/>
  <c r="G23" i="6" s="1"/>
  <c r="G12" i="6"/>
  <c r="G17" i="6"/>
  <c r="G18" i="6"/>
  <c r="G19" i="6"/>
  <c r="G20" i="6"/>
  <c r="E24" i="6"/>
  <c r="G24" i="6" s="1"/>
  <c r="E22" i="6"/>
  <c r="G22" i="6" s="1"/>
  <c r="E21" i="6"/>
  <c r="G21" i="6" s="1"/>
  <c r="E20" i="6"/>
  <c r="E19" i="6"/>
  <c r="E25" i="6"/>
  <c r="E26" i="6"/>
  <c r="G26" i="6" s="1"/>
  <c r="E13" i="6"/>
  <c r="G13" i="6" s="1"/>
  <c r="E10" i="6"/>
  <c r="G10" i="6" s="1"/>
  <c r="E11" i="6"/>
  <c r="G11" i="6" s="1"/>
  <c r="E14" i="6"/>
  <c r="G14" i="6" s="1"/>
  <c r="E15" i="6"/>
  <c r="G15" i="6" s="1"/>
  <c r="E16" i="6"/>
  <c r="G16" i="6" s="1"/>
  <c r="E17" i="6"/>
  <c r="E18" i="6"/>
  <c r="E3" i="6"/>
  <c r="G3" i="6" s="1"/>
  <c r="E4" i="6"/>
  <c r="G4" i="6" s="1"/>
  <c r="E5" i="6"/>
  <c r="G5" i="6" s="1"/>
  <c r="E6" i="6"/>
  <c r="G6" i="6" s="1"/>
  <c r="E7" i="6"/>
  <c r="G7" i="6" s="1"/>
  <c r="E8" i="6"/>
  <c r="G8" i="6" s="1"/>
  <c r="E9" i="6"/>
  <c r="G9" i="6" s="1"/>
  <c r="E2" i="6"/>
  <c r="G2" i="6" s="1"/>
  <c r="K29" i="5"/>
  <c r="L29" i="5"/>
  <c r="P29" i="5" s="1"/>
  <c r="O29" i="5"/>
  <c r="M27" i="5"/>
  <c r="M26" i="5"/>
  <c r="L21" i="5"/>
  <c r="P21" i="5" s="1"/>
  <c r="K21" i="5"/>
  <c r="L27" i="5"/>
  <c r="K27" i="5"/>
  <c r="K18" i="5"/>
  <c r="L18" i="5"/>
  <c r="P18" i="5" s="1"/>
  <c r="H22" i="5"/>
  <c r="L22" i="5" s="1"/>
  <c r="O22" i="5" s="1"/>
  <c r="L17" i="5"/>
  <c r="O17" i="5" s="1"/>
  <c r="L19" i="5"/>
  <c r="O19" i="5" s="1"/>
  <c r="L20" i="5"/>
  <c r="O20" i="5" s="1"/>
  <c r="L23" i="5"/>
  <c r="O23" i="5" s="1"/>
  <c r="L24" i="5"/>
  <c r="O24" i="5" s="1"/>
  <c r="L25" i="5"/>
  <c r="O25" i="5" s="1"/>
  <c r="L26" i="5"/>
  <c r="K17" i="5"/>
  <c r="K19" i="5"/>
  <c r="K20" i="5"/>
  <c r="K23" i="5"/>
  <c r="K24" i="5"/>
  <c r="K25" i="5"/>
  <c r="K26" i="5"/>
  <c r="L14" i="5"/>
  <c r="O14" i="5" s="1"/>
  <c r="L15" i="5"/>
  <c r="O15" i="5" s="1"/>
  <c r="L16" i="5"/>
  <c r="O16" i="5" s="1"/>
  <c r="K14" i="5"/>
  <c r="K15" i="5"/>
  <c r="K16" i="5"/>
  <c r="K4" i="5"/>
  <c r="K6" i="5"/>
  <c r="K7" i="5"/>
  <c r="K8" i="5"/>
  <c r="K9" i="5"/>
  <c r="K10" i="5"/>
  <c r="K11" i="5"/>
  <c r="K12" i="5"/>
  <c r="K13" i="5"/>
  <c r="K3" i="5"/>
  <c r="L4" i="5"/>
  <c r="O4" i="5" s="1"/>
  <c r="L5" i="5"/>
  <c r="P5" i="5" s="1"/>
  <c r="L6" i="5"/>
  <c r="P6" i="5" s="1"/>
  <c r="L7" i="5"/>
  <c r="P7" i="5" s="1"/>
  <c r="L8" i="5"/>
  <c r="P8" i="5" s="1"/>
  <c r="L9" i="5"/>
  <c r="P9" i="5" s="1"/>
  <c r="L10" i="5"/>
  <c r="P10" i="5" s="1"/>
  <c r="L11" i="5"/>
  <c r="P11" i="5" s="1"/>
  <c r="L12" i="5"/>
  <c r="P12" i="5" s="1"/>
  <c r="L13" i="5"/>
  <c r="P13" i="5" s="1"/>
  <c r="L3" i="5"/>
  <c r="N3" i="5" s="1"/>
  <c r="N18" i="5" l="1"/>
  <c r="N19" i="5"/>
  <c r="N17" i="5"/>
  <c r="N11" i="5"/>
  <c r="N9" i="5"/>
  <c r="N27" i="5"/>
  <c r="N26" i="5"/>
  <c r="N24" i="5"/>
  <c r="N16" i="5"/>
  <c r="N15" i="5"/>
  <c r="N14" i="5"/>
  <c r="N13" i="5"/>
  <c r="N12" i="5"/>
  <c r="N20" i="5"/>
  <c r="P27" i="5"/>
  <c r="N10" i="5"/>
  <c r="N8" i="5"/>
  <c r="N23" i="5"/>
  <c r="N7" i="5"/>
  <c r="N25" i="5"/>
  <c r="N22" i="5"/>
  <c r="N6" i="5"/>
  <c r="N21" i="5"/>
  <c r="N4" i="5"/>
  <c r="O26" i="5"/>
  <c r="O21" i="5"/>
  <c r="O27" i="5"/>
  <c r="P23" i="5"/>
  <c r="P22" i="5"/>
  <c r="P19" i="5"/>
  <c r="P16" i="5"/>
  <c r="K22" i="5"/>
  <c r="K30" i="5" s="1"/>
  <c r="P15" i="5"/>
  <c r="P14" i="5"/>
  <c r="P20" i="5"/>
  <c r="O18" i="5"/>
  <c r="P4" i="5"/>
  <c r="P26" i="5"/>
  <c r="P24" i="5"/>
  <c r="O5" i="5"/>
  <c r="P25" i="5"/>
  <c r="P17" i="5"/>
  <c r="M5" i="5"/>
  <c r="P3" i="5"/>
  <c r="O3" i="5"/>
  <c r="O13" i="5"/>
  <c r="O11" i="5"/>
  <c r="O10" i="5"/>
  <c r="O12" i="5"/>
  <c r="O9" i="5"/>
  <c r="O8" i="5"/>
  <c r="O7" i="5"/>
  <c r="O6" i="5"/>
  <c r="O30" i="5" l="1"/>
  <c r="O33" i="5" s="1"/>
  <c r="O34" i="5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<sst xmlns="http://schemas.openxmlformats.org/spreadsheetml/2006/main" count="417" uniqueCount="279">
  <si>
    <t>https://docs.arduino.cc/resources/pinouts/A000067-full-pinout.pdf</t>
  </si>
  <si>
    <t>https://docs.arduino.cc/resources/pinouts/A000005-full-pinout.pdf</t>
  </si>
  <si>
    <t>https://docs.arduino.cc/resources/pinouts/A000066-full-pinout.pdf</t>
  </si>
  <si>
    <t>D1</t>
  </si>
  <si>
    <t>D0</t>
  </si>
  <si>
    <t>RST</t>
  </si>
  <si>
    <t>GND</t>
  </si>
  <si>
    <t>D2</t>
  </si>
  <si>
    <t>D3</t>
  </si>
  <si>
    <t>D4</t>
  </si>
  <si>
    <t>D5</t>
  </si>
  <si>
    <t>D6</t>
  </si>
  <si>
    <t>D7</t>
  </si>
  <si>
    <t>D8</t>
  </si>
  <si>
    <t>D10</t>
  </si>
  <si>
    <t>D11</t>
  </si>
  <si>
    <t>D12</t>
  </si>
  <si>
    <t>VIN</t>
  </si>
  <si>
    <t>5V</t>
  </si>
  <si>
    <t>A7</t>
  </si>
  <si>
    <t>A6</t>
  </si>
  <si>
    <t>A5</t>
  </si>
  <si>
    <t>A4</t>
  </si>
  <si>
    <t>A3</t>
  </si>
  <si>
    <t>A2</t>
  </si>
  <si>
    <t>A1</t>
  </si>
  <si>
    <t>A0</t>
  </si>
  <si>
    <t>AREF</t>
  </si>
  <si>
    <t>3.3V</t>
  </si>
  <si>
    <t>D13</t>
  </si>
  <si>
    <t>ToF-Laser</t>
  </si>
  <si>
    <t>COM-MISO</t>
  </si>
  <si>
    <t>COM-MOSI</t>
  </si>
  <si>
    <t>COM-CSN</t>
  </si>
  <si>
    <t>COM-CE</t>
  </si>
  <si>
    <t>COM-SCK</t>
  </si>
  <si>
    <t>D9</t>
  </si>
  <si>
    <t>Servo_1</t>
  </si>
  <si>
    <t>Servo_2</t>
  </si>
  <si>
    <t>,</t>
  </si>
  <si>
    <t>I2C</t>
  </si>
  <si>
    <t>Arduino Nano</t>
  </si>
  <si>
    <t>Part</t>
  </si>
  <si>
    <t>https://www.snapeda.com/parts/ARDUINO%20NANO%20%7C%20A000005/Arduino/view-part/</t>
  </si>
  <si>
    <t>-</t>
  </si>
  <si>
    <t>Up</t>
  </si>
  <si>
    <t>Down</t>
  </si>
  <si>
    <t>Yaw</t>
  </si>
  <si>
    <t>Pitch-L</t>
  </si>
  <si>
    <t>Servo_3</t>
  </si>
  <si>
    <t>Pitch-R</t>
  </si>
  <si>
    <t>SDA</t>
  </si>
  <si>
    <t>SCL</t>
  </si>
  <si>
    <t>FAN-PWM</t>
  </si>
  <si>
    <t>SARADC</t>
  </si>
  <si>
    <t>GPIO4, I2S, I2C, UART, PWM, CAN</t>
  </si>
  <si>
    <t>GPIO3, SPI, I2C, UART, PWM</t>
  </si>
  <si>
    <t>GPIO3, SPI, UART</t>
  </si>
  <si>
    <t>GPIO3, SPI, I2C</t>
  </si>
  <si>
    <t>GPIO3, SPI, I2C, UART</t>
  </si>
  <si>
    <t>GPIO1, SPI, UART</t>
  </si>
  <si>
    <t>GPIO1, SPI</t>
  </si>
  <si>
    <t>GPIO4, SPI, I2C, PWM</t>
  </si>
  <si>
    <t>GPIO1, UART, PWM</t>
  </si>
  <si>
    <t>GPIO1, UART, PWM, SPDIF</t>
  </si>
  <si>
    <t>GPIO3, PWM</t>
  </si>
  <si>
    <t>GPIO3, I2S, UART, PWM, CAN</t>
  </si>
  <si>
    <t>GPIO0, REFCLK</t>
  </si>
  <si>
    <t>GPIO0, I2C, JTAG</t>
  </si>
  <si>
    <t>GPIO3, CAN, PWM, UART, I2S</t>
  </si>
  <si>
    <t>GPIO3, SPI, I2S, UART</t>
  </si>
  <si>
    <t>GPIO4, PWM, SPI</t>
  </si>
  <si>
    <t>GPIO1, UART, SPI</t>
  </si>
  <si>
    <t>GPIO4, PWM, I2C</t>
  </si>
  <si>
    <t>GPIO3, PWM, UART, I2C, SPI</t>
  </si>
  <si>
    <t>GPIO3, PWM, UART, I2S</t>
  </si>
  <si>
    <t>GPIO3, UART, I2S</t>
  </si>
  <si>
    <t>FREE</t>
  </si>
  <si>
    <t>Switch</t>
  </si>
  <si>
    <t>I2C, SPI, UART, SPDIF, PWM, GPIO</t>
  </si>
  <si>
    <t>Shortcut-Bridges</t>
  </si>
  <si>
    <t>Designators</t>
  </si>
  <si>
    <t>Value</t>
  </si>
  <si>
    <t>Req. should</t>
  </si>
  <si>
    <t>Req. is</t>
  </si>
  <si>
    <t>Price</t>
  </si>
  <si>
    <t>C</t>
  </si>
  <si>
    <t>Total</t>
  </si>
  <si>
    <t>Single</t>
  </si>
  <si>
    <t>Extra</t>
  </si>
  <si>
    <t>All</t>
  </si>
  <si>
    <t>min-max</t>
  </si>
  <si>
    <t>U1</t>
  </si>
  <si>
    <t>Header</t>
  </si>
  <si>
    <t>U2-U3</t>
  </si>
  <si>
    <t>ULN2003AN</t>
  </si>
  <si>
    <t>From Driver-Boards</t>
  </si>
  <si>
    <t>IC-Socket</t>
  </si>
  <si>
    <t>16P</t>
  </si>
  <si>
    <t>5V; 1/400 W</t>
  </si>
  <si>
    <t>10k; 0402</t>
  </si>
  <si>
    <t>Link</t>
  </si>
  <si>
    <t>Library</t>
  </si>
  <si>
    <t>C1-C2</t>
  </si>
  <si>
    <t>100nF; 0402</t>
  </si>
  <si>
    <t>J1-J3</t>
  </si>
  <si>
    <t>JST-XH-Header 5-Pin</t>
  </si>
  <si>
    <t>https://www.digikey.at/short/80nj9qfv</t>
  </si>
  <si>
    <t>AMPS</t>
  </si>
  <si>
    <t>AMPS = Altium Manufacturer Part Search</t>
  </si>
  <si>
    <t>https://www.digikey.at/short/pq2fpdh1</t>
  </si>
  <si>
    <t>Shipping</t>
  </si>
  <si>
    <t>Fees</t>
  </si>
  <si>
    <t>B5B-XH-AM</t>
  </si>
  <si>
    <t>With Boss</t>
  </si>
  <si>
    <t>J4-J7</t>
  </si>
  <si>
    <t>JST-PA Header 2-Pin</t>
  </si>
  <si>
    <t>B02B-PASK-1</t>
  </si>
  <si>
    <t>JST-PA Housing 2-Pin</t>
  </si>
  <si>
    <t>JST-PA Contacts</t>
  </si>
  <si>
    <t>https://www.digikey.at/short/tnjpw09b</t>
  </si>
  <si>
    <t>https://www.digikey.at/short/wbd4nzt4</t>
  </si>
  <si>
    <t>SPHD-001T-P0.5</t>
  </si>
  <si>
    <t>22-26 AWG</t>
  </si>
  <si>
    <t>PAP-02V-S</t>
  </si>
  <si>
    <t>https://www.digikey.at/short/9n09tdt5</t>
  </si>
  <si>
    <t>J8</t>
  </si>
  <si>
    <t>Molex PWM Fan Header</t>
  </si>
  <si>
    <t>https://www.digikey.at/short/90j4jq2f</t>
  </si>
  <si>
    <t>JST-PA Header 4-Pin</t>
  </si>
  <si>
    <t>J9-J10</t>
  </si>
  <si>
    <t>JST-PA Housing 4-Pin</t>
  </si>
  <si>
    <t>J4-J7; J9-J10</t>
  </si>
  <si>
    <t>https://www.digikey.at/short/d1mb5j91</t>
  </si>
  <si>
    <t>B04B-PASK-1</t>
  </si>
  <si>
    <t>PAP-04V-S</t>
  </si>
  <si>
    <t>https://www.digikey.at/short/j2q9wq8m</t>
  </si>
  <si>
    <t>J11</t>
  </si>
  <si>
    <t>USB-A</t>
  </si>
  <si>
    <t>P1</t>
  </si>
  <si>
    <t>P3</t>
  </si>
  <si>
    <t>P4-P5</t>
  </si>
  <si>
    <t>2x20P, M; Cable?</t>
  </si>
  <si>
    <t>Cable?</t>
  </si>
  <si>
    <t>2x4P, F</t>
  </si>
  <si>
    <t>2P, M</t>
  </si>
  <si>
    <t>https://www.digikey.at/short/q4n0m4bd</t>
  </si>
  <si>
    <t>4 Position; THT</t>
  </si>
  <si>
    <t>Type</t>
  </si>
  <si>
    <t>THT</t>
  </si>
  <si>
    <t>SMD</t>
  </si>
  <si>
    <t>Resistor</t>
  </si>
  <si>
    <t>Condensator (ceramic)</t>
  </si>
  <si>
    <t>Cables</t>
  </si>
  <si>
    <t>22 AWG</t>
  </si>
  <si>
    <t>STRAND </t>
  </si>
  <si>
    <t>https://www.digikey.at/short/hf47v1c8</t>
  </si>
  <si>
    <t>https://www.digikey.at/short/7qpp24h0</t>
  </si>
  <si>
    <t>https://www.digikey.at/short/8ft0tvwj</t>
  </si>
  <si>
    <t>2x20P</t>
  </si>
  <si>
    <t>https://www.digikey.at/short/q7tdz9t5</t>
  </si>
  <si>
    <t>https://www.digikey.at/short/jh4tq38q</t>
  </si>
  <si>
    <t>Altium Default</t>
  </si>
  <si>
    <t>https://www.digikey.at/short/wn4p9mvh</t>
  </si>
  <si>
    <t>5V, 100mA</t>
  </si>
  <si>
    <t>250V, 1A</t>
  </si>
  <si>
    <t>40P</t>
  </si>
  <si>
    <t>https://www.digikey.at/short/w3ztth2r</t>
  </si>
  <si>
    <t>D1-D4</t>
  </si>
  <si>
    <t>D5-D8</t>
  </si>
  <si>
    <t>D9-D12</t>
  </si>
  <si>
    <t>Red LED</t>
  </si>
  <si>
    <t>Green LED</t>
  </si>
  <si>
    <t>Blue LED</t>
  </si>
  <si>
    <t>https://www.digikey.at/short/rmcdtwwm</t>
  </si>
  <si>
    <t>https://www.digikey.at/short/vc35935j</t>
  </si>
  <si>
    <t>https://www.digikey.at/short/7tqhvwt5</t>
  </si>
  <si>
    <t>RL</t>
  </si>
  <si>
    <t>LED2</t>
  </si>
  <si>
    <t>LED1</t>
  </si>
  <si>
    <t>https://www.digikey.at/short/z1mvhv5v</t>
  </si>
  <si>
    <t>https://www.digikey.at/short/j2v0qn9m</t>
  </si>
  <si>
    <t xml:space="preserve"> </t>
  </si>
  <si>
    <t>HTLINN</t>
  </si>
  <si>
    <t>Shorter CAP</t>
  </si>
  <si>
    <t>15P, F</t>
  </si>
  <si>
    <t>R5-R12</t>
  </si>
  <si>
    <t>R13-R16</t>
  </si>
  <si>
    <t>150 Ohm; 0402</t>
  </si>
  <si>
    <t>91 Ohm; 0402</t>
  </si>
  <si>
    <t>75 V, 1/10W, 1%</t>
  </si>
  <si>
    <t>5V, 1/28 W, 1%</t>
  </si>
  <si>
    <t>5V, 1/17 W, 1%</t>
  </si>
  <si>
    <t>https://www.digikey.at/short/wmht452h</t>
  </si>
  <si>
    <t>https://www.digikey.at/short/zmbmrqzq</t>
  </si>
  <si>
    <t>https://www.digikey.at/short/dp0fqt7z</t>
  </si>
  <si>
    <t>R1-R3</t>
  </si>
  <si>
    <t>2V, 20mA; 0603</t>
  </si>
  <si>
    <t>3.2V, 20mA; 0603</t>
  </si>
  <si>
    <t>2P, F</t>
  </si>
  <si>
    <t>50V; 1/16 W</t>
  </si>
  <si>
    <t>10V</t>
  </si>
  <si>
    <t>75V, 1/10W, 1%</t>
  </si>
  <si>
    <t>NT</t>
  </si>
  <si>
    <t>VAT</t>
  </si>
  <si>
    <t>Datasheet</t>
  </si>
  <si>
    <t>https://www.ti.com/lit/gpn/ULN2003A</t>
  </si>
  <si>
    <t>https://mm.digikey.com/Volume0/opasdata/d220001/medias/docus/2267/DFR0010_Web.pdf</t>
  </si>
  <si>
    <t>http://www.chipquik.com/datasheets/HDR100IMP40F-G-RA-TH.pdf</t>
  </si>
  <si>
    <t>https://app.adam-tech.com/products/download/data_sheet/199582/ics-3xx-t-data-sheet.pdf</t>
  </si>
  <si>
    <t>https://www.jst-mfg.com/product/pdf/eng/eXH.pdf</t>
  </si>
  <si>
    <t>https://www.jst-mfg.com/product/pdf/eng/ePA-F.pdf</t>
  </si>
  <si>
    <t>https://www.jst-mfg.com/product/pdf/eng/ePHD.pdf</t>
  </si>
  <si>
    <t>https://app.adam-tech.com/products/download/data_sheet/195860/usb-ap-s-ra-data-sheet.pdf</t>
  </si>
  <si>
    <t>https://mm.digikey.com/Volume0/opasdata/d220001/medias/docus/6025/302-S.pdf</t>
  </si>
  <si>
    <t>https://mm.digikey.com/Volume0/opasdata/d220001/medias/docus/1256/Ribbon_Cable_Assembly_Length.pdf</t>
  </si>
  <si>
    <t>https://www.we-online.com/components/products/datasheet/61300821821.pdf</t>
  </si>
  <si>
    <t>https://app.adam-tech.com/products/download/data_sheet/201605/ph1-xx-ua-data-sheet.pdf</t>
  </si>
  <si>
    <t>https://drawings-pdf.s3.amazonaws.com/11134.pdf</t>
  </si>
  <si>
    <t>https://mm.digikey.com/Volume0/opasdata/d220001/medias/docus/2184/3111_Web.pdf</t>
  </si>
  <si>
    <t>https://www.we-online.com/components/products/datasheet/150060RS55040.pdf</t>
  </si>
  <si>
    <t>https://www.we-online.com/components/products/datasheet/150060VS55040.pdf</t>
  </si>
  <si>
    <t>https://www.we-online.com/components/products/datasheet/150060BS55040.pdf</t>
  </si>
  <si>
    <t>https://www.koaspeer.com/pdfs/RK73H.pdf</t>
  </si>
  <si>
    <t>https://www.molex.com/en-us/products/part-detail/470531000?display=pdf</t>
  </si>
  <si>
    <t>https://mm.digikey.com/Volume0/opasdata/d220001/medias/docus/609/CL05B104KP5NNNC_Spec.pdf</t>
  </si>
  <si>
    <t>https://www.yageo.com/upload/media/product/products/datasheet/rchip/PYu-RC_Group_51_RoHS_L_12.pdf</t>
  </si>
  <si>
    <t>Count</t>
  </si>
  <si>
    <t>Stations</t>
  </si>
  <si>
    <t>Total need</t>
  </si>
  <si>
    <t>Total have</t>
  </si>
  <si>
    <t>https://www.armsom.org/product-page/sige7</t>
  </si>
  <si>
    <t>https://docs.armsom.org/armsom-sige7</t>
  </si>
  <si>
    <t>https://www.armsom.org/product-page/camera-module-1</t>
  </si>
  <si>
    <t>https://drive.google.com/file/d/1A4pPL4b7qqqc8NED2NxWfeoRC7hlyvSu/view</t>
  </si>
  <si>
    <t>ArmSom</t>
  </si>
  <si>
    <t>Company</t>
  </si>
  <si>
    <t>Product</t>
  </si>
  <si>
    <t>Camera Module 1</t>
  </si>
  <si>
    <t>Sige Active Cooling Kit</t>
  </si>
  <si>
    <t>https://www.armsom.org/product-page/sige-active-cooling-kit</t>
  </si>
  <si>
    <t>https://docs.armsom.org/sige-active-cooling-kit</t>
  </si>
  <si>
    <t>Sige7 Basic</t>
  </si>
  <si>
    <t>Noctua</t>
  </si>
  <si>
    <t>NF-A8 5V PWM</t>
  </si>
  <si>
    <t>https://noctua.at/de/nf-a8-5v-pwm</t>
  </si>
  <si>
    <t>https://noctua.at/pub/media/blfa_files/infosheet/noctua_nf_a8_5v_pwm_datasheet_en_web_3.pdf</t>
  </si>
  <si>
    <t>PowerAdd</t>
  </si>
  <si>
    <t>https://www.ipoweradd.com/products/power-dd-pro-portable-charger-20000mah</t>
  </si>
  <si>
    <t>PD100</t>
  </si>
  <si>
    <t>USB-C-C for ArmSom</t>
  </si>
  <si>
    <t>MicroSD Cards for ArmSom</t>
  </si>
  <si>
    <t>USB-C-Micro for Com</t>
  </si>
  <si>
    <t>Com-Module</t>
  </si>
  <si>
    <t>End-Switches</t>
  </si>
  <si>
    <t>Stepper</t>
  </si>
  <si>
    <t>Turntable</t>
  </si>
  <si>
    <t>Ball bearings</t>
  </si>
  <si>
    <t>AZDelivery</t>
  </si>
  <si>
    <t>GY-521 Gyro</t>
  </si>
  <si>
    <t>GY-271 Compass</t>
  </si>
  <si>
    <t>Prototypes: 2; Pillars: 6x4; Fan: 4</t>
  </si>
  <si>
    <t>Insert M3x4</t>
  </si>
  <si>
    <t>Start-Button: 1;</t>
  </si>
  <si>
    <t>FAN: 4</t>
  </si>
  <si>
    <t>CS M3x6-28</t>
  </si>
  <si>
    <t>CS M3x8</t>
  </si>
  <si>
    <t>CS M3x6</t>
  </si>
  <si>
    <t>ArmSom: 1</t>
  </si>
  <si>
    <t>PCB: 3</t>
  </si>
  <si>
    <t>CS M2.5x6</t>
  </si>
  <si>
    <t>Insert M3x5,7</t>
  </si>
  <si>
    <t>Start-Button: 1; PCB: 3; Head: 2</t>
  </si>
  <si>
    <t>Bottom: 4; Walls; 4x4; Top: 4</t>
  </si>
  <si>
    <t>CS M2.5x12</t>
  </si>
  <si>
    <t>Switches: 8</t>
  </si>
  <si>
    <t>CS M3x16</t>
  </si>
  <si>
    <t>LH M3x4-6 (CS)</t>
  </si>
  <si>
    <t>USB-A-C for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</si>
</sst>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44444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1"/>
    <xf numFmtId="0" fontId="0" fillId="2" borderId="1" xfId="0" applyFill="1" applyBorder="1"/>
    <xf numFmtId="0" fontId="2" fillId="0" borderId="0" xfId="0" applyFont="1"/>
    <xf numFmtId="0" fontId="2" fillId="3" borderId="0" xfId="0" applyFont="1" applyFill="1"/>
    <xf numFmtId="0" fontId="2" fillId="5" borderId="0" xfId="0" applyFont="1" applyFill="1"/>
    <xf numFmtId="0" fontId="2" fillId="4" borderId="0" xfId="0" applyFont="1" applyFill="1"/>
    <xf numFmtId="0" fontId="3" fillId="7" borderId="0" xfId="0" applyFont="1" applyFill="1"/>
    <xf numFmtId="0" fontId="2" fillId="6" borderId="0" xfId="0" applyFont="1" applyFill="1"/>
    <xf numFmtId="0" fontId="0" fillId="0" borderId="2" xfId="0" applyBorder="1"/>
    <xf numFmtId="44" fontId="0" fillId="0" borderId="0" xfId="2" applyFont="1"/>
    <xf numFmtId="44" fontId="0" fillId="0" borderId="2" xfId="2" applyFont="1" applyBorder="1"/>
    <xf numFmtId="1" fontId="0" fillId="0" borderId="0" xfId="0" applyNumberFormat="1"/>
    <xf numFmtId="1" fontId="0" fillId="0" borderId="2" xfId="0" applyNumberFormat="1" applyBorder="1"/>
    <xf numFmtId="0" fontId="0" fillId="0" borderId="3" xfId="0" applyBorder="1"/>
    <xf numFmtId="0" fontId="0" fillId="0" borderId="4" xfId="0" applyBorder="1"/>
    <xf numFmtId="44" fontId="0" fillId="0" borderId="3" xfId="2" applyFont="1" applyBorder="1"/>
    <xf numFmtId="44" fontId="0" fillId="0" borderId="4" xfId="2" applyFont="1" applyBorder="1"/>
    <xf numFmtId="2" fontId="5" fillId="0" borderId="3" xfId="2" applyNumberFormat="1" applyFont="1" applyBorder="1"/>
    <xf numFmtId="0" fontId="2" fillId="0" borderId="3" xfId="0" applyFont="1" applyBorder="1"/>
    <xf numFmtId="2" fontId="6" fillId="0" borderId="3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44" fontId="2" fillId="0" borderId="2" xfId="2" applyFont="1" applyBorder="1"/>
    <xf numFmtId="1" fontId="2" fillId="0" borderId="2" xfId="0" applyNumberFormat="1" applyFont="1" applyBorder="1"/>
    <xf numFmtId="44" fontId="2" fillId="0" borderId="4" xfId="2" applyFont="1" applyBorder="1"/>
    <xf numFmtId="2" fontId="6" fillId="0" borderId="4" xfId="2" applyNumberFormat="1" applyFont="1" applyBorder="1"/>
    <xf numFmtId="44" fontId="2" fillId="0" borderId="3" xfId="2" applyFont="1" applyBorder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2" fontId="5" fillId="0" borderId="6" xfId="2" applyNumberFormat="1" applyFont="1" applyBorder="1"/>
    <xf numFmtId="0" fontId="7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6954220</xdr:colOff>
      <xdr:row>3</xdr:row>
      <xdr:rowOff>182846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B654788-E2CE-DF03-E273-77B7DA798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65824" y="5390029"/>
          <a:ext cx="6954220" cy="5382376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cs.arduino.cc/resources/pinouts/A000067-full-pinout.pdf" TargetMode="External"/><Relationship Id="rId1" Type="http://schemas.openxmlformats.org/officeDocument/2006/relationships/hyperlink" Target="https://docs.arduino.cc/resources/pinouts/A000005-full-pinou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at/short/wn4p9mvh" TargetMode="External"/><Relationship Id="rId18" Type="http://schemas.openxmlformats.org/officeDocument/2006/relationships/hyperlink" Target="https://www.digikey.at/short/vc35935j" TargetMode="External"/><Relationship Id="rId26" Type="http://schemas.openxmlformats.org/officeDocument/2006/relationships/hyperlink" Target="https://www.ti.com/lit/gpn/ULN2003A" TargetMode="External"/><Relationship Id="rId39" Type="http://schemas.openxmlformats.org/officeDocument/2006/relationships/hyperlink" Target="https://app.adam-tech.com/products/download/data_sheet/201605/ph1-xx-ua-data-sheet.pdf" TargetMode="External"/><Relationship Id="rId21" Type="http://schemas.openxmlformats.org/officeDocument/2006/relationships/hyperlink" Target="https://www.digikey.at/short/zmbmrqzq" TargetMode="External"/><Relationship Id="rId34" Type="http://schemas.openxmlformats.org/officeDocument/2006/relationships/hyperlink" Target="https://www.jst-mfg.com/product/pdf/eng/ePA-F.pdf" TargetMode="External"/><Relationship Id="rId42" Type="http://schemas.openxmlformats.org/officeDocument/2006/relationships/hyperlink" Target="https://www.we-online.com/components/products/datasheet/150060RS55040.pdf" TargetMode="External"/><Relationship Id="rId47" Type="http://schemas.openxmlformats.org/officeDocument/2006/relationships/hyperlink" Target="https://www.molex.com/en-us/products/part-detail/470531000?display=pdf" TargetMode="External"/><Relationship Id="rId50" Type="http://schemas.openxmlformats.org/officeDocument/2006/relationships/hyperlink" Target="https://www.yageo.com/upload/media/product/products/datasheet/rchip/PYu-RC_Group_51_RoHS_L_12.pdf" TargetMode="External"/><Relationship Id="rId7" Type="http://schemas.openxmlformats.org/officeDocument/2006/relationships/hyperlink" Target="https://www.digikey.at/short/90j4jq2f" TargetMode="External"/><Relationship Id="rId2" Type="http://schemas.openxmlformats.org/officeDocument/2006/relationships/hyperlink" Target="https://www.snapeda.com/parts/ARDUINO%20NANO%20%7C%20A000005/Arduino/view-part/" TargetMode="External"/><Relationship Id="rId16" Type="http://schemas.openxmlformats.org/officeDocument/2006/relationships/hyperlink" Target="https://www.digikey.at/short/z1mvhv5v" TargetMode="External"/><Relationship Id="rId29" Type="http://schemas.openxmlformats.org/officeDocument/2006/relationships/hyperlink" Target="https://app.adam-tech.com/products/download/data_sheet/199582/ics-3xx-t-data-sheet.pdf" TargetMode="External"/><Relationship Id="rId11" Type="http://schemas.openxmlformats.org/officeDocument/2006/relationships/hyperlink" Target="https://www.digikey.at/short/8ft0tvwj" TargetMode="External"/><Relationship Id="rId24" Type="http://schemas.openxmlformats.org/officeDocument/2006/relationships/hyperlink" Target="https://www.digikey.at/short/j2q9wq8m" TargetMode="External"/><Relationship Id="rId32" Type="http://schemas.openxmlformats.org/officeDocument/2006/relationships/hyperlink" Target="https://www.jst-mfg.com/product/pdf/eng/ePHD.pdf" TargetMode="External"/><Relationship Id="rId37" Type="http://schemas.openxmlformats.org/officeDocument/2006/relationships/hyperlink" Target="https://mm.digikey.com/Volume0/opasdata/d220001/medias/docus/1256/Ribbon_Cable_Assembly_Length.pdf" TargetMode="External"/><Relationship Id="rId40" Type="http://schemas.openxmlformats.org/officeDocument/2006/relationships/hyperlink" Target="https://drawings-pdf.s3.amazonaws.com/11134.pdf" TargetMode="External"/><Relationship Id="rId45" Type="http://schemas.openxmlformats.org/officeDocument/2006/relationships/hyperlink" Target="https://www.koaspeer.com/pdfs/RK73H.pdf" TargetMode="External"/><Relationship Id="rId5" Type="http://schemas.openxmlformats.org/officeDocument/2006/relationships/hyperlink" Target="https://www.digikey.at/short/wbd4nzt4" TargetMode="External"/><Relationship Id="rId15" Type="http://schemas.openxmlformats.org/officeDocument/2006/relationships/hyperlink" Target="https://www.digikey.at/short/j2v0qn9m" TargetMode="External"/><Relationship Id="rId23" Type="http://schemas.openxmlformats.org/officeDocument/2006/relationships/hyperlink" Target="https://www.digikey.at/short/d1mb5j91" TargetMode="External"/><Relationship Id="rId28" Type="http://schemas.openxmlformats.org/officeDocument/2006/relationships/hyperlink" Target="http://www.chipquik.com/datasheets/HDR100IMP40F-G-RA-TH.pdf" TargetMode="External"/><Relationship Id="rId36" Type="http://schemas.openxmlformats.org/officeDocument/2006/relationships/hyperlink" Target="https://mm.digikey.com/Volume0/opasdata/d220001/medias/docus/6025/302-S.pdf" TargetMode="External"/><Relationship Id="rId49" Type="http://schemas.openxmlformats.org/officeDocument/2006/relationships/hyperlink" Target="https://mm.digikey.com/Volume0/opasdata/d220001/medias/docus/609/CL05B104KP5NNNC_Spec.pdf" TargetMode="External"/><Relationship Id="rId10" Type="http://schemas.openxmlformats.org/officeDocument/2006/relationships/hyperlink" Target="https://www.digikey.at/short/7qpp24h0" TargetMode="External"/><Relationship Id="rId19" Type="http://schemas.openxmlformats.org/officeDocument/2006/relationships/hyperlink" Target="https://www.digikey.at/short/7tqhvwt5" TargetMode="External"/><Relationship Id="rId31" Type="http://schemas.openxmlformats.org/officeDocument/2006/relationships/hyperlink" Target="https://www.jst-mfg.com/product/pdf/eng/ePA-F.pdf" TargetMode="External"/><Relationship Id="rId44" Type="http://schemas.openxmlformats.org/officeDocument/2006/relationships/hyperlink" Target="https://www.we-online.com/components/products/datasheet/150060BS55040.pdf" TargetMode="External"/><Relationship Id="rId4" Type="http://schemas.openxmlformats.org/officeDocument/2006/relationships/hyperlink" Target="https://www.digikey.at/short/tnjpw09b" TargetMode="External"/><Relationship Id="rId9" Type="http://schemas.openxmlformats.org/officeDocument/2006/relationships/hyperlink" Target="https://www.digikey.at/short/hf47v1c8" TargetMode="External"/><Relationship Id="rId14" Type="http://schemas.openxmlformats.org/officeDocument/2006/relationships/hyperlink" Target="https://www.digikey.at/short/w3ztth2r" TargetMode="External"/><Relationship Id="rId22" Type="http://schemas.openxmlformats.org/officeDocument/2006/relationships/hyperlink" Target="https://www.digikey.at/short/dp0fqt7z" TargetMode="External"/><Relationship Id="rId27" Type="http://schemas.openxmlformats.org/officeDocument/2006/relationships/hyperlink" Target="https://mm.digikey.com/Volume0/opasdata/d220001/medias/docus/2267/DFR0010_Web.pdf" TargetMode="External"/><Relationship Id="rId30" Type="http://schemas.openxmlformats.org/officeDocument/2006/relationships/hyperlink" Target="https://www.jst-mfg.com/product/pdf/eng/eXH.pdf" TargetMode="External"/><Relationship Id="rId35" Type="http://schemas.openxmlformats.org/officeDocument/2006/relationships/hyperlink" Target="https://app.adam-tech.com/products/download/data_sheet/195860/usb-ap-s-ra-data-sheet.pdf" TargetMode="External"/><Relationship Id="rId43" Type="http://schemas.openxmlformats.org/officeDocument/2006/relationships/hyperlink" Target="https://www.we-online.com/components/products/datasheet/150060VS55040.pdf" TargetMode="External"/><Relationship Id="rId48" Type="http://schemas.openxmlformats.org/officeDocument/2006/relationships/hyperlink" Target="https://www.jst-mfg.com/product/pdf/eng/ePA-F.pdf" TargetMode="External"/><Relationship Id="rId8" Type="http://schemas.openxmlformats.org/officeDocument/2006/relationships/hyperlink" Target="https://www.digikey.at/short/q4n0m4bd" TargetMode="External"/><Relationship Id="rId51" Type="http://schemas.openxmlformats.org/officeDocument/2006/relationships/printerSettings" Target="../printerSettings/printerSettings2.bin"/><Relationship Id="rId3" Type="http://schemas.openxmlformats.org/officeDocument/2006/relationships/hyperlink" Target="https://www.digikey.at/short/pq2fpdh1" TargetMode="External"/><Relationship Id="rId12" Type="http://schemas.openxmlformats.org/officeDocument/2006/relationships/hyperlink" Target="https://www.digikey.at/short/jh4tq38q" TargetMode="External"/><Relationship Id="rId17" Type="http://schemas.openxmlformats.org/officeDocument/2006/relationships/hyperlink" Target="https://www.digikey.at/short/rmcdtwwm" TargetMode="External"/><Relationship Id="rId25" Type="http://schemas.openxmlformats.org/officeDocument/2006/relationships/hyperlink" Target="https://www.digikey.at/short/q7tdz9t5" TargetMode="External"/><Relationship Id="rId33" Type="http://schemas.openxmlformats.org/officeDocument/2006/relationships/hyperlink" Target="https://www.jst-mfg.com/product/pdf/eng/ePA-F.pdf" TargetMode="External"/><Relationship Id="rId38" Type="http://schemas.openxmlformats.org/officeDocument/2006/relationships/hyperlink" Target="https://www.we-online.com/components/products/datasheet/61300821821.pdf" TargetMode="External"/><Relationship Id="rId46" Type="http://schemas.openxmlformats.org/officeDocument/2006/relationships/hyperlink" Target="https://www.koaspeer.com/pdfs/RK73H.pdf" TargetMode="External"/><Relationship Id="rId20" Type="http://schemas.openxmlformats.org/officeDocument/2006/relationships/hyperlink" Target="https://www.digikey.at/short/wmht452h" TargetMode="External"/><Relationship Id="rId41" Type="http://schemas.openxmlformats.org/officeDocument/2006/relationships/hyperlink" Target="https://mm.digikey.com/Volume0/opasdata/d220001/medias/docus/2184/3111_Web.pdf" TargetMode="External"/><Relationship Id="rId1" Type="http://schemas.openxmlformats.org/officeDocument/2006/relationships/hyperlink" Target="https://www.digikey.at/short/80nj9qfv" TargetMode="External"/><Relationship Id="rId6" Type="http://schemas.openxmlformats.org/officeDocument/2006/relationships/hyperlink" Target="https://www.digikey.at/short/9n09tdt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noctua.at/pub/media/blfa_files/infosheet/noctua_nf_a8_5v_pwm_datasheet_en_web_3.pdf" TargetMode="External"/><Relationship Id="rId3" Type="http://schemas.openxmlformats.org/officeDocument/2006/relationships/hyperlink" Target="https://www.armsom.org/product-page/camera-module-1" TargetMode="External"/><Relationship Id="rId7" Type="http://schemas.openxmlformats.org/officeDocument/2006/relationships/hyperlink" Target="https://noctua.at/de/nf-a8-5v-pwm" TargetMode="External"/><Relationship Id="rId2" Type="http://schemas.openxmlformats.org/officeDocument/2006/relationships/hyperlink" Target="https://docs.armsom.org/armsom-sige7" TargetMode="External"/><Relationship Id="rId1" Type="http://schemas.openxmlformats.org/officeDocument/2006/relationships/hyperlink" Target="https://www.armsom.org/product-page/sige7" TargetMode="External"/><Relationship Id="rId6" Type="http://schemas.openxmlformats.org/officeDocument/2006/relationships/hyperlink" Target="https://docs.armsom.org/sige-active-cooling-kit" TargetMode="External"/><Relationship Id="rId5" Type="http://schemas.openxmlformats.org/officeDocument/2006/relationships/hyperlink" Target="https://www.armsom.org/product-page/sige-active-cooling-kit" TargetMode="External"/><Relationship Id="rId4" Type="http://schemas.openxmlformats.org/officeDocument/2006/relationships/hyperlink" Target="https://drive.google.com/file/d/1A4pPL4b7qqqc8NED2NxWfeoRC7hlyvSu/view" TargetMode="External"/><Relationship Id="rId9" Type="http://schemas.openxmlformats.org/officeDocument/2006/relationships/hyperlink" Target="https://www.ipoweradd.com/products/power-dd-pro-portable-charger-20000ma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opLeftCell="A2" zoomScaleNormal="100" workbookViewId="0">
      <selection activeCell="A3" sqref="A3"/>
    </sheetView>
  </sheetViews>
  <sheetFormatPr defaultRowHeight="15" x14ac:dyDescent="0.25"/>
  <cols>
    <col min="1" max="3" width="117.42578125" customWidth="1"/>
  </cols>
  <sheetData>
    <row r="1" spans="1:3" x14ac:dyDescent="0.25">
      <c r="A1" t="s">
        <v>2</v>
      </c>
      <c r="B1" s="1" t="s">
        <v>0</v>
      </c>
      <c r="C1" s="1" t="s">
        <v>1</v>
      </c>
    </row>
    <row r="2" spans="1:3" ht="409.5" customHeight="1" x14ac:dyDescent="0.25">
      <c r="A2" t="e" vm="1">
        <v>#VALUE!</v>
      </c>
      <c r="B2" t="e" vm="2">
        <v>#VALUE!</v>
      </c>
      <c r="C2" t="e" vm="3">
        <v>#VALUE!</v>
      </c>
    </row>
    <row r="3" spans="1:3" ht="409.5" customHeight="1" x14ac:dyDescent="0.25">
      <c r="B3" t="e" vm="4">
        <v>#VALUE!</v>
      </c>
    </row>
  </sheetData>
  <hyperlinks>
    <hyperlink ref="C1" r:id="rId1" xr:uid="{D950086C-642B-46B9-AC1B-81FD6EE498EA}"/>
    <hyperlink ref="B1" r:id="rId2" xr:uid="{A1C2338E-C0E8-44C3-9F4A-C7ABA9F232C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43EA-BCB9-4805-8116-6F1FB52599C5}">
  <dimension ref="A1:L39"/>
  <sheetViews>
    <sheetView tabSelected="1" zoomScaleNormal="100" workbookViewId="0">
      <selection activeCell="H4" sqref="H4"/>
    </sheetView>
  </sheetViews>
  <sheetFormatPr defaultRowHeight="15" x14ac:dyDescent="0.25"/>
  <cols>
    <col min="1" max="1" width="10" customWidth="1"/>
    <col min="3" max="3" width="10.42578125" bestFit="1" customWidth="1"/>
    <col min="4" max="4" width="30.7109375" bestFit="1" customWidth="1"/>
    <col min="7" max="7" width="25.85546875" bestFit="1" customWidth="1"/>
    <col min="9" max="9" width="10.7109375" bestFit="1" customWidth="1"/>
  </cols>
  <sheetData>
    <row r="1" spans="1:9" x14ac:dyDescent="0.25">
      <c r="A1" s="3" t="s">
        <v>35</v>
      </c>
      <c r="B1" s="2" t="s">
        <v>29</v>
      </c>
      <c r="C1" s="2"/>
      <c r="D1" s="2"/>
      <c r="E1" s="2"/>
      <c r="F1" s="2"/>
      <c r="G1" s="2"/>
      <c r="H1" s="2" t="s">
        <v>16</v>
      </c>
      <c r="I1" s="3" t="s">
        <v>31</v>
      </c>
    </row>
    <row r="2" spans="1:9" x14ac:dyDescent="0.25">
      <c r="A2" t="s">
        <v>28</v>
      </c>
      <c r="B2" s="2" t="s">
        <v>28</v>
      </c>
      <c r="C2" s="2"/>
      <c r="D2" s="2"/>
      <c r="E2" s="2"/>
      <c r="F2" s="2"/>
      <c r="G2" s="2"/>
      <c r="H2" s="2" t="s">
        <v>15</v>
      </c>
      <c r="I2" s="3" t="s">
        <v>32</v>
      </c>
    </row>
    <row r="3" spans="1:9" x14ac:dyDescent="0.25">
      <c r="A3" t="s">
        <v>27</v>
      </c>
      <c r="B3" s="2" t="s">
        <v>27</v>
      </c>
      <c r="C3" s="2"/>
      <c r="D3" s="2"/>
      <c r="E3" s="2"/>
      <c r="F3" s="2"/>
      <c r="G3" s="2"/>
      <c r="H3" s="2" t="s">
        <v>14</v>
      </c>
      <c r="I3" s="3" t="s">
        <v>33</v>
      </c>
    </row>
    <row r="4" spans="1:9" x14ac:dyDescent="0.25">
      <c r="A4" s="3" t="s">
        <v>53</v>
      </c>
      <c r="B4" s="2" t="s">
        <v>26</v>
      </c>
      <c r="C4" s="2"/>
      <c r="D4" s="2"/>
      <c r="E4" s="2"/>
      <c r="F4" s="2"/>
      <c r="G4" s="2"/>
      <c r="H4" s="2" t="s">
        <v>36</v>
      </c>
      <c r="I4" s="3" t="s">
        <v>34</v>
      </c>
    </row>
    <row r="5" spans="1:9" x14ac:dyDescent="0.25">
      <c r="B5" s="2" t="s">
        <v>25</v>
      </c>
      <c r="C5" s="2"/>
      <c r="D5" s="2"/>
      <c r="E5" s="2"/>
      <c r="F5" s="2"/>
      <c r="G5" s="2"/>
      <c r="H5" s="2" t="s">
        <v>13</v>
      </c>
    </row>
    <row r="6" spans="1:9" x14ac:dyDescent="0.25">
      <c r="B6" s="2" t="s">
        <v>24</v>
      </c>
      <c r="C6" s="2"/>
      <c r="D6" s="2"/>
      <c r="E6" s="2"/>
      <c r="F6" s="2"/>
      <c r="G6" s="2"/>
      <c r="H6" s="2" t="s">
        <v>12</v>
      </c>
    </row>
    <row r="7" spans="1:9" x14ac:dyDescent="0.25">
      <c r="B7" s="2" t="s">
        <v>23</v>
      </c>
      <c r="C7" s="2"/>
      <c r="D7" s="2"/>
      <c r="E7" s="2"/>
      <c r="F7" s="2"/>
      <c r="G7" s="2"/>
      <c r="H7" s="2" t="s">
        <v>11</v>
      </c>
    </row>
    <row r="8" spans="1:9" x14ac:dyDescent="0.25">
      <c r="A8" s="3" t="s">
        <v>51</v>
      </c>
      <c r="B8" s="2" t="s">
        <v>22</v>
      </c>
      <c r="C8" s="2"/>
      <c r="D8" s="2"/>
      <c r="E8" s="2"/>
      <c r="F8" s="2"/>
      <c r="G8" s="2"/>
      <c r="H8" s="2" t="s">
        <v>10</v>
      </c>
      <c r="I8" t="s">
        <v>178</v>
      </c>
    </row>
    <row r="9" spans="1:9" x14ac:dyDescent="0.25">
      <c r="A9" s="3" t="s">
        <v>52</v>
      </c>
      <c r="B9" s="2" t="s">
        <v>21</v>
      </c>
      <c r="C9" s="2"/>
      <c r="D9" s="2"/>
      <c r="E9" s="2"/>
      <c r="F9" s="2"/>
      <c r="G9" s="2"/>
      <c r="H9" s="2" t="s">
        <v>9</v>
      </c>
      <c r="I9" t="s">
        <v>179</v>
      </c>
    </row>
    <row r="10" spans="1:9" x14ac:dyDescent="0.25">
      <c r="B10" s="2" t="s">
        <v>20</v>
      </c>
      <c r="C10" s="2"/>
      <c r="D10" s="2"/>
      <c r="E10" s="2"/>
      <c r="F10" s="2"/>
      <c r="G10" s="2"/>
      <c r="H10" s="2" t="s">
        <v>8</v>
      </c>
      <c r="I10" s="3" t="s">
        <v>30</v>
      </c>
    </row>
    <row r="11" spans="1:9" x14ac:dyDescent="0.25">
      <c r="B11" s="2" t="s">
        <v>19</v>
      </c>
      <c r="C11" s="2"/>
      <c r="D11" s="2"/>
      <c r="E11" s="2"/>
      <c r="F11" s="2"/>
      <c r="G11" s="2"/>
      <c r="H11" s="2" t="s">
        <v>7</v>
      </c>
      <c r="I11" s="3" t="s">
        <v>30</v>
      </c>
    </row>
    <row r="12" spans="1:9" x14ac:dyDescent="0.25">
      <c r="A12" t="s">
        <v>18</v>
      </c>
      <c r="B12" s="2" t="s">
        <v>18</v>
      </c>
      <c r="C12" s="2"/>
      <c r="D12" s="2"/>
      <c r="E12" s="2"/>
      <c r="F12" s="2"/>
      <c r="G12" s="2"/>
      <c r="H12" s="2" t="s">
        <v>6</v>
      </c>
      <c r="I12" t="s">
        <v>6</v>
      </c>
    </row>
    <row r="13" spans="1:9" x14ac:dyDescent="0.25">
      <c r="A13" t="s">
        <v>5</v>
      </c>
      <c r="B13" s="2" t="s">
        <v>5</v>
      </c>
      <c r="C13" s="2"/>
      <c r="D13" s="2"/>
      <c r="E13" s="2"/>
      <c r="F13" s="2"/>
      <c r="G13" s="2"/>
      <c r="H13" s="2" t="s">
        <v>5</v>
      </c>
      <c r="I13" t="s">
        <v>5</v>
      </c>
    </row>
    <row r="14" spans="1:9" x14ac:dyDescent="0.25">
      <c r="A14" t="s">
        <v>6</v>
      </c>
      <c r="B14" s="2" t="s">
        <v>6</v>
      </c>
      <c r="C14" s="2"/>
      <c r="D14" s="2"/>
      <c r="E14" s="2"/>
      <c r="F14" s="2"/>
      <c r="G14" s="2"/>
      <c r="H14" s="2" t="s">
        <v>4</v>
      </c>
    </row>
    <row r="15" spans="1:9" x14ac:dyDescent="0.25">
      <c r="A15" t="s">
        <v>17</v>
      </c>
      <c r="B15" s="2" t="s">
        <v>17</v>
      </c>
      <c r="C15" s="2"/>
      <c r="D15" s="2"/>
      <c r="E15" s="2"/>
      <c r="F15" s="2"/>
      <c r="G15" s="2"/>
      <c r="H15" s="2" t="s">
        <v>3</v>
      </c>
    </row>
    <row r="17" spans="2:12" x14ac:dyDescent="0.25">
      <c r="D17" t="s">
        <v>28</v>
      </c>
      <c r="E17">
        <v>1</v>
      </c>
      <c r="F17">
        <v>2</v>
      </c>
      <c r="G17" t="s">
        <v>18</v>
      </c>
      <c r="L17" t="s">
        <v>39</v>
      </c>
    </row>
    <row r="18" spans="2:12" x14ac:dyDescent="0.25">
      <c r="B18" t="s">
        <v>47</v>
      </c>
      <c r="C18" s="4" t="s">
        <v>49</v>
      </c>
      <c r="D18" t="s">
        <v>55</v>
      </c>
      <c r="E18">
        <v>3</v>
      </c>
      <c r="F18">
        <v>4</v>
      </c>
      <c r="G18" t="s">
        <v>18</v>
      </c>
    </row>
    <row r="19" spans="2:12" x14ac:dyDescent="0.25">
      <c r="B19" t="s">
        <v>47</v>
      </c>
      <c r="C19" s="4" t="s">
        <v>49</v>
      </c>
      <c r="D19" t="s">
        <v>55</v>
      </c>
      <c r="E19">
        <v>5</v>
      </c>
      <c r="F19">
        <v>6</v>
      </c>
      <c r="G19" t="s">
        <v>6</v>
      </c>
      <c r="H19" s="6" t="s">
        <v>6</v>
      </c>
    </row>
    <row r="20" spans="2:12" x14ac:dyDescent="0.25">
      <c r="B20" t="s">
        <v>45</v>
      </c>
      <c r="C20" s="8" t="s">
        <v>78</v>
      </c>
      <c r="D20" t="s">
        <v>56</v>
      </c>
      <c r="E20">
        <v>7</v>
      </c>
      <c r="F20">
        <v>8</v>
      </c>
      <c r="G20" t="s">
        <v>68</v>
      </c>
      <c r="H20" s="5" t="s">
        <v>40</v>
      </c>
      <c r="I20" t="s">
        <v>80</v>
      </c>
    </row>
    <row r="21" spans="2:12" x14ac:dyDescent="0.25">
      <c r="C21" s="6" t="s">
        <v>6</v>
      </c>
      <c r="D21" t="s">
        <v>6</v>
      </c>
      <c r="E21">
        <v>9</v>
      </c>
      <c r="F21">
        <v>10</v>
      </c>
      <c r="G21" t="s">
        <v>68</v>
      </c>
      <c r="H21" s="5" t="s">
        <v>40</v>
      </c>
      <c r="I21" t="s">
        <v>80</v>
      </c>
    </row>
    <row r="22" spans="2:12" x14ac:dyDescent="0.25">
      <c r="B22" t="s">
        <v>46</v>
      </c>
      <c r="C22" s="8" t="s">
        <v>78</v>
      </c>
      <c r="D22" t="s">
        <v>57</v>
      </c>
      <c r="E22">
        <v>11</v>
      </c>
      <c r="F22">
        <v>12</v>
      </c>
      <c r="G22" t="s">
        <v>69</v>
      </c>
      <c r="H22" s="4" t="s">
        <v>38</v>
      </c>
      <c r="I22" t="s">
        <v>48</v>
      </c>
    </row>
    <row r="23" spans="2:12" x14ac:dyDescent="0.25">
      <c r="C23" s="3" t="s">
        <v>77</v>
      </c>
      <c r="D23" t="s">
        <v>58</v>
      </c>
      <c r="E23">
        <v>13</v>
      </c>
      <c r="F23">
        <v>14</v>
      </c>
      <c r="G23" t="s">
        <v>6</v>
      </c>
      <c r="H23" s="6" t="s">
        <v>6</v>
      </c>
    </row>
    <row r="24" spans="2:12" x14ac:dyDescent="0.25">
      <c r="C24" s="3" t="s">
        <v>77</v>
      </c>
      <c r="D24" t="s">
        <v>59</v>
      </c>
      <c r="E24">
        <v>15</v>
      </c>
      <c r="F24">
        <v>16</v>
      </c>
      <c r="G24" t="s">
        <v>70</v>
      </c>
      <c r="H24" s="4" t="s">
        <v>38</v>
      </c>
      <c r="I24" t="s">
        <v>48</v>
      </c>
    </row>
    <row r="25" spans="2:12" x14ac:dyDescent="0.25">
      <c r="D25" t="s">
        <v>28</v>
      </c>
      <c r="E25">
        <v>17</v>
      </c>
      <c r="F25">
        <v>18</v>
      </c>
      <c r="G25" t="s">
        <v>71</v>
      </c>
      <c r="H25" s="4" t="s">
        <v>49</v>
      </c>
      <c r="I25" t="s">
        <v>47</v>
      </c>
    </row>
    <row r="26" spans="2:12" x14ac:dyDescent="0.25">
      <c r="C26" s="3" t="s">
        <v>77</v>
      </c>
      <c r="D26" t="s">
        <v>60</v>
      </c>
      <c r="E26">
        <v>19</v>
      </c>
      <c r="F26">
        <v>20</v>
      </c>
      <c r="G26" t="s">
        <v>6</v>
      </c>
      <c r="H26" s="6" t="s">
        <v>6</v>
      </c>
    </row>
    <row r="27" spans="2:12" x14ac:dyDescent="0.25">
      <c r="C27" s="3" t="s">
        <v>77</v>
      </c>
      <c r="D27" t="s">
        <v>61</v>
      </c>
      <c r="E27">
        <v>21</v>
      </c>
      <c r="F27">
        <v>22</v>
      </c>
      <c r="G27" t="s">
        <v>54</v>
      </c>
      <c r="H27" s="7" t="s">
        <v>44</v>
      </c>
    </row>
    <row r="28" spans="2:12" x14ac:dyDescent="0.25">
      <c r="C28" s="3" t="s">
        <v>77</v>
      </c>
      <c r="D28" t="s">
        <v>60</v>
      </c>
      <c r="E28">
        <v>23</v>
      </c>
      <c r="F28">
        <v>24</v>
      </c>
      <c r="G28" t="s">
        <v>72</v>
      </c>
      <c r="H28" s="3" t="s">
        <v>77</v>
      </c>
    </row>
    <row r="29" spans="2:12" x14ac:dyDescent="0.25">
      <c r="C29" s="6" t="s">
        <v>6</v>
      </c>
      <c r="D29" t="s">
        <v>6</v>
      </c>
      <c r="E29">
        <v>25</v>
      </c>
      <c r="F29">
        <v>26</v>
      </c>
      <c r="G29" t="s">
        <v>72</v>
      </c>
      <c r="H29" s="3" t="s">
        <v>77</v>
      </c>
    </row>
    <row r="30" spans="2:12" x14ac:dyDescent="0.25">
      <c r="B30" t="s">
        <v>47</v>
      </c>
      <c r="C30" s="4" t="s">
        <v>49</v>
      </c>
      <c r="D30" t="s">
        <v>62</v>
      </c>
      <c r="E30">
        <v>27</v>
      </c>
      <c r="F30">
        <v>28</v>
      </c>
      <c r="G30" t="s">
        <v>73</v>
      </c>
      <c r="H30" s="7" t="s">
        <v>44</v>
      </c>
    </row>
    <row r="31" spans="2:12" x14ac:dyDescent="0.25">
      <c r="C31" s="7" t="s">
        <v>44</v>
      </c>
      <c r="D31" t="s">
        <v>63</v>
      </c>
      <c r="E31">
        <v>29</v>
      </c>
      <c r="F31">
        <v>30</v>
      </c>
      <c r="G31" t="s">
        <v>6</v>
      </c>
      <c r="H31" s="6" t="s">
        <v>6</v>
      </c>
    </row>
    <row r="32" spans="2:12" x14ac:dyDescent="0.25">
      <c r="C32" s="3" t="s">
        <v>77</v>
      </c>
      <c r="D32" t="s">
        <v>64</v>
      </c>
      <c r="E32">
        <v>31</v>
      </c>
      <c r="F32">
        <v>32</v>
      </c>
      <c r="G32" t="s">
        <v>74</v>
      </c>
      <c r="H32" s="4" t="s">
        <v>38</v>
      </c>
      <c r="I32" t="s">
        <v>48</v>
      </c>
    </row>
    <row r="33" spans="2:9" x14ac:dyDescent="0.25">
      <c r="B33" t="s">
        <v>48</v>
      </c>
      <c r="C33" s="4" t="s">
        <v>38</v>
      </c>
      <c r="D33" t="s">
        <v>65</v>
      </c>
      <c r="E33">
        <v>33</v>
      </c>
      <c r="F33">
        <v>34</v>
      </c>
      <c r="G33" t="s">
        <v>6</v>
      </c>
      <c r="H33" s="6" t="s">
        <v>6</v>
      </c>
    </row>
    <row r="34" spans="2:9" x14ac:dyDescent="0.25">
      <c r="B34" t="s">
        <v>50</v>
      </c>
      <c r="C34" s="4" t="s">
        <v>37</v>
      </c>
      <c r="D34" t="s">
        <v>66</v>
      </c>
      <c r="E34">
        <v>35</v>
      </c>
      <c r="F34">
        <v>36</v>
      </c>
      <c r="G34" t="s">
        <v>74</v>
      </c>
      <c r="H34" s="4" t="s">
        <v>37</v>
      </c>
      <c r="I34" t="s">
        <v>50</v>
      </c>
    </row>
    <row r="35" spans="2:9" x14ac:dyDescent="0.25">
      <c r="B35" t="s">
        <v>177</v>
      </c>
      <c r="C35" s="8" t="s">
        <v>78</v>
      </c>
      <c r="D35" t="s">
        <v>67</v>
      </c>
      <c r="E35">
        <v>37</v>
      </c>
      <c r="F35">
        <v>38</v>
      </c>
      <c r="G35" t="s">
        <v>75</v>
      </c>
      <c r="H35" s="4" t="s">
        <v>37</v>
      </c>
      <c r="I35" t="s">
        <v>50</v>
      </c>
    </row>
    <row r="36" spans="2:9" x14ac:dyDescent="0.25">
      <c r="C36" s="6" t="s">
        <v>6</v>
      </c>
      <c r="D36" t="s">
        <v>6</v>
      </c>
      <c r="E36">
        <v>39</v>
      </c>
      <c r="F36">
        <v>40</v>
      </c>
      <c r="G36" t="s">
        <v>76</v>
      </c>
      <c r="H36" s="4" t="s">
        <v>37</v>
      </c>
      <c r="I36" t="s">
        <v>50</v>
      </c>
    </row>
    <row r="39" spans="2:9" x14ac:dyDescent="0.25">
      <c r="E39" t="s">
        <v>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8C54A-9D80-4005-8BD7-89DE5C6B7683}">
  <dimension ref="A1:S34"/>
  <sheetViews>
    <sheetView zoomScaleNormal="100" workbookViewId="0">
      <selection activeCell="B33" sqref="B33"/>
    </sheetView>
  </sheetViews>
  <sheetFormatPr defaultRowHeight="15" x14ac:dyDescent="0.25"/>
  <cols>
    <col min="1" max="1" width="23.42578125" customWidth="1"/>
    <col min="2" max="2" width="26.28515625" bestFit="1" customWidth="1"/>
    <col min="3" max="3" width="5.28515625" bestFit="1" customWidth="1"/>
    <col min="4" max="4" width="17.85546875" style="30" bestFit="1" customWidth="1"/>
    <col min="5" max="5" width="14.42578125" bestFit="1" customWidth="1"/>
    <col min="6" max="6" width="15.5703125" style="14" bestFit="1" customWidth="1"/>
    <col min="7" max="7" width="9.140625" style="10"/>
    <col min="8" max="8" width="3.42578125" style="12" bestFit="1" customWidth="1"/>
    <col min="9" max="9" width="4.28515625" style="12" bestFit="1" customWidth="1"/>
    <col min="10" max="10" width="5.42578125" style="12" bestFit="1" customWidth="1"/>
    <col min="11" max="11" width="9" style="16" bestFit="1" customWidth="1"/>
    <col min="12" max="14" width="9.140625" style="12"/>
    <col min="15" max="15" width="9.85546875" style="16" bestFit="1" customWidth="1"/>
    <col min="16" max="16" width="2.28515625" style="18" customWidth="1"/>
    <col min="17" max="17" width="37.42578125" bestFit="1" customWidth="1"/>
    <col min="18" max="18" width="37.42578125" customWidth="1"/>
    <col min="19" max="19" width="22.85546875" customWidth="1"/>
  </cols>
  <sheetData>
    <row r="1" spans="1:19" x14ac:dyDescent="0.25">
      <c r="A1" s="3" t="s">
        <v>81</v>
      </c>
      <c r="B1" s="3" t="s">
        <v>42</v>
      </c>
      <c r="C1" s="3" t="s">
        <v>148</v>
      </c>
      <c r="D1" s="28" t="s">
        <v>82</v>
      </c>
      <c r="E1" s="3" t="s">
        <v>83</v>
      </c>
      <c r="F1" s="19" t="s">
        <v>84</v>
      </c>
      <c r="G1" s="37" t="s">
        <v>88</v>
      </c>
      <c r="H1" s="35"/>
      <c r="I1" s="35"/>
      <c r="J1" s="35"/>
      <c r="K1" s="36"/>
      <c r="L1" s="35" t="s">
        <v>90</v>
      </c>
      <c r="M1" s="35"/>
      <c r="N1" s="35"/>
      <c r="O1" s="36"/>
      <c r="P1" s="20"/>
      <c r="Q1" s="3" t="s">
        <v>101</v>
      </c>
      <c r="R1" s="3" t="s">
        <v>205</v>
      </c>
      <c r="S1" s="3" t="s">
        <v>102</v>
      </c>
    </row>
    <row r="2" spans="1:19" s="9" customFormat="1" ht="15.75" thickBot="1" x14ac:dyDescent="0.3">
      <c r="A2" s="21"/>
      <c r="B2" s="21"/>
      <c r="C2" s="21"/>
      <c r="D2" s="29"/>
      <c r="E2" s="21"/>
      <c r="F2" s="22"/>
      <c r="G2" s="23" t="s">
        <v>85</v>
      </c>
      <c r="H2" s="24" t="s">
        <v>86</v>
      </c>
      <c r="I2" s="38" t="s">
        <v>91</v>
      </c>
      <c r="J2" s="38"/>
      <c r="K2" s="25" t="s">
        <v>87</v>
      </c>
      <c r="L2" s="24" t="s">
        <v>86</v>
      </c>
      <c r="M2" s="24" t="s">
        <v>89</v>
      </c>
      <c r="N2" s="24" t="s">
        <v>203</v>
      </c>
      <c r="O2" s="25" t="s">
        <v>87</v>
      </c>
      <c r="P2" s="26"/>
    </row>
    <row r="3" spans="1:19" x14ac:dyDescent="0.25">
      <c r="A3" t="s">
        <v>92</v>
      </c>
      <c r="B3" t="s">
        <v>41</v>
      </c>
      <c r="C3" t="s">
        <v>149</v>
      </c>
      <c r="G3" s="10">
        <v>5.48</v>
      </c>
      <c r="H3" s="12">
        <v>1</v>
      </c>
      <c r="I3" s="12">
        <v>1</v>
      </c>
      <c r="K3" s="16">
        <f>IF(G3*H3&gt;0, G3*H3, "")</f>
        <v>5.48</v>
      </c>
      <c r="L3" s="12">
        <f>IF(H3*3&gt;0, H3*3, "")</f>
        <v>3</v>
      </c>
      <c r="M3" s="12">
        <v>1</v>
      </c>
      <c r="N3" s="12">
        <f>L3+M3</f>
        <v>4</v>
      </c>
      <c r="O3" s="16">
        <f>IF(L3="","",IF(G3="","",IF((L3+M3)*G3&gt;0,(L3+M3)*G3,"")))</f>
        <v>21.92</v>
      </c>
      <c r="P3" s="18" t="str">
        <f>IF(L3="","", IF((L3+M3)&lt;I3, "L", IF((L3+M3)&gt;=J3, IF(J3="","","H"), "")))</f>
        <v/>
      </c>
      <c r="Q3" s="1" t="s">
        <v>110</v>
      </c>
      <c r="R3" s="1" t="s">
        <v>207</v>
      </c>
      <c r="S3" s="1" t="s">
        <v>43</v>
      </c>
    </row>
    <row r="4" spans="1:19" x14ac:dyDescent="0.25">
      <c r="A4" t="s">
        <v>92</v>
      </c>
      <c r="B4" t="s">
        <v>93</v>
      </c>
      <c r="C4" t="s">
        <v>149</v>
      </c>
      <c r="D4" s="30" t="s">
        <v>185</v>
      </c>
      <c r="F4" s="14" t="s">
        <v>166</v>
      </c>
      <c r="G4" s="10">
        <v>0.83</v>
      </c>
      <c r="H4" s="12">
        <v>2</v>
      </c>
      <c r="I4" s="12">
        <v>1</v>
      </c>
      <c r="K4" s="16">
        <f t="shared" ref="K4:K29" si="0">IF(G4*H4&gt;0, G4*H4, "")</f>
        <v>1.66</v>
      </c>
      <c r="L4" s="12">
        <f t="shared" ref="L4:L29" si="1">IF(H4*3&gt;0, H4*3, "")</f>
        <v>6</v>
      </c>
      <c r="M4" s="12">
        <v>2</v>
      </c>
      <c r="N4" s="12">
        <f t="shared" ref="N4:N27" si="2">L4+M4</f>
        <v>8</v>
      </c>
      <c r="O4" s="16">
        <f>IF(L4="","",IF(G4="","",IF((L4+M4)*G4&gt;0,(L4+M4)*G4,"")))</f>
        <v>6.64</v>
      </c>
      <c r="P4" s="18" t="str">
        <f>IF(L4="","", IF((L4+M4)&lt;I4, "L", IF((L4+M4)&gt;=J4, IF(J4="","","H"), "")))</f>
        <v/>
      </c>
      <c r="Q4" s="1" t="s">
        <v>167</v>
      </c>
      <c r="R4" s="1" t="s">
        <v>208</v>
      </c>
      <c r="S4" t="s">
        <v>44</v>
      </c>
    </row>
    <row r="5" spans="1:19" x14ac:dyDescent="0.25">
      <c r="A5" t="s">
        <v>94</v>
      </c>
      <c r="B5" t="s">
        <v>95</v>
      </c>
      <c r="C5" t="s">
        <v>149</v>
      </c>
      <c r="G5" s="10" t="s">
        <v>182</v>
      </c>
      <c r="L5" s="12" t="str">
        <f t="shared" si="1"/>
        <v/>
      </c>
      <c r="M5" s="12" t="str">
        <f>IF(L5="","", IF(L5/3&gt;0, L5/3, ""))</f>
        <v/>
      </c>
      <c r="O5" s="16" t="str">
        <f>IF(L5="","",IF(G5="","",IF((L5+M5)*G5&gt;0,(L5+M5)*G5,"")))</f>
        <v/>
      </c>
      <c r="P5" s="18" t="str">
        <f>IF(L5="","", IF((L5+M4)&lt;I5, "L", IF((L5+M4)&gt;=J5, IF(J5="","","H"), "")))</f>
        <v/>
      </c>
      <c r="Q5" t="s">
        <v>96</v>
      </c>
      <c r="R5" s="1" t="s">
        <v>206</v>
      </c>
      <c r="S5" t="s">
        <v>108</v>
      </c>
    </row>
    <row r="6" spans="1:19" x14ac:dyDescent="0.25">
      <c r="A6" t="s">
        <v>94</v>
      </c>
      <c r="B6" t="s">
        <v>97</v>
      </c>
      <c r="C6" t="s">
        <v>149</v>
      </c>
      <c r="D6" s="30" t="s">
        <v>98</v>
      </c>
      <c r="E6" t="s">
        <v>164</v>
      </c>
      <c r="F6" s="14" t="s">
        <v>165</v>
      </c>
      <c r="G6" s="10">
        <v>0.108</v>
      </c>
      <c r="H6" s="12">
        <v>2</v>
      </c>
      <c r="I6" s="12">
        <v>10</v>
      </c>
      <c r="J6" s="12">
        <v>25</v>
      </c>
      <c r="K6" s="16">
        <f t="shared" si="0"/>
        <v>0.216</v>
      </c>
      <c r="L6" s="12">
        <f t="shared" si="1"/>
        <v>6</v>
      </c>
      <c r="M6" s="12">
        <v>4</v>
      </c>
      <c r="N6" s="12">
        <f t="shared" si="2"/>
        <v>10</v>
      </c>
      <c r="O6" s="16">
        <f t="shared" ref="O6:O29" si="3">IF(L6="","",IF(G6="","",IF((L6+M6)*G6&gt;0,(L6+M6)*G6,"")))</f>
        <v>1.08</v>
      </c>
      <c r="P6" s="18" t="str">
        <f t="shared" ref="P6:P29" si="4">IF(L6="","", IF((L6+M6)&lt;I6, "L", IF((L6+M6)&gt;=J6, IF(J6="","","H"), "")))</f>
        <v/>
      </c>
      <c r="Q6" s="1" t="s">
        <v>163</v>
      </c>
      <c r="R6" s="1" t="s">
        <v>209</v>
      </c>
      <c r="S6" t="s">
        <v>108</v>
      </c>
    </row>
    <row r="7" spans="1:19" x14ac:dyDescent="0.25">
      <c r="A7" t="s">
        <v>196</v>
      </c>
      <c r="B7" t="s">
        <v>151</v>
      </c>
      <c r="C7" t="s">
        <v>150</v>
      </c>
      <c r="D7" s="30" t="s">
        <v>100</v>
      </c>
      <c r="E7" t="s">
        <v>99</v>
      </c>
      <c r="F7" s="14" t="s">
        <v>200</v>
      </c>
      <c r="G7" s="10">
        <v>4.7000000000000002E-3</v>
      </c>
      <c r="H7" s="12">
        <v>3</v>
      </c>
      <c r="I7" s="12">
        <v>100</v>
      </c>
      <c r="J7" s="12">
        <v>500</v>
      </c>
      <c r="K7" s="16">
        <f t="shared" si="0"/>
        <v>1.4100000000000001E-2</v>
      </c>
      <c r="L7" s="12">
        <f t="shared" si="1"/>
        <v>9</v>
      </c>
      <c r="M7" s="12">
        <v>91</v>
      </c>
      <c r="N7" s="12">
        <f t="shared" si="2"/>
        <v>100</v>
      </c>
      <c r="O7" s="16">
        <f t="shared" si="3"/>
        <v>0.47000000000000003</v>
      </c>
      <c r="P7" s="18" t="str">
        <f t="shared" si="4"/>
        <v/>
      </c>
      <c r="Q7" s="1" t="s">
        <v>180</v>
      </c>
      <c r="R7" s="1" t="s">
        <v>226</v>
      </c>
      <c r="S7" t="s">
        <v>183</v>
      </c>
    </row>
    <row r="8" spans="1:19" x14ac:dyDescent="0.25">
      <c r="A8" t="s">
        <v>103</v>
      </c>
      <c r="B8" t="s">
        <v>152</v>
      </c>
      <c r="C8" t="s">
        <v>150</v>
      </c>
      <c r="D8" s="30" t="s">
        <v>104</v>
      </c>
      <c r="E8" t="s">
        <v>18</v>
      </c>
      <c r="F8" s="14" t="s">
        <v>201</v>
      </c>
      <c r="G8" s="10">
        <v>1.1599999999999999E-2</v>
      </c>
      <c r="H8" s="12">
        <v>2</v>
      </c>
      <c r="I8" s="12">
        <v>100</v>
      </c>
      <c r="J8" s="12">
        <v>500</v>
      </c>
      <c r="K8" s="16">
        <f t="shared" si="0"/>
        <v>2.3199999999999998E-2</v>
      </c>
      <c r="L8" s="12">
        <f t="shared" si="1"/>
        <v>6</v>
      </c>
      <c r="M8" s="12">
        <v>94</v>
      </c>
      <c r="N8" s="12">
        <f t="shared" si="2"/>
        <v>100</v>
      </c>
      <c r="O8" s="16">
        <f t="shared" si="3"/>
        <v>1.1599999999999999</v>
      </c>
      <c r="P8" s="18" t="str">
        <f t="shared" si="4"/>
        <v/>
      </c>
      <c r="Q8" s="1" t="s">
        <v>181</v>
      </c>
      <c r="R8" s="1" t="s">
        <v>225</v>
      </c>
      <c r="S8" t="s">
        <v>183</v>
      </c>
    </row>
    <row r="9" spans="1:19" x14ac:dyDescent="0.25">
      <c r="A9" t="s">
        <v>105</v>
      </c>
      <c r="B9" t="s">
        <v>106</v>
      </c>
      <c r="C9" t="s">
        <v>149</v>
      </c>
      <c r="D9" s="30" t="s">
        <v>113</v>
      </c>
      <c r="E9" t="s">
        <v>114</v>
      </c>
      <c r="F9" s="14" t="s">
        <v>114</v>
      </c>
      <c r="G9" s="10">
        <v>0.20899999999999999</v>
      </c>
      <c r="H9" s="12">
        <v>3</v>
      </c>
      <c r="I9" s="12">
        <v>10</v>
      </c>
      <c r="J9" s="12">
        <v>100</v>
      </c>
      <c r="K9" s="16">
        <f t="shared" si="0"/>
        <v>0.627</v>
      </c>
      <c r="L9" s="12">
        <f t="shared" si="1"/>
        <v>9</v>
      </c>
      <c r="M9" s="12">
        <v>1</v>
      </c>
      <c r="N9" s="12">
        <f t="shared" si="2"/>
        <v>10</v>
      </c>
      <c r="O9" s="16">
        <f t="shared" si="3"/>
        <v>2.09</v>
      </c>
      <c r="P9" s="18" t="str">
        <f t="shared" si="4"/>
        <v/>
      </c>
      <c r="Q9" s="1" t="s">
        <v>107</v>
      </c>
      <c r="R9" s="1" t="s">
        <v>210</v>
      </c>
      <c r="S9" t="s">
        <v>108</v>
      </c>
    </row>
    <row r="10" spans="1:19" x14ac:dyDescent="0.25">
      <c r="A10" t="s">
        <v>115</v>
      </c>
      <c r="B10" t="s">
        <v>116</v>
      </c>
      <c r="C10" t="s">
        <v>149</v>
      </c>
      <c r="D10" s="30" t="s">
        <v>117</v>
      </c>
      <c r="E10" t="s">
        <v>114</v>
      </c>
      <c r="F10" s="14" t="s">
        <v>114</v>
      </c>
      <c r="G10" s="10">
        <v>0.152</v>
      </c>
      <c r="H10" s="12">
        <v>4</v>
      </c>
      <c r="I10" s="12">
        <v>10</v>
      </c>
      <c r="J10" s="12">
        <v>100</v>
      </c>
      <c r="K10" s="16">
        <f t="shared" si="0"/>
        <v>0.60799999999999998</v>
      </c>
      <c r="L10" s="12">
        <f t="shared" si="1"/>
        <v>12</v>
      </c>
      <c r="M10" s="12">
        <v>4</v>
      </c>
      <c r="N10" s="12">
        <f t="shared" si="2"/>
        <v>16</v>
      </c>
      <c r="O10" s="16">
        <f t="shared" si="3"/>
        <v>2.4319999999999999</v>
      </c>
      <c r="P10" s="18" t="str">
        <f t="shared" si="4"/>
        <v/>
      </c>
      <c r="Q10" s="1" t="s">
        <v>120</v>
      </c>
      <c r="R10" s="1" t="s">
        <v>211</v>
      </c>
      <c r="S10" t="s">
        <v>108</v>
      </c>
    </row>
    <row r="11" spans="1:19" x14ac:dyDescent="0.25">
      <c r="A11" t="s">
        <v>115</v>
      </c>
      <c r="B11" t="s">
        <v>118</v>
      </c>
      <c r="C11" t="s">
        <v>149</v>
      </c>
      <c r="D11" s="30" t="s">
        <v>124</v>
      </c>
      <c r="G11" s="10">
        <v>0.105</v>
      </c>
      <c r="H11" s="12">
        <v>4</v>
      </c>
      <c r="I11" s="12">
        <v>10</v>
      </c>
      <c r="J11" s="12">
        <v>25</v>
      </c>
      <c r="K11" s="16">
        <f t="shared" si="0"/>
        <v>0.42</v>
      </c>
      <c r="L11" s="12">
        <f t="shared" si="1"/>
        <v>12</v>
      </c>
      <c r="M11" s="12">
        <v>4</v>
      </c>
      <c r="N11" s="12">
        <f t="shared" si="2"/>
        <v>16</v>
      </c>
      <c r="O11" s="16">
        <f t="shared" si="3"/>
        <v>1.68</v>
      </c>
      <c r="P11" s="18" t="str">
        <f t="shared" si="4"/>
        <v/>
      </c>
      <c r="Q11" s="1" t="s">
        <v>125</v>
      </c>
      <c r="R11" s="1" t="s">
        <v>211</v>
      </c>
      <c r="S11" t="s">
        <v>44</v>
      </c>
    </row>
    <row r="12" spans="1:19" x14ac:dyDescent="0.25">
      <c r="A12" t="s">
        <v>132</v>
      </c>
      <c r="B12" t="s">
        <v>119</v>
      </c>
      <c r="C12" t="s">
        <v>149</v>
      </c>
      <c r="D12" s="30" t="s">
        <v>122</v>
      </c>
      <c r="F12" s="14" t="s">
        <v>123</v>
      </c>
      <c r="G12" s="10">
        <v>0.03</v>
      </c>
      <c r="H12" s="12">
        <v>16</v>
      </c>
      <c r="I12" s="12">
        <v>1</v>
      </c>
      <c r="J12" s="12">
        <v>8000</v>
      </c>
      <c r="K12" s="16">
        <f t="shared" si="0"/>
        <v>0.48</v>
      </c>
      <c r="L12" s="12">
        <f t="shared" si="1"/>
        <v>48</v>
      </c>
      <c r="M12" s="12">
        <v>32</v>
      </c>
      <c r="N12" s="12">
        <f t="shared" si="2"/>
        <v>80</v>
      </c>
      <c r="O12" s="16">
        <f t="shared" si="3"/>
        <v>2.4</v>
      </c>
      <c r="P12" s="18" t="str">
        <f t="shared" si="4"/>
        <v/>
      </c>
      <c r="Q12" s="1" t="s">
        <v>121</v>
      </c>
      <c r="R12" s="1" t="s">
        <v>212</v>
      </c>
      <c r="S12" t="s">
        <v>44</v>
      </c>
    </row>
    <row r="13" spans="1:19" x14ac:dyDescent="0.25">
      <c r="A13" t="s">
        <v>126</v>
      </c>
      <c r="B13" t="s">
        <v>127</v>
      </c>
      <c r="C13" t="s">
        <v>149</v>
      </c>
      <c r="D13" s="30">
        <v>470531000</v>
      </c>
      <c r="G13" s="10">
        <v>0.55000000000000004</v>
      </c>
      <c r="H13" s="12">
        <v>1</v>
      </c>
      <c r="I13" s="12">
        <v>1</v>
      </c>
      <c r="J13" s="12">
        <v>10</v>
      </c>
      <c r="K13" s="16">
        <f t="shared" si="0"/>
        <v>0.55000000000000004</v>
      </c>
      <c r="L13" s="12">
        <f t="shared" si="1"/>
        <v>3</v>
      </c>
      <c r="M13" s="12">
        <v>1</v>
      </c>
      <c r="N13" s="12">
        <f t="shared" si="2"/>
        <v>4</v>
      </c>
      <c r="O13" s="16">
        <f t="shared" si="3"/>
        <v>2.2000000000000002</v>
      </c>
      <c r="P13" s="18" t="str">
        <f t="shared" si="4"/>
        <v/>
      </c>
      <c r="Q13" s="1" t="s">
        <v>128</v>
      </c>
      <c r="R13" s="1" t="s">
        <v>224</v>
      </c>
      <c r="S13" t="s">
        <v>108</v>
      </c>
    </row>
    <row r="14" spans="1:19" x14ac:dyDescent="0.25">
      <c r="A14" t="s">
        <v>130</v>
      </c>
      <c r="B14" t="s">
        <v>129</v>
      </c>
      <c r="C14" t="s">
        <v>149</v>
      </c>
      <c r="D14" s="30" t="s">
        <v>134</v>
      </c>
      <c r="G14" s="10">
        <v>0.28299999999999997</v>
      </c>
      <c r="H14" s="12">
        <v>2</v>
      </c>
      <c r="I14" s="12">
        <v>10</v>
      </c>
      <c r="J14" s="12">
        <v>25</v>
      </c>
      <c r="K14" s="16">
        <f t="shared" si="0"/>
        <v>0.56599999999999995</v>
      </c>
      <c r="L14" s="12">
        <f t="shared" si="1"/>
        <v>6</v>
      </c>
      <c r="M14" s="12">
        <v>4</v>
      </c>
      <c r="N14" s="12">
        <f t="shared" si="2"/>
        <v>10</v>
      </c>
      <c r="O14" s="16">
        <f t="shared" si="3"/>
        <v>2.8299999999999996</v>
      </c>
      <c r="P14" s="18" t="str">
        <f t="shared" si="4"/>
        <v/>
      </c>
      <c r="Q14" s="1" t="s">
        <v>133</v>
      </c>
      <c r="R14" s="1" t="s">
        <v>211</v>
      </c>
      <c r="S14" t="s">
        <v>108</v>
      </c>
    </row>
    <row r="15" spans="1:19" x14ac:dyDescent="0.25">
      <c r="A15" t="s">
        <v>130</v>
      </c>
      <c r="B15" t="s">
        <v>131</v>
      </c>
      <c r="C15" t="s">
        <v>149</v>
      </c>
      <c r="D15" s="30" t="s">
        <v>135</v>
      </c>
      <c r="E15" t="s">
        <v>114</v>
      </c>
      <c r="F15" s="14" t="s">
        <v>114</v>
      </c>
      <c r="G15" s="10">
        <v>0.11700000000000001</v>
      </c>
      <c r="H15" s="12">
        <v>2</v>
      </c>
      <c r="I15" s="12">
        <v>10</v>
      </c>
      <c r="J15" s="12">
        <v>25</v>
      </c>
      <c r="K15" s="16">
        <f t="shared" si="0"/>
        <v>0.23400000000000001</v>
      </c>
      <c r="L15" s="12">
        <f t="shared" si="1"/>
        <v>6</v>
      </c>
      <c r="M15" s="12">
        <v>4</v>
      </c>
      <c r="N15" s="12">
        <f t="shared" si="2"/>
        <v>10</v>
      </c>
      <c r="O15" s="16">
        <f t="shared" si="3"/>
        <v>1.1700000000000002</v>
      </c>
      <c r="P15" s="18" t="str">
        <f t="shared" si="4"/>
        <v/>
      </c>
      <c r="Q15" s="1" t="s">
        <v>136</v>
      </c>
      <c r="R15" s="1" t="s">
        <v>211</v>
      </c>
      <c r="S15" t="s">
        <v>44</v>
      </c>
    </row>
    <row r="16" spans="1:19" x14ac:dyDescent="0.25">
      <c r="A16" t="s">
        <v>137</v>
      </c>
      <c r="B16" t="s">
        <v>138</v>
      </c>
      <c r="C16" t="s">
        <v>149</v>
      </c>
      <c r="D16" s="30" t="s">
        <v>147</v>
      </c>
      <c r="G16" s="10">
        <v>0.52</v>
      </c>
      <c r="H16" s="12">
        <v>1</v>
      </c>
      <c r="I16" s="12">
        <v>1</v>
      </c>
      <c r="J16" s="12">
        <v>10</v>
      </c>
      <c r="K16" s="16">
        <f t="shared" si="0"/>
        <v>0.52</v>
      </c>
      <c r="L16" s="12">
        <f t="shared" si="1"/>
        <v>3</v>
      </c>
      <c r="M16" s="12">
        <v>1</v>
      </c>
      <c r="N16" s="12">
        <f t="shared" si="2"/>
        <v>4</v>
      </c>
      <c r="O16" s="16">
        <f t="shared" si="3"/>
        <v>2.08</v>
      </c>
      <c r="P16" s="18" t="str">
        <f t="shared" si="4"/>
        <v/>
      </c>
      <c r="Q16" s="1" t="s">
        <v>146</v>
      </c>
      <c r="R16" s="1" t="s">
        <v>213</v>
      </c>
      <c r="S16" t="s">
        <v>108</v>
      </c>
    </row>
    <row r="17" spans="1:19" x14ac:dyDescent="0.25">
      <c r="A17" t="s">
        <v>139</v>
      </c>
      <c r="B17" t="s">
        <v>93</v>
      </c>
      <c r="C17" t="s">
        <v>149</v>
      </c>
      <c r="D17" s="30" t="s">
        <v>142</v>
      </c>
      <c r="G17" s="10">
        <v>0.63</v>
      </c>
      <c r="H17" s="12">
        <v>1</v>
      </c>
      <c r="I17" s="12">
        <v>1</v>
      </c>
      <c r="J17" s="12">
        <v>10</v>
      </c>
      <c r="K17" s="16">
        <f t="shared" si="0"/>
        <v>0.63</v>
      </c>
      <c r="L17" s="12">
        <f t="shared" si="1"/>
        <v>3</v>
      </c>
      <c r="M17" s="12">
        <v>1</v>
      </c>
      <c r="N17" s="12">
        <f t="shared" si="2"/>
        <v>4</v>
      </c>
      <c r="O17" s="16">
        <f t="shared" si="3"/>
        <v>2.52</v>
      </c>
      <c r="P17" s="18" t="str">
        <f t="shared" si="4"/>
        <v/>
      </c>
      <c r="Q17" s="1" t="s">
        <v>158</v>
      </c>
      <c r="R17" s="1" t="s">
        <v>214</v>
      </c>
      <c r="S17" t="s">
        <v>162</v>
      </c>
    </row>
    <row r="18" spans="1:19" x14ac:dyDescent="0.25">
      <c r="A18" t="s">
        <v>139</v>
      </c>
      <c r="B18" t="s">
        <v>143</v>
      </c>
      <c r="D18" s="30" t="s">
        <v>159</v>
      </c>
      <c r="G18" s="10">
        <v>1.65</v>
      </c>
      <c r="H18" s="12">
        <v>1</v>
      </c>
      <c r="I18" s="12">
        <v>1</v>
      </c>
      <c r="J18" s="12">
        <v>10</v>
      </c>
      <c r="K18" s="16">
        <f t="shared" si="0"/>
        <v>1.65</v>
      </c>
      <c r="L18" s="12">
        <f t="shared" si="1"/>
        <v>3</v>
      </c>
      <c r="M18" s="12">
        <v>1</v>
      </c>
      <c r="N18" s="12">
        <f t="shared" si="2"/>
        <v>4</v>
      </c>
      <c r="O18" s="16">
        <f t="shared" si="3"/>
        <v>6.6</v>
      </c>
      <c r="P18" s="18" t="str">
        <f t="shared" si="4"/>
        <v/>
      </c>
      <c r="Q18" s="1" t="s">
        <v>160</v>
      </c>
      <c r="R18" s="1" t="s">
        <v>215</v>
      </c>
      <c r="S18" t="s">
        <v>44</v>
      </c>
    </row>
    <row r="19" spans="1:19" x14ac:dyDescent="0.25">
      <c r="A19" t="s">
        <v>140</v>
      </c>
      <c r="B19" t="s">
        <v>93</v>
      </c>
      <c r="C19" t="s">
        <v>149</v>
      </c>
      <c r="D19" s="30" t="s">
        <v>144</v>
      </c>
      <c r="G19" s="10">
        <v>0.35</v>
      </c>
      <c r="H19" s="12">
        <v>1</v>
      </c>
      <c r="I19" s="12">
        <v>1</v>
      </c>
      <c r="J19" s="12">
        <v>25</v>
      </c>
      <c r="K19" s="16">
        <f t="shared" si="0"/>
        <v>0.35</v>
      </c>
      <c r="L19" s="12">
        <f t="shared" si="1"/>
        <v>3</v>
      </c>
      <c r="M19" s="12">
        <v>1</v>
      </c>
      <c r="N19" s="12">
        <f t="shared" si="2"/>
        <v>4</v>
      </c>
      <c r="O19" s="16">
        <f t="shared" si="3"/>
        <v>1.4</v>
      </c>
      <c r="P19" s="18" t="str">
        <f t="shared" si="4"/>
        <v/>
      </c>
      <c r="Q19" s="1" t="s">
        <v>161</v>
      </c>
      <c r="R19" s="1" t="s">
        <v>216</v>
      </c>
      <c r="S19" t="s">
        <v>162</v>
      </c>
    </row>
    <row r="20" spans="1:19" x14ac:dyDescent="0.25">
      <c r="A20" t="s">
        <v>141</v>
      </c>
      <c r="B20" t="s">
        <v>93</v>
      </c>
      <c r="C20" t="s">
        <v>149</v>
      </c>
      <c r="D20" s="30" t="s">
        <v>145</v>
      </c>
      <c r="G20" s="10">
        <v>2.9000000000000001E-2</v>
      </c>
      <c r="H20" s="12">
        <v>2</v>
      </c>
      <c r="I20" s="12">
        <v>10</v>
      </c>
      <c r="J20" s="12">
        <v>100</v>
      </c>
      <c r="K20" s="16">
        <f t="shared" si="0"/>
        <v>5.8000000000000003E-2</v>
      </c>
      <c r="L20" s="12">
        <f t="shared" si="1"/>
        <v>6</v>
      </c>
      <c r="M20" s="12">
        <v>4</v>
      </c>
      <c r="N20" s="12">
        <f t="shared" si="2"/>
        <v>10</v>
      </c>
      <c r="O20" s="16">
        <f t="shared" si="3"/>
        <v>0.29000000000000004</v>
      </c>
      <c r="P20" s="18" t="str">
        <f>IF(L20="","", IF((L20+M20)&lt;I20, "L", IF((L20+M20)&gt;=J20, IF(J20="","","H"), "")))</f>
        <v/>
      </c>
      <c r="Q20" s="1" t="s">
        <v>157</v>
      </c>
      <c r="R20" s="1" t="s">
        <v>217</v>
      </c>
      <c r="S20" t="s">
        <v>162</v>
      </c>
    </row>
    <row r="21" spans="1:19" x14ac:dyDescent="0.25">
      <c r="B21" t="s">
        <v>184</v>
      </c>
      <c r="D21" s="30" t="s">
        <v>199</v>
      </c>
      <c r="G21" s="10">
        <v>4.4999999999999998E-2</v>
      </c>
      <c r="H21" s="12">
        <v>2</v>
      </c>
      <c r="I21" s="12">
        <v>10</v>
      </c>
      <c r="J21" s="12">
        <v>100</v>
      </c>
      <c r="K21" s="16">
        <f t="shared" si="0"/>
        <v>0.09</v>
      </c>
      <c r="L21" s="12">
        <f t="shared" si="1"/>
        <v>6</v>
      </c>
      <c r="M21" s="12">
        <v>4</v>
      </c>
      <c r="N21" s="12">
        <f t="shared" si="2"/>
        <v>10</v>
      </c>
      <c r="O21" s="16">
        <f t="shared" si="3"/>
        <v>0.44999999999999996</v>
      </c>
      <c r="P21" s="18" t="str">
        <f>IF(L21="","", IF((L21+M21)&lt;I21, "L", IF((L21+M21)&gt;=J21, IF(J21="","","H"), "")))</f>
        <v/>
      </c>
      <c r="Q21" s="1" t="s">
        <v>195</v>
      </c>
      <c r="R21" s="1" t="s">
        <v>218</v>
      </c>
    </row>
    <row r="22" spans="1:19" x14ac:dyDescent="0.25">
      <c r="A22" t="s">
        <v>132</v>
      </c>
      <c r="B22" t="s">
        <v>153</v>
      </c>
      <c r="D22" s="33" t="s">
        <v>155</v>
      </c>
      <c r="E22" t="s">
        <v>123</v>
      </c>
      <c r="F22" s="14" t="s">
        <v>154</v>
      </c>
      <c r="G22" s="10">
        <v>18.54</v>
      </c>
      <c r="H22" s="12">
        <f>1/3</f>
        <v>0.33333333333333331</v>
      </c>
      <c r="I22" s="12">
        <v>1</v>
      </c>
      <c r="K22" s="16">
        <f t="shared" si="0"/>
        <v>6.18</v>
      </c>
      <c r="L22" s="12">
        <f t="shared" si="1"/>
        <v>1</v>
      </c>
      <c r="N22" s="12">
        <f t="shared" si="2"/>
        <v>1</v>
      </c>
      <c r="O22" s="16">
        <f t="shared" si="3"/>
        <v>18.54</v>
      </c>
      <c r="P22" s="18" t="str">
        <f t="shared" si="4"/>
        <v/>
      </c>
      <c r="Q22" s="1" t="s">
        <v>156</v>
      </c>
      <c r="R22" s="1" t="s">
        <v>219</v>
      </c>
      <c r="S22" t="s">
        <v>44</v>
      </c>
    </row>
    <row r="23" spans="1:19" x14ac:dyDescent="0.25">
      <c r="A23" t="s">
        <v>168</v>
      </c>
      <c r="B23" t="s">
        <v>171</v>
      </c>
      <c r="C23" t="s">
        <v>150</v>
      </c>
      <c r="D23" s="30" t="s">
        <v>197</v>
      </c>
      <c r="G23" s="10">
        <v>0.161</v>
      </c>
      <c r="H23" s="12">
        <v>4</v>
      </c>
      <c r="I23" s="12">
        <v>10</v>
      </c>
      <c r="J23" s="12">
        <v>100</v>
      </c>
      <c r="K23" s="16">
        <f t="shared" si="0"/>
        <v>0.64400000000000002</v>
      </c>
      <c r="L23" s="12">
        <f t="shared" si="1"/>
        <v>12</v>
      </c>
      <c r="M23" s="12">
        <v>8</v>
      </c>
      <c r="N23" s="12">
        <f t="shared" si="2"/>
        <v>20</v>
      </c>
      <c r="O23" s="16">
        <f t="shared" si="3"/>
        <v>3.22</v>
      </c>
      <c r="P23" s="18" t="str">
        <f t="shared" si="4"/>
        <v/>
      </c>
      <c r="Q23" s="1" t="s">
        <v>174</v>
      </c>
      <c r="R23" s="1" t="s">
        <v>220</v>
      </c>
      <c r="S23" t="s">
        <v>183</v>
      </c>
    </row>
    <row r="24" spans="1:19" x14ac:dyDescent="0.25">
      <c r="A24" t="s">
        <v>169</v>
      </c>
      <c r="B24" t="s">
        <v>172</v>
      </c>
      <c r="C24" t="s">
        <v>150</v>
      </c>
      <c r="D24" s="30" t="s">
        <v>197</v>
      </c>
      <c r="G24" s="10">
        <v>0.161</v>
      </c>
      <c r="H24" s="12">
        <v>4</v>
      </c>
      <c r="I24" s="12">
        <v>10</v>
      </c>
      <c r="J24" s="12">
        <v>100</v>
      </c>
      <c r="K24" s="16">
        <f t="shared" si="0"/>
        <v>0.64400000000000002</v>
      </c>
      <c r="L24" s="12">
        <f t="shared" si="1"/>
        <v>12</v>
      </c>
      <c r="M24" s="12">
        <v>8</v>
      </c>
      <c r="N24" s="12">
        <f t="shared" si="2"/>
        <v>20</v>
      </c>
      <c r="O24" s="16">
        <f t="shared" si="3"/>
        <v>3.22</v>
      </c>
      <c r="P24" s="18" t="str">
        <f t="shared" si="4"/>
        <v/>
      </c>
      <c r="Q24" s="1" t="s">
        <v>175</v>
      </c>
      <c r="R24" s="1" t="s">
        <v>221</v>
      </c>
      <c r="S24" t="s">
        <v>183</v>
      </c>
    </row>
    <row r="25" spans="1:19" x14ac:dyDescent="0.25">
      <c r="A25" t="s">
        <v>170</v>
      </c>
      <c r="B25" t="s">
        <v>173</v>
      </c>
      <c r="C25" t="s">
        <v>150</v>
      </c>
      <c r="D25" s="30" t="s">
        <v>198</v>
      </c>
      <c r="G25" s="10">
        <v>0.161</v>
      </c>
      <c r="H25" s="12">
        <v>4</v>
      </c>
      <c r="I25" s="12">
        <v>10</v>
      </c>
      <c r="J25" s="12">
        <v>100</v>
      </c>
      <c r="K25" s="16">
        <f t="shared" si="0"/>
        <v>0.64400000000000002</v>
      </c>
      <c r="L25" s="12">
        <f t="shared" si="1"/>
        <v>12</v>
      </c>
      <c r="M25" s="12">
        <v>8</v>
      </c>
      <c r="N25" s="12">
        <f t="shared" si="2"/>
        <v>20</v>
      </c>
      <c r="O25" s="16">
        <f t="shared" si="3"/>
        <v>3.22</v>
      </c>
      <c r="P25" s="18" t="str">
        <f t="shared" si="4"/>
        <v/>
      </c>
      <c r="Q25" s="1" t="s">
        <v>176</v>
      </c>
      <c r="R25" s="1" t="s">
        <v>222</v>
      </c>
      <c r="S25" t="s">
        <v>183</v>
      </c>
    </row>
    <row r="26" spans="1:19" x14ac:dyDescent="0.25">
      <c r="A26" t="s">
        <v>186</v>
      </c>
      <c r="B26" t="s">
        <v>151</v>
      </c>
      <c r="C26" t="s">
        <v>150</v>
      </c>
      <c r="D26" s="30" t="s">
        <v>188</v>
      </c>
      <c r="E26" t="s">
        <v>192</v>
      </c>
      <c r="F26" s="14" t="s">
        <v>202</v>
      </c>
      <c r="G26" s="10">
        <v>1.1299999999999999E-2</v>
      </c>
      <c r="H26" s="12">
        <v>8</v>
      </c>
      <c r="I26" s="12">
        <v>100</v>
      </c>
      <c r="J26" s="12">
        <v>500</v>
      </c>
      <c r="K26" s="16">
        <f t="shared" si="0"/>
        <v>9.0399999999999994E-2</v>
      </c>
      <c r="L26" s="12">
        <f t="shared" si="1"/>
        <v>24</v>
      </c>
      <c r="M26" s="12">
        <f>100-24</f>
        <v>76</v>
      </c>
      <c r="N26" s="12">
        <f t="shared" si="2"/>
        <v>100</v>
      </c>
      <c r="O26" s="16">
        <f t="shared" si="3"/>
        <v>1.1299999999999999</v>
      </c>
      <c r="P26" s="18" t="str">
        <f t="shared" si="4"/>
        <v/>
      </c>
      <c r="Q26" s="1" t="s">
        <v>194</v>
      </c>
      <c r="R26" s="1" t="s">
        <v>223</v>
      </c>
      <c r="S26" t="s">
        <v>183</v>
      </c>
    </row>
    <row r="27" spans="1:19" x14ac:dyDescent="0.25">
      <c r="A27" t="s">
        <v>187</v>
      </c>
      <c r="B27" t="s">
        <v>151</v>
      </c>
      <c r="C27" t="s">
        <v>150</v>
      </c>
      <c r="D27" s="30" t="s">
        <v>189</v>
      </c>
      <c r="E27" t="s">
        <v>191</v>
      </c>
      <c r="F27" s="14" t="s">
        <v>190</v>
      </c>
      <c r="G27" s="10">
        <v>1.1299999999999999E-2</v>
      </c>
      <c r="H27" s="12">
        <v>4</v>
      </c>
      <c r="I27" s="12">
        <v>100</v>
      </c>
      <c r="J27" s="12">
        <v>500</v>
      </c>
      <c r="K27" s="16">
        <f>IF(G27*H27&gt;0, G27*H27, "")</f>
        <v>4.5199999999999997E-2</v>
      </c>
      <c r="L27" s="12">
        <f>IF(H27*3&gt;0, H27*3, "")</f>
        <v>12</v>
      </c>
      <c r="M27" s="12">
        <f>100-12</f>
        <v>88</v>
      </c>
      <c r="N27" s="12">
        <f t="shared" si="2"/>
        <v>100</v>
      </c>
      <c r="O27" s="16">
        <f>IF(L27="","",IF(G27="","",IF((L27+M27)*G27&gt;0,(L27+M27)*G27,"")))</f>
        <v>1.1299999999999999</v>
      </c>
      <c r="P27" s="18" t="str">
        <f>IF(L27="","", IF((L27+M27)&lt;I27, "L", IF((L27+M27)&gt;=J27, IF(J27="","","H"), "")))</f>
        <v/>
      </c>
      <c r="Q27" s="1" t="s">
        <v>193</v>
      </c>
      <c r="R27" s="1" t="s">
        <v>223</v>
      </c>
      <c r="S27" t="s">
        <v>183</v>
      </c>
    </row>
    <row r="28" spans="1:19" x14ac:dyDescent="0.25">
      <c r="Q28" s="1"/>
      <c r="R28" s="1"/>
    </row>
    <row r="29" spans="1:19" s="9" customFormat="1" ht="15.75" thickBot="1" x14ac:dyDescent="0.3">
      <c r="D29" s="31"/>
      <c r="F29" s="15"/>
      <c r="G29" s="11"/>
      <c r="H29" s="13"/>
      <c r="I29" s="13"/>
      <c r="J29" s="13"/>
      <c r="K29" s="17" t="str">
        <f t="shared" si="0"/>
        <v/>
      </c>
      <c r="L29" s="13" t="str">
        <f t="shared" si="1"/>
        <v/>
      </c>
      <c r="M29" s="13"/>
      <c r="N29" s="13"/>
      <c r="O29" s="17" t="str">
        <f t="shared" si="3"/>
        <v/>
      </c>
      <c r="P29" s="32" t="str">
        <f t="shared" si="4"/>
        <v/>
      </c>
    </row>
    <row r="30" spans="1:19" x14ac:dyDescent="0.25">
      <c r="K30" s="27">
        <f>SUM(K3:K29)</f>
        <v>22.4239</v>
      </c>
      <c r="O30" s="27">
        <f>SUM(O3:O29)</f>
        <v>89.871999999999986</v>
      </c>
      <c r="S30" t="s">
        <v>109</v>
      </c>
    </row>
    <row r="31" spans="1:19" x14ac:dyDescent="0.25">
      <c r="M31" s="12" t="s">
        <v>112</v>
      </c>
      <c r="O31" s="16">
        <v>0</v>
      </c>
    </row>
    <row r="32" spans="1:19" x14ac:dyDescent="0.25">
      <c r="M32" s="12" t="s">
        <v>111</v>
      </c>
      <c r="O32" s="16">
        <v>0</v>
      </c>
    </row>
    <row r="33" spans="13:15" x14ac:dyDescent="0.25">
      <c r="M33" s="12" t="s">
        <v>204</v>
      </c>
      <c r="O33" s="16">
        <f>O30*0.2</f>
        <v>17.974399999999999</v>
      </c>
    </row>
    <row r="34" spans="13:15" x14ac:dyDescent="0.25">
      <c r="O34" s="16">
        <f>SUM(O30:O33)</f>
        <v>107.84639999999999</v>
      </c>
    </row>
  </sheetData>
  <mergeCells count="3">
    <mergeCell ref="L1:O1"/>
    <mergeCell ref="G1:K1"/>
    <mergeCell ref="I2:J2"/>
  </mergeCells>
  <hyperlinks>
    <hyperlink ref="Q9" r:id="rId1" xr:uid="{E00F5CAF-58C0-4EF5-B4F3-536278AD1F26}"/>
    <hyperlink ref="S3" r:id="rId2" xr:uid="{C370C119-5F61-48CD-BCBC-6C2A97E1AA20}"/>
    <hyperlink ref="Q3" r:id="rId3" xr:uid="{FF06E437-9041-4049-947C-0BB1A1ACE54D}"/>
    <hyperlink ref="Q10" r:id="rId4" xr:uid="{BF9E9AE9-A4EC-49EE-A8E3-B8BCE88C0EC4}"/>
    <hyperlink ref="Q12" r:id="rId5" xr:uid="{92F14141-D84F-4DAE-B6E8-55B6B74A4E5C}"/>
    <hyperlink ref="Q11" r:id="rId6" xr:uid="{C823C471-9434-4498-8F05-92614EC9E963}"/>
    <hyperlink ref="Q13" r:id="rId7" xr:uid="{9FC2B122-87AF-4F7D-A96E-2BD56151A6DE}"/>
    <hyperlink ref="Q16" r:id="rId8" xr:uid="{3EE6E656-C646-43A5-9A14-A065088222DE}"/>
    <hyperlink ref="Q22" r:id="rId9" xr:uid="{632D2BEA-3CF9-4B73-BD57-C727D7727538}"/>
    <hyperlink ref="Q20" r:id="rId10" xr:uid="{A90D049C-458B-4CE6-A460-56506CFA9833}"/>
    <hyperlink ref="Q17" r:id="rId11" xr:uid="{E7E7BEAE-3ADD-4535-94F6-FC1D2954BFA2}"/>
    <hyperlink ref="Q19" r:id="rId12" xr:uid="{7AB816EB-4F39-4DA1-BA4F-DF2333083F79}"/>
    <hyperlink ref="Q6" r:id="rId13" xr:uid="{78460F2B-5602-44CA-96C6-329332840DEE}"/>
    <hyperlink ref="Q4" r:id="rId14" xr:uid="{73B6822F-F3BB-487E-BB7D-2FAF8E465B08}"/>
    <hyperlink ref="Q8" r:id="rId15" xr:uid="{E1546D1D-2E35-4D16-826C-5A7CF77E5D95}"/>
    <hyperlink ref="Q7" r:id="rId16" xr:uid="{0C435B9F-9235-4212-B332-1D7EE248308B}"/>
    <hyperlink ref="Q23" r:id="rId17" xr:uid="{98CE8987-AB67-4E3E-960B-303784938C21}"/>
    <hyperlink ref="Q24" r:id="rId18" xr:uid="{2300BA36-232B-49A3-BD7A-44CCEB76A7FC}"/>
    <hyperlink ref="Q25" r:id="rId19" xr:uid="{A13F060B-1EF0-445D-95DA-4576519DD4D4}"/>
    <hyperlink ref="Q27" r:id="rId20" xr:uid="{817D08EC-1D20-4C4D-9ADA-2DD29C9F3D14}"/>
    <hyperlink ref="Q26" r:id="rId21" xr:uid="{B7801F15-206E-4C22-BDF2-00EFB28008B9}"/>
    <hyperlink ref="Q21" r:id="rId22" xr:uid="{943952B6-D465-4028-98A9-33B3F2292D78}"/>
    <hyperlink ref="Q14" r:id="rId23" xr:uid="{DCC15A6D-D765-4B77-8E7A-80C68022D53C}"/>
    <hyperlink ref="Q15" r:id="rId24" xr:uid="{3DD9906A-2CFD-4585-8C26-56FDEA2CCDBD}"/>
    <hyperlink ref="Q18" r:id="rId25" xr:uid="{978441A0-F987-4DF7-9B46-D5A8118215AE}"/>
    <hyperlink ref="R5" r:id="rId26" xr:uid="{F6BD632C-114F-4CE8-A609-438F581C892D}"/>
    <hyperlink ref="R3" r:id="rId27" xr:uid="{93468FBF-354A-4A41-89D4-C45F297A1CDA}"/>
    <hyperlink ref="R4" r:id="rId28" xr:uid="{F1A9E2A1-3949-4309-8578-A86700991855}"/>
    <hyperlink ref="R6" r:id="rId29" xr:uid="{FFAB68A4-BB25-4214-9CDA-5B4EED5A36A6}"/>
    <hyperlink ref="R9" r:id="rId30" xr:uid="{8AFF2FEB-60CF-45DC-AC90-B5626EF921FC}"/>
    <hyperlink ref="R11" r:id="rId31" xr:uid="{66DC45A7-19C4-43C4-B0F4-A0CF1A2B5EEE}"/>
    <hyperlink ref="R12" r:id="rId32" xr:uid="{2AD2B2D0-3B7E-42F7-B36F-F6B46C1A0E4B}"/>
    <hyperlink ref="R14" r:id="rId33" xr:uid="{4D12271B-3067-4329-9283-84BDE839D24B}"/>
    <hyperlink ref="R15" r:id="rId34" xr:uid="{815D87A7-B006-44E8-8B3F-64751295D1C8}"/>
    <hyperlink ref="R16" r:id="rId35" xr:uid="{28D8EDD4-CFFF-4D65-9BFB-F3EB46ECA3C0}"/>
    <hyperlink ref="R17" r:id="rId36" xr:uid="{07E96372-EECD-4C26-952A-C8F7519E9A4F}"/>
    <hyperlink ref="R18" r:id="rId37" xr:uid="{AB9DF2B8-EEF0-4540-BE1B-78645FC08951}"/>
    <hyperlink ref="R19" r:id="rId38" xr:uid="{334C708D-7E73-49DB-9B57-6E949EAC6B0E}"/>
    <hyperlink ref="R20" r:id="rId39" xr:uid="{B40D552C-26C4-4B1B-8EE5-9DD2E1FE13EB}"/>
    <hyperlink ref="R21" r:id="rId40" xr:uid="{3898B3F5-F887-41D5-B9D4-8BB17D945471}"/>
    <hyperlink ref="R22" r:id="rId41" xr:uid="{E3071F4B-2505-4B8E-85FC-6718AE18FFB2}"/>
    <hyperlink ref="R23" r:id="rId42" xr:uid="{007F005E-113A-4CBA-A80F-AC5C89725DDB}"/>
    <hyperlink ref="R24" r:id="rId43" xr:uid="{5AE6921E-5DB4-4990-98E3-09E97DBE1B0C}"/>
    <hyperlink ref="R25" r:id="rId44" xr:uid="{C62D5665-0756-4BA3-8ECB-79CD61C05DF8}"/>
    <hyperlink ref="R26" r:id="rId45" xr:uid="{CB9E0544-AF85-4C24-99F9-0AB31A08C073}"/>
    <hyperlink ref="R27" r:id="rId46" xr:uid="{6D58E644-7010-426F-9808-699179DA889A}"/>
    <hyperlink ref="R13" r:id="rId47" xr:uid="{3EB06776-CFD2-4794-AE14-21A96CEC3797}"/>
    <hyperlink ref="R10" r:id="rId48" xr:uid="{039D62D7-4C35-4F2C-B7E0-8E137A3BE9E6}"/>
    <hyperlink ref="R8" r:id="rId49" xr:uid="{61D9A1BE-78D1-4DEC-A11D-370F7705319D}"/>
    <hyperlink ref="R7" r:id="rId50" xr:uid="{C513A10D-780E-4AB1-9B90-1F44751257A6}"/>
  </hyperlinks>
  <pageMargins left="0.7" right="0.7" top="0.75" bottom="0.75" header="0.3" footer="0.3"/>
  <pageSetup paperSize="9" orientation="portrait" r:id="rId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12AE-0508-4A69-AE2F-54E1EB01D434}">
  <dimension ref="A1:I27"/>
  <sheetViews>
    <sheetView zoomScale="145" zoomScaleNormal="145" workbookViewId="0">
      <selection activeCell="F9" sqref="F9"/>
    </sheetView>
  </sheetViews>
  <sheetFormatPr defaultRowHeight="15" x14ac:dyDescent="0.25"/>
  <cols>
    <col min="1" max="1" width="10.7109375" bestFit="1" customWidth="1"/>
    <col min="2" max="2" width="24.85546875" bestFit="1" customWidth="1"/>
    <col min="3" max="3" width="6.28515625" bestFit="1" customWidth="1"/>
    <col min="4" max="4" width="8.140625" bestFit="1" customWidth="1"/>
    <col min="5" max="5" width="10.42578125" bestFit="1" customWidth="1"/>
    <col min="6" max="6" width="10.140625" bestFit="1" customWidth="1"/>
    <col min="7" max="7" width="2.140625" style="34" customWidth="1"/>
    <col min="8" max="8" width="76.28515625" bestFit="1" customWidth="1"/>
    <col min="9" max="9" width="37.140625" bestFit="1" customWidth="1"/>
  </cols>
  <sheetData>
    <row r="1" spans="1:9" x14ac:dyDescent="0.25">
      <c r="A1" t="s">
        <v>236</v>
      </c>
      <c r="B1" t="s">
        <v>237</v>
      </c>
      <c r="C1" t="s">
        <v>227</v>
      </c>
      <c r="D1" t="s">
        <v>228</v>
      </c>
      <c r="E1" t="s">
        <v>229</v>
      </c>
      <c r="F1" t="s">
        <v>230</v>
      </c>
      <c r="H1" t="s">
        <v>101</v>
      </c>
      <c r="I1" t="s">
        <v>205</v>
      </c>
    </row>
    <row r="2" spans="1:9" x14ac:dyDescent="0.25">
      <c r="A2" t="s">
        <v>235</v>
      </c>
      <c r="B2" t="s">
        <v>242</v>
      </c>
      <c r="C2">
        <v>1</v>
      </c>
      <c r="D2">
        <v>3</v>
      </c>
      <c r="E2">
        <f>C2*D2</f>
        <v>3</v>
      </c>
      <c r="F2">
        <v>3</v>
      </c>
      <c r="G2" s="34" t="str">
        <f>IF(E2&gt;F2,"A","")</f>
        <v/>
      </c>
      <c r="H2" s="1" t="s">
        <v>231</v>
      </c>
      <c r="I2" s="1" t="s">
        <v>232</v>
      </c>
    </row>
    <row r="3" spans="1:9" x14ac:dyDescent="0.25">
      <c r="A3" t="s">
        <v>235</v>
      </c>
      <c r="B3" t="s">
        <v>238</v>
      </c>
      <c r="C3">
        <v>1</v>
      </c>
      <c r="D3">
        <v>3</v>
      </c>
      <c r="E3">
        <f t="shared" ref="E3:E27" si="0">C3*D3</f>
        <v>3</v>
      </c>
      <c r="F3">
        <v>3</v>
      </c>
      <c r="G3" s="34" t="str">
        <f t="shared" ref="G3:G27" si="1">IF(E3&gt;F3,"A","")</f>
        <v/>
      </c>
      <c r="H3" s="1" t="s">
        <v>233</v>
      </c>
      <c r="I3" s="1" t="s">
        <v>234</v>
      </c>
    </row>
    <row r="4" spans="1:9" x14ac:dyDescent="0.25">
      <c r="A4" t="s">
        <v>235</v>
      </c>
      <c r="B4" t="s">
        <v>239</v>
      </c>
      <c r="C4">
        <v>1</v>
      </c>
      <c r="D4">
        <v>3</v>
      </c>
      <c r="E4">
        <f t="shared" si="0"/>
        <v>3</v>
      </c>
      <c r="F4">
        <v>3</v>
      </c>
      <c r="G4" s="34" t="str">
        <f t="shared" si="1"/>
        <v/>
      </c>
      <c r="H4" s="1" t="s">
        <v>240</v>
      </c>
      <c r="I4" s="1" t="s">
        <v>241</v>
      </c>
    </row>
    <row r="5" spans="1:9" x14ac:dyDescent="0.25">
      <c r="A5" t="s">
        <v>243</v>
      </c>
      <c r="B5" t="s">
        <v>244</v>
      </c>
      <c r="C5">
        <v>1</v>
      </c>
      <c r="D5">
        <v>3</v>
      </c>
      <c r="E5">
        <f t="shared" si="0"/>
        <v>3</v>
      </c>
      <c r="F5">
        <v>3</v>
      </c>
      <c r="G5" s="34" t="str">
        <f t="shared" si="1"/>
        <v/>
      </c>
      <c r="H5" s="1" t="s">
        <v>245</v>
      </c>
      <c r="I5" s="1" t="s">
        <v>246</v>
      </c>
    </row>
    <row r="6" spans="1:9" x14ac:dyDescent="0.25">
      <c r="A6" t="s">
        <v>247</v>
      </c>
      <c r="B6" s="3" t="s">
        <v>249</v>
      </c>
      <c r="C6">
        <v>1</v>
      </c>
      <c r="D6">
        <v>3</v>
      </c>
      <c r="E6">
        <f t="shared" si="0"/>
        <v>3</v>
      </c>
      <c r="F6">
        <v>3</v>
      </c>
      <c r="G6" s="34" t="str">
        <f t="shared" si="1"/>
        <v/>
      </c>
      <c r="H6" s="1" t="s">
        <v>248</v>
      </c>
    </row>
    <row r="7" spans="1:9" x14ac:dyDescent="0.25">
      <c r="B7" s="3" t="s">
        <v>278</v>
      </c>
      <c r="C7">
        <v>1</v>
      </c>
      <c r="D7">
        <v>3</v>
      </c>
      <c r="E7">
        <f t="shared" si="0"/>
        <v>3</v>
      </c>
      <c r="F7">
        <v>3</v>
      </c>
      <c r="G7" s="34" t="str">
        <f t="shared" si="1"/>
        <v/>
      </c>
    </row>
    <row r="8" spans="1:9" x14ac:dyDescent="0.25">
      <c r="B8" s="3" t="s">
        <v>250</v>
      </c>
      <c r="C8">
        <v>1</v>
      </c>
      <c r="D8">
        <v>3</v>
      </c>
      <c r="E8">
        <f t="shared" si="0"/>
        <v>3</v>
      </c>
      <c r="F8">
        <v>3</v>
      </c>
      <c r="G8" s="34" t="str">
        <f t="shared" si="1"/>
        <v/>
      </c>
    </row>
    <row r="9" spans="1:9" x14ac:dyDescent="0.25">
      <c r="B9" s="3" t="s">
        <v>252</v>
      </c>
      <c r="C9">
        <v>1</v>
      </c>
      <c r="D9">
        <v>3</v>
      </c>
      <c r="E9">
        <f t="shared" si="0"/>
        <v>3</v>
      </c>
      <c r="F9">
        <v>3</v>
      </c>
      <c r="G9" s="34" t="str">
        <f t="shared" si="1"/>
        <v/>
      </c>
    </row>
    <row r="10" spans="1:9" x14ac:dyDescent="0.25">
      <c r="B10" t="s">
        <v>251</v>
      </c>
      <c r="C10">
        <v>1</v>
      </c>
      <c r="D10">
        <v>3</v>
      </c>
      <c r="E10">
        <f t="shared" si="0"/>
        <v>3</v>
      </c>
      <c r="F10">
        <v>3</v>
      </c>
      <c r="G10" s="34" t="str">
        <f t="shared" si="1"/>
        <v/>
      </c>
    </row>
    <row r="11" spans="1:9" x14ac:dyDescent="0.25">
      <c r="A11" t="s">
        <v>258</v>
      </c>
      <c r="B11" t="s">
        <v>259</v>
      </c>
      <c r="C11">
        <v>1</v>
      </c>
      <c r="D11">
        <v>3</v>
      </c>
      <c r="E11">
        <f t="shared" si="0"/>
        <v>3</v>
      </c>
      <c r="F11">
        <v>3</v>
      </c>
      <c r="G11" s="34" t="str">
        <f t="shared" si="1"/>
        <v/>
      </c>
    </row>
    <row r="12" spans="1:9" x14ac:dyDescent="0.25">
      <c r="A12" t="s">
        <v>258</v>
      </c>
      <c r="B12" t="s">
        <v>260</v>
      </c>
      <c r="C12">
        <v>1</v>
      </c>
      <c r="D12">
        <v>3</v>
      </c>
      <c r="E12">
        <v>3</v>
      </c>
      <c r="F12">
        <v>3</v>
      </c>
      <c r="G12" s="34" t="str">
        <f t="shared" si="1"/>
        <v/>
      </c>
    </row>
    <row r="13" spans="1:9" x14ac:dyDescent="0.25">
      <c r="B13" t="s">
        <v>253</v>
      </c>
      <c r="C13">
        <v>1</v>
      </c>
      <c r="D13">
        <v>3</v>
      </c>
      <c r="E13">
        <f t="shared" si="0"/>
        <v>3</v>
      </c>
      <c r="F13">
        <v>10</v>
      </c>
      <c r="G13" s="34" t="str">
        <f t="shared" si="1"/>
        <v/>
      </c>
    </row>
    <row r="14" spans="1:9" x14ac:dyDescent="0.25">
      <c r="B14" t="s">
        <v>30</v>
      </c>
      <c r="C14">
        <v>1</v>
      </c>
      <c r="D14">
        <v>1</v>
      </c>
      <c r="E14">
        <f t="shared" si="0"/>
        <v>1</v>
      </c>
      <c r="F14">
        <v>1</v>
      </c>
      <c r="G14" s="34" t="str">
        <f t="shared" si="1"/>
        <v/>
      </c>
    </row>
    <row r="15" spans="1:9" x14ac:dyDescent="0.25">
      <c r="B15" t="s">
        <v>254</v>
      </c>
      <c r="C15">
        <v>4</v>
      </c>
      <c r="D15">
        <v>3</v>
      </c>
      <c r="E15">
        <f t="shared" si="0"/>
        <v>12</v>
      </c>
      <c r="F15">
        <v>20</v>
      </c>
      <c r="G15" s="34" t="str">
        <f t="shared" si="1"/>
        <v/>
      </c>
    </row>
    <row r="16" spans="1:9" x14ac:dyDescent="0.25">
      <c r="B16" t="s">
        <v>255</v>
      </c>
      <c r="C16">
        <v>3</v>
      </c>
      <c r="D16">
        <v>3</v>
      </c>
      <c r="E16">
        <f t="shared" si="0"/>
        <v>9</v>
      </c>
      <c r="F16">
        <v>10</v>
      </c>
      <c r="G16" s="34" t="str">
        <f t="shared" si="1"/>
        <v/>
      </c>
    </row>
    <row r="17" spans="2:8" x14ac:dyDescent="0.25">
      <c r="B17" t="s">
        <v>256</v>
      </c>
      <c r="C17">
        <v>1</v>
      </c>
      <c r="D17">
        <v>3</v>
      </c>
      <c r="E17">
        <f t="shared" si="0"/>
        <v>3</v>
      </c>
      <c r="F17">
        <v>4</v>
      </c>
      <c r="G17" s="34" t="str">
        <f t="shared" si="1"/>
        <v/>
      </c>
    </row>
    <row r="18" spans="2:8" x14ac:dyDescent="0.25">
      <c r="B18" t="s">
        <v>257</v>
      </c>
      <c r="C18">
        <v>1</v>
      </c>
      <c r="D18">
        <v>3</v>
      </c>
      <c r="E18">
        <f t="shared" si="0"/>
        <v>3</v>
      </c>
      <c r="F18">
        <v>10</v>
      </c>
      <c r="G18" s="34" t="str">
        <f t="shared" si="1"/>
        <v/>
      </c>
    </row>
    <row r="19" spans="2:8" x14ac:dyDescent="0.25">
      <c r="B19" s="3" t="s">
        <v>266</v>
      </c>
      <c r="C19">
        <v>24</v>
      </c>
      <c r="D19">
        <v>3</v>
      </c>
      <c r="E19">
        <f t="shared" si="0"/>
        <v>72</v>
      </c>
      <c r="F19">
        <v>130</v>
      </c>
      <c r="G19" s="34" t="str">
        <f t="shared" si="1"/>
        <v/>
      </c>
      <c r="H19" t="s">
        <v>273</v>
      </c>
    </row>
    <row r="20" spans="2:8" x14ac:dyDescent="0.25">
      <c r="B20" t="s">
        <v>265</v>
      </c>
      <c r="C20">
        <v>4</v>
      </c>
      <c r="D20">
        <v>3</v>
      </c>
      <c r="E20">
        <f t="shared" si="0"/>
        <v>12</v>
      </c>
      <c r="F20">
        <v>100</v>
      </c>
      <c r="G20" s="34" t="str">
        <f t="shared" si="1"/>
        <v/>
      </c>
      <c r="H20" t="s">
        <v>264</v>
      </c>
    </row>
    <row r="21" spans="2:8" x14ac:dyDescent="0.25">
      <c r="B21" t="s">
        <v>267</v>
      </c>
      <c r="C21">
        <v>1</v>
      </c>
      <c r="D21">
        <v>3</v>
      </c>
      <c r="E21">
        <f t="shared" si="0"/>
        <v>3</v>
      </c>
      <c r="F21">
        <v>30</v>
      </c>
      <c r="G21" s="34" t="str">
        <f t="shared" si="1"/>
        <v/>
      </c>
      <c r="H21" t="s">
        <v>263</v>
      </c>
    </row>
    <row r="22" spans="2:8" x14ac:dyDescent="0.25">
      <c r="B22" t="s">
        <v>270</v>
      </c>
      <c r="C22">
        <v>1</v>
      </c>
      <c r="D22">
        <v>3</v>
      </c>
      <c r="E22">
        <f t="shared" si="0"/>
        <v>3</v>
      </c>
      <c r="F22">
        <v>30</v>
      </c>
      <c r="G22" s="34" t="str">
        <f t="shared" si="1"/>
        <v/>
      </c>
      <c r="H22" t="s">
        <v>268</v>
      </c>
    </row>
    <row r="23" spans="2:8" x14ac:dyDescent="0.25">
      <c r="B23" t="s">
        <v>274</v>
      </c>
      <c r="C23">
        <v>8</v>
      </c>
      <c r="D23">
        <v>3</v>
      </c>
      <c r="E23">
        <f t="shared" si="0"/>
        <v>24</v>
      </c>
      <c r="F23">
        <v>30</v>
      </c>
      <c r="G23" s="34" t="str">
        <f t="shared" si="1"/>
        <v/>
      </c>
      <c r="H23" t="s">
        <v>275</v>
      </c>
    </row>
    <row r="24" spans="2:8" x14ac:dyDescent="0.25">
      <c r="B24" t="s">
        <v>277</v>
      </c>
      <c r="C24">
        <v>3</v>
      </c>
      <c r="D24">
        <v>3</v>
      </c>
      <c r="E24">
        <f t="shared" si="0"/>
        <v>9</v>
      </c>
      <c r="F24">
        <v>45</v>
      </c>
      <c r="G24" s="34" t="str">
        <f t="shared" si="1"/>
        <v/>
      </c>
      <c r="H24" t="s">
        <v>269</v>
      </c>
    </row>
    <row r="25" spans="2:8" x14ac:dyDescent="0.25">
      <c r="B25" s="3" t="s">
        <v>271</v>
      </c>
      <c r="C25">
        <v>30</v>
      </c>
      <c r="D25">
        <v>3</v>
      </c>
      <c r="E25">
        <f t="shared" si="0"/>
        <v>90</v>
      </c>
      <c r="F25">
        <v>200</v>
      </c>
      <c r="H25" t="s">
        <v>261</v>
      </c>
    </row>
    <row r="26" spans="2:8" x14ac:dyDescent="0.25">
      <c r="B26" t="s">
        <v>262</v>
      </c>
      <c r="C26">
        <v>6</v>
      </c>
      <c r="D26">
        <v>3</v>
      </c>
      <c r="E26">
        <f t="shared" si="0"/>
        <v>18</v>
      </c>
      <c r="F26">
        <v>100</v>
      </c>
      <c r="G26" s="34" t="str">
        <f t="shared" si="1"/>
        <v/>
      </c>
      <c r="H26" t="s">
        <v>272</v>
      </c>
    </row>
    <row r="27" spans="2:8" x14ac:dyDescent="0.25">
      <c r="B27" s="3" t="s">
        <v>276</v>
      </c>
      <c r="C27">
        <v>26</v>
      </c>
      <c r="D27">
        <v>3</v>
      </c>
      <c r="E27">
        <f t="shared" si="0"/>
        <v>78</v>
      </c>
      <c r="F27">
        <v>140</v>
      </c>
      <c r="G27" s="34" t="str">
        <f t="shared" si="1"/>
        <v/>
      </c>
    </row>
  </sheetData>
  <hyperlinks>
    <hyperlink ref="H2" r:id="rId1" xr:uid="{FB83212E-6F6E-4C4D-890E-3FE117C37EC2}"/>
    <hyperlink ref="I2" r:id="rId2" xr:uid="{71341636-DC86-4E59-8E48-7D3CE9C4DBE4}"/>
    <hyperlink ref="H3" r:id="rId3" xr:uid="{83FA7015-2F8C-4DEE-AF18-64D9F73B2B29}"/>
    <hyperlink ref="I3" r:id="rId4" xr:uid="{185655FD-C6F3-4E60-802D-E033F2E3D939}"/>
    <hyperlink ref="H4" r:id="rId5" xr:uid="{EB0E2127-00E9-49DA-BCBA-254AA0D5404F}"/>
    <hyperlink ref="I4" r:id="rId6" xr:uid="{28DE7BCE-97E8-410C-AE63-5CB5E5242829}"/>
    <hyperlink ref="H5" r:id="rId7" xr:uid="{3D0D233A-97D0-4F83-8941-512E915ABAEA}"/>
    <hyperlink ref="I5" r:id="rId8" xr:uid="{DA0518FB-8FC5-4049-86F9-27921C5DF3E7}"/>
    <hyperlink ref="H6" r:id="rId9" xr:uid="{2A80CE65-033B-4281-84DC-2A921329BC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Pinouts</vt:lpstr>
      <vt:lpstr>Pins</vt:lpstr>
      <vt:lpstr>PCB Parts List</vt:lpstr>
      <vt:lpstr>Other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KRAHBICHLER Lukas, SchülerIn</cp:lastModifiedBy>
  <dcterms:created xsi:type="dcterms:W3CDTF">2015-06-05T18:19:34Z</dcterms:created>
  <dcterms:modified xsi:type="dcterms:W3CDTF">2024-11-28T22:19:26Z</dcterms:modified>
</cp:coreProperties>
</file>