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说明" sheetId="2" r:id="rId1"/>
    <sheet name="数据—淘米方" sheetId="1" r:id="rId2"/>
    <sheet name="数据-对账后分成收入" sheetId="3" r:id="rId3"/>
  </sheets>
  <calcPr calcId="145621"/>
</workbook>
</file>

<file path=xl/calcChain.xml><?xml version="1.0" encoding="utf-8"?>
<calcChain xmlns="http://schemas.openxmlformats.org/spreadsheetml/2006/main">
  <c r="F98" i="1" l="1"/>
  <c r="G98" i="1"/>
  <c r="H98" i="1"/>
  <c r="E98" i="1"/>
  <c r="F143" i="1" l="1"/>
  <c r="F138" i="1"/>
  <c r="E138" i="1"/>
  <c r="F151" i="1"/>
  <c r="G151" i="1"/>
  <c r="H151" i="1"/>
  <c r="F146" i="1"/>
  <c r="G146" i="1"/>
  <c r="H146" i="1"/>
  <c r="F141" i="1"/>
  <c r="G141" i="1"/>
  <c r="H141" i="1"/>
  <c r="E151" i="1"/>
  <c r="E146" i="1"/>
  <c r="E141" i="1"/>
  <c r="F136" i="1"/>
  <c r="G136" i="1"/>
  <c r="H136" i="1"/>
  <c r="E136" i="1"/>
  <c r="F131" i="1"/>
  <c r="G131" i="1"/>
  <c r="H131" i="1"/>
  <c r="E131" i="1"/>
  <c r="H116" i="1"/>
  <c r="H138" i="1" s="1"/>
  <c r="H117" i="1"/>
  <c r="H143" i="1" s="1"/>
  <c r="H118" i="1"/>
  <c r="H148" i="1" s="1"/>
  <c r="H119" i="1"/>
  <c r="H153" i="1" s="1"/>
  <c r="G116" i="1"/>
  <c r="G138" i="1" s="1"/>
  <c r="G117" i="1"/>
  <c r="G143" i="1" s="1"/>
  <c r="G118" i="1"/>
  <c r="G148" i="1" s="1"/>
  <c r="G119" i="1"/>
  <c r="G153" i="1" s="1"/>
  <c r="F116" i="1"/>
  <c r="F117" i="1"/>
  <c r="F118" i="1"/>
  <c r="F148" i="1" s="1"/>
  <c r="F119" i="1"/>
  <c r="F153" i="1" s="1"/>
  <c r="E116" i="1"/>
  <c r="E117" i="1"/>
  <c r="E143" i="1" s="1"/>
  <c r="E118" i="1"/>
  <c r="E148" i="1" s="1"/>
  <c r="E119" i="1"/>
  <c r="E153" i="1" s="1"/>
  <c r="F90" i="1"/>
  <c r="G90" i="1"/>
  <c r="H90" i="1"/>
  <c r="E90" i="1"/>
  <c r="G52" i="1"/>
  <c r="F114" i="1"/>
  <c r="G114" i="1"/>
  <c r="H114" i="1"/>
  <c r="E114" i="1"/>
  <c r="H87" i="1"/>
  <c r="H86" i="1"/>
  <c r="H85" i="1"/>
  <c r="H84" i="1"/>
  <c r="F87" i="1"/>
  <c r="F86" i="1"/>
  <c r="F85" i="1"/>
  <c r="F84" i="1"/>
  <c r="E87" i="1"/>
  <c r="E86" i="1"/>
  <c r="E85" i="1"/>
  <c r="E84" i="1"/>
  <c r="H79" i="1"/>
  <c r="H78" i="1"/>
  <c r="H77" i="1"/>
  <c r="H76" i="1"/>
  <c r="F79" i="1"/>
  <c r="F78" i="1"/>
  <c r="F77" i="1"/>
  <c r="F76" i="1"/>
  <c r="E79" i="1"/>
  <c r="E78" i="1"/>
  <c r="E77" i="1"/>
  <c r="E76" i="1"/>
  <c r="H71" i="1"/>
  <c r="H70" i="1"/>
  <c r="H69" i="1"/>
  <c r="H68" i="1"/>
  <c r="F71" i="1"/>
  <c r="F70" i="1"/>
  <c r="F69" i="1"/>
  <c r="F68" i="1"/>
  <c r="E71" i="1"/>
  <c r="E70" i="1"/>
  <c r="E69" i="1"/>
  <c r="E68" i="1"/>
  <c r="H63" i="1"/>
  <c r="H62" i="1"/>
  <c r="H61" i="1"/>
  <c r="H60" i="1"/>
  <c r="F63" i="1"/>
  <c r="F62" i="1"/>
  <c r="F61" i="1"/>
  <c r="F60" i="1"/>
  <c r="E63" i="1"/>
  <c r="E62" i="1"/>
  <c r="E61" i="1"/>
  <c r="E60" i="1"/>
  <c r="H55" i="1"/>
  <c r="H54" i="1"/>
  <c r="H53" i="1"/>
  <c r="H52" i="1"/>
  <c r="F55" i="1"/>
  <c r="F54" i="1"/>
  <c r="F53" i="1"/>
  <c r="F52" i="1"/>
  <c r="E55" i="1"/>
  <c r="E54" i="1"/>
  <c r="E53" i="1"/>
  <c r="E52" i="1"/>
  <c r="E83" i="1"/>
  <c r="E43" i="1"/>
  <c r="E123" i="1"/>
  <c r="E75" i="1"/>
  <c r="E35" i="1"/>
  <c r="E67" i="1"/>
  <c r="E27" i="1"/>
  <c r="E59" i="1"/>
  <c r="F19" i="1"/>
  <c r="G19" i="1"/>
  <c r="H19" i="1"/>
  <c r="E19" i="1"/>
  <c r="G87" i="1"/>
  <c r="G86" i="1"/>
  <c r="G85" i="1"/>
  <c r="G84" i="1"/>
  <c r="G79" i="1"/>
  <c r="G78" i="1"/>
  <c r="G77" i="1"/>
  <c r="G76" i="1"/>
  <c r="G71" i="1"/>
  <c r="G70" i="1"/>
  <c r="G69" i="1"/>
  <c r="G68" i="1"/>
  <c r="G63" i="1"/>
  <c r="G62" i="1"/>
  <c r="G61" i="1"/>
  <c r="G60" i="1"/>
  <c r="G55" i="1"/>
  <c r="G54" i="1"/>
  <c r="G53" i="1"/>
  <c r="H83" i="1"/>
  <c r="G83" i="1"/>
  <c r="F83" i="1"/>
  <c r="H123" i="1"/>
  <c r="G123" i="1"/>
  <c r="F123" i="1"/>
  <c r="H75" i="1"/>
  <c r="G75" i="1"/>
  <c r="F75" i="1"/>
  <c r="H67" i="1"/>
  <c r="G67" i="1"/>
  <c r="F67" i="1"/>
  <c r="H56" i="1" l="1"/>
  <c r="H91" i="1" s="1"/>
  <c r="H132" i="1" s="1"/>
  <c r="G64" i="1"/>
  <c r="G92" i="1" s="1"/>
  <c r="G72" i="1"/>
  <c r="G93" i="1" s="1"/>
  <c r="G142" i="1" s="1"/>
  <c r="E56" i="1"/>
  <c r="E91" i="1" s="1"/>
  <c r="F56" i="1"/>
  <c r="F91" i="1" s="1"/>
  <c r="G144" i="1"/>
  <c r="G126" i="1"/>
  <c r="F37" i="3" s="1"/>
  <c r="F39" i="3" s="1"/>
  <c r="F40" i="3" s="1"/>
  <c r="F41" i="3" s="1"/>
  <c r="F42" i="3" s="1"/>
  <c r="F43" i="3" s="1"/>
  <c r="E132" i="1"/>
  <c r="F132" i="1"/>
  <c r="E64" i="1"/>
  <c r="E92" i="1" s="1"/>
  <c r="H64" i="1"/>
  <c r="H92" i="1" s="1"/>
  <c r="E80" i="1"/>
  <c r="E94" i="1" s="1"/>
  <c r="H80" i="1"/>
  <c r="H94" i="1" s="1"/>
  <c r="E88" i="1"/>
  <c r="E95" i="1" s="1"/>
  <c r="H88" i="1"/>
  <c r="H95" i="1" s="1"/>
  <c r="G88" i="1"/>
  <c r="G95" i="1" s="1"/>
  <c r="G80" i="1"/>
  <c r="G94" i="1" s="1"/>
  <c r="F72" i="1"/>
  <c r="F93" i="1" s="1"/>
  <c r="F88" i="1"/>
  <c r="F80" i="1"/>
  <c r="F94" i="1" s="1"/>
  <c r="F64" i="1"/>
  <c r="F92" i="1" s="1"/>
  <c r="H72" i="1"/>
  <c r="H93" i="1" s="1"/>
  <c r="E72" i="1"/>
  <c r="E93" i="1" s="1"/>
  <c r="H59" i="1"/>
  <c r="G59" i="1"/>
  <c r="F59" i="1"/>
  <c r="F106" i="1"/>
  <c r="G106" i="1"/>
  <c r="H106" i="1"/>
  <c r="F51" i="1"/>
  <c r="G51" i="1"/>
  <c r="H51" i="1"/>
  <c r="E106" i="1"/>
  <c r="E51" i="1"/>
  <c r="F115" i="1"/>
  <c r="F133" i="1" s="1"/>
  <c r="G115" i="1"/>
  <c r="G133" i="1" s="1"/>
  <c r="H115" i="1"/>
  <c r="H133" i="1" s="1"/>
  <c r="E115" i="1"/>
  <c r="E133" i="1" s="1"/>
  <c r="G56" i="1"/>
  <c r="G91" i="1" s="1"/>
  <c r="H134" i="1" l="1"/>
  <c r="H126" i="1"/>
  <c r="H142" i="1"/>
  <c r="H144" i="1" s="1"/>
  <c r="E128" i="1"/>
  <c r="E152" i="1"/>
  <c r="E154" i="1" s="1"/>
  <c r="G125" i="1"/>
  <c r="F27" i="3" s="1"/>
  <c r="F29" i="3" s="1"/>
  <c r="F30" i="3" s="1"/>
  <c r="F31" i="3" s="1"/>
  <c r="F32" i="3" s="1"/>
  <c r="F33" i="3" s="1"/>
  <c r="G137" i="1"/>
  <c r="G139" i="1" s="1"/>
  <c r="G127" i="1"/>
  <c r="F48" i="3" s="1"/>
  <c r="F50" i="3" s="1"/>
  <c r="F51" i="3" s="1"/>
  <c r="F52" i="3" s="1"/>
  <c r="F53" i="3" s="1"/>
  <c r="F54" i="3" s="1"/>
  <c r="G147" i="1"/>
  <c r="G149" i="1" s="1"/>
  <c r="G128" i="1"/>
  <c r="F58" i="3" s="1"/>
  <c r="F60" i="3" s="1"/>
  <c r="F61" i="3" s="1"/>
  <c r="G152" i="1"/>
  <c r="G154" i="1" s="1"/>
  <c r="E127" i="1"/>
  <c r="E147" i="1"/>
  <c r="E149" i="1" s="1"/>
  <c r="E126" i="1"/>
  <c r="E142" i="1"/>
  <c r="E144" i="1" s="1"/>
  <c r="H128" i="1"/>
  <c r="H152" i="1"/>
  <c r="H154" i="1" s="1"/>
  <c r="H125" i="1"/>
  <c r="H137" i="1"/>
  <c r="H139" i="1" s="1"/>
  <c r="F126" i="1"/>
  <c r="F142" i="1"/>
  <c r="F144" i="1" s="1"/>
  <c r="E125" i="1"/>
  <c r="E137" i="1"/>
  <c r="E139" i="1" s="1"/>
  <c r="F125" i="1"/>
  <c r="F137" i="1"/>
  <c r="F139" i="1" s="1"/>
  <c r="H127" i="1"/>
  <c r="H147" i="1"/>
  <c r="H149" i="1" s="1"/>
  <c r="F127" i="1"/>
  <c r="F147" i="1"/>
  <c r="F149" i="1" s="1"/>
  <c r="E134" i="1"/>
  <c r="F62" i="3"/>
  <c r="F63" i="3" s="1"/>
  <c r="F64" i="3" s="1"/>
  <c r="F124" i="1"/>
  <c r="F95" i="1"/>
  <c r="F134" i="1"/>
  <c r="H124" i="1"/>
  <c r="E124" i="1"/>
  <c r="G132" i="1"/>
  <c r="G134" i="1" s="1"/>
  <c r="G124" i="1"/>
  <c r="F17" i="3" s="1"/>
  <c r="F19" i="3" s="1"/>
  <c r="F20" i="3" s="1"/>
  <c r="F21" i="3" l="1"/>
  <c r="F22" i="3"/>
  <c r="F23" i="3" s="1"/>
  <c r="F128" i="1"/>
  <c r="F152" i="1"/>
  <c r="F154" i="1" s="1"/>
</calcChain>
</file>

<file path=xl/sharedStrings.xml><?xml version="1.0" encoding="utf-8"?>
<sst xmlns="http://schemas.openxmlformats.org/spreadsheetml/2006/main" count="155" uniqueCount="52">
  <si>
    <t>包月天数</t>
  </si>
  <si>
    <t>摩尔庄园</t>
    <phoneticPr fontId="6" type="noConversion"/>
  </si>
  <si>
    <t>统一配置项</t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</si>
  <si>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IP的套餐单价</t>
    </r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</si>
  <si>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IP收入</t>
    </r>
    <phoneticPr fontId="6" type="noConversion"/>
  </si>
  <si>
    <t>总收入</t>
    <phoneticPr fontId="6" type="noConversion"/>
  </si>
  <si>
    <t>请逐月填写</t>
    <phoneticPr fontId="6" type="noConversion"/>
  </si>
  <si>
    <t>赛尔号</t>
    <phoneticPr fontId="6" type="noConversion"/>
  </si>
  <si>
    <t>小花仙</t>
    <phoneticPr fontId="6" type="noConversion"/>
  </si>
  <si>
    <t>功夫派</t>
    <phoneticPr fontId="6" type="noConversion"/>
  </si>
  <si>
    <t>热血精灵派</t>
    <phoneticPr fontId="6" type="noConversion"/>
  </si>
  <si>
    <t>台币（元）</t>
    <phoneticPr fontId="6" type="noConversion"/>
  </si>
  <si>
    <t>台币（分）</t>
    <phoneticPr fontId="6" type="noConversion"/>
  </si>
  <si>
    <t>米币兑换游戏币</t>
    <phoneticPr fontId="6" type="noConversion"/>
  </si>
  <si>
    <t>VIP</t>
    <phoneticPr fontId="6" type="noConversion"/>
  </si>
  <si>
    <t>摩尔庄园</t>
    <phoneticPr fontId="6" type="noConversion"/>
  </si>
  <si>
    <t>赛尔号</t>
    <phoneticPr fontId="6" type="noConversion"/>
  </si>
  <si>
    <t>小花仙</t>
    <phoneticPr fontId="6" type="noConversion"/>
  </si>
  <si>
    <t>功夫派</t>
    <phoneticPr fontId="6" type="noConversion"/>
  </si>
  <si>
    <t>热血精灵派</t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</si>
  <si>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</t>
    </r>
    <phoneticPr fontId="6" type="noConversion"/>
  </si>
  <si>
    <t>VIP收入</t>
    <phoneticPr fontId="6" type="noConversion"/>
  </si>
  <si>
    <t>VIP天数</t>
    <phoneticPr fontId="6" type="noConversion"/>
  </si>
  <si>
    <t>VIP各项目收入汇总</t>
    <phoneticPr fontId="6" type="noConversion"/>
  </si>
  <si>
    <t>按游戏分</t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</si>
  <si>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IP收入</t>
    </r>
    <phoneticPr fontId="6" type="noConversion"/>
  </si>
  <si>
    <t>米币兑换收入</t>
    <phoneticPr fontId="6" type="noConversion"/>
  </si>
  <si>
    <t>总收入</t>
    <phoneticPr fontId="6" type="noConversion"/>
  </si>
  <si>
    <t>所有项目汇总收入</t>
    <phoneticPr fontId="6" type="noConversion"/>
  </si>
  <si>
    <t>修订历史</t>
    <phoneticPr fontId="6" type="noConversion"/>
  </si>
  <si>
    <t>序号</t>
    <phoneticPr fontId="6" type="noConversion"/>
  </si>
  <si>
    <t>修订内容</t>
    <phoneticPr fontId="6" type="noConversion"/>
  </si>
  <si>
    <t>修订人</t>
    <phoneticPr fontId="6" type="noConversion"/>
  </si>
  <si>
    <t>修订日期</t>
    <phoneticPr fontId="6" type="noConversion"/>
  </si>
  <si>
    <t>lynn</t>
    <phoneticPr fontId="6" type="noConversion"/>
  </si>
  <si>
    <t>2015.09.11</t>
    <phoneticPr fontId="6" type="noConversion"/>
  </si>
  <si>
    <t>测试收入</t>
    <phoneticPr fontId="6" type="noConversion"/>
  </si>
  <si>
    <t>正式进账</t>
    <phoneticPr fontId="6" type="noConversion"/>
  </si>
  <si>
    <t>台湾政府税率20%</t>
    <phoneticPr fontId="6" type="noConversion"/>
  </si>
  <si>
    <t>分成实付台币金额</t>
    <phoneticPr fontId="6" type="noConversion"/>
  </si>
  <si>
    <t>转成美金</t>
    <phoneticPr fontId="6" type="noConversion"/>
  </si>
  <si>
    <t>转成人民币</t>
    <phoneticPr fontId="6" type="noConversion"/>
  </si>
  <si>
    <t>本次美元汇率</t>
    <phoneticPr fontId="6" type="noConversion"/>
  </si>
  <si>
    <t>本次人民币汇率</t>
    <phoneticPr fontId="6" type="noConversion"/>
  </si>
  <si>
    <t>依据合约抽成</t>
    <phoneticPr fontId="6" type="noConversion"/>
  </si>
  <si>
    <t>统一配置</t>
    <phoneticPr fontId="6" type="noConversion"/>
  </si>
  <si>
    <t>各项目抽成比例</t>
    <phoneticPr fontId="6" type="noConversion"/>
  </si>
  <si>
    <t>建立初始模板,实现填写明细即出收入总额</t>
    <phoneticPr fontId="6" type="noConversion"/>
  </si>
  <si>
    <t>转成美金</t>
    <phoneticPr fontId="6" type="noConversion"/>
  </si>
  <si>
    <t>转成美金</t>
    <phoneticPr fontId="6" type="noConversion"/>
  </si>
  <si>
    <t>转成美金</t>
    <phoneticPr fontId="6" type="noConversion"/>
  </si>
  <si>
    <t>商城消费情况-消耗米币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</si>
</sst>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4" fillId="0" borderId="0" xfId="0" applyFont="1" applyFill="1" applyBorder="1" applyAlignment="1">
      <alignment horizontal="justify" vertical="center" wrapText="1"/>
    </xf>
    <xf numFmtId="57" fontId="4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57" fontId="4" fillId="0" borderId="0" xfId="0" applyNumberFormat="1" applyFont="1" applyFill="1" applyBorder="1"/>
    <xf numFmtId="0" fontId="7" fillId="0" borderId="0" xfId="0" applyFont="1" applyFill="1"/>
    <xf numFmtId="0" fontId="7" fillId="0" borderId="1" xfId="0" applyFont="1" applyBorder="1" applyAlignment="1">
      <alignment horizontal="justify" vertical="center" wrapText="1"/>
    </xf>
    <xf numFmtId="0" fontId="7" fillId="0" borderId="0" xfId="0" applyFont="1"/>
    <xf numFmtId="0" fontId="2" fillId="0" borderId="0" xfId="0" applyFont="1" applyFill="1" applyBorder="1"/>
    <xf numFmtId="0" fontId="9" fillId="0" borderId="0" xfId="0" applyFont="1" applyFill="1" applyBorder="1"/>
    <xf numFmtId="0" fontId="4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2" borderId="2" xfId="0" applyFont="1" applyFill="1" applyBorder="1" applyAlignment="1">
      <alignment horizontal="center"/>
    </xf>
    <xf numFmtId="0" fontId="10" fillId="0" borderId="0" xfId="0" applyFont="1"/>
    <xf numFmtId="0" fontId="14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57" fontId="2" fillId="0" borderId="0" xfId="0" applyNumberFormat="1" applyFont="1" applyFill="1" applyBorder="1"/>
    <xf numFmtId="0" fontId="2" fillId="0" borderId="0" xfId="0" applyFont="1"/>
    <xf numFmtId="57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76" fontId="2" fillId="0" borderId="0" xfId="1" applyNumberFormat="1" applyFont="1" applyAlignment="1"/>
    <xf numFmtId="0" fontId="5" fillId="0" borderId="0" xfId="0" applyFont="1"/>
    <xf numFmtId="43" fontId="5" fillId="0" borderId="0" xfId="1" applyNumberFormat="1" applyFont="1" applyAlignment="1"/>
    <xf numFmtId="0" fontId="9" fillId="3" borderId="0" xfId="0" applyFont="1" applyFill="1" applyBorder="1"/>
    <xf numFmtId="0" fontId="15" fillId="3" borderId="0" xfId="0" applyFon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workbookViewId="0">
      <selection activeCell="H19" sqref="H19"/>
    </sheetView>
  </sheetViews>
  <sheetFormatPr defaultRowHeight="13.5" x14ac:dyDescent="0.15"/>
  <cols>
    <col min="3" max="3" width="38.75" bestFit="1" customWidth="1"/>
    <col min="4" max="4" width="7.375" bestFit="1" customWidth="1"/>
    <col min="5" max="5" width="11.875" bestFit="1" customWidth="1"/>
  </cols>
  <sheetData>
    <row r="4" spans="2:5" ht="16.5" x14ac:dyDescent="0.3">
      <c r="B4" s="15" t="s">
        <v>29</v>
      </c>
      <c r="C4" s="16"/>
      <c r="D4" s="16"/>
      <c r="E4" s="16"/>
    </row>
    <row r="5" spans="2:5" ht="15" x14ac:dyDescent="0.25">
      <c r="B5" s="17" t="s">
        <v>30</v>
      </c>
      <c r="C5" s="17" t="s">
        <v>31</v>
      </c>
      <c r="D5" s="17" t="s">
        <v>32</v>
      </c>
      <c r="E5" s="17" t="s">
        <v>33</v>
      </c>
    </row>
    <row r="6" spans="2:5" ht="16.5" x14ac:dyDescent="0.15">
      <c r="B6" s="18">
        <v>1</v>
      </c>
      <c r="C6" s="18" t="s">
        <v>47</v>
      </c>
      <c r="D6" s="18" t="s">
        <v>34</v>
      </c>
      <c r="E6" s="18" t="s">
        <v>35</v>
      </c>
    </row>
    <row r="7" spans="2:5" ht="16.5" x14ac:dyDescent="0.15">
      <c r="B7" s="18">
        <v>2</v>
      </c>
      <c r="C7" s="18"/>
      <c r="D7" s="18"/>
      <c r="E7" s="18"/>
    </row>
    <row r="8" spans="2:5" ht="16.5" x14ac:dyDescent="0.15">
      <c r="B8" s="18">
        <v>3</v>
      </c>
      <c r="C8" s="18"/>
      <c r="D8" s="18"/>
      <c r="E8" s="18"/>
    </row>
    <row r="9" spans="2:5" ht="16.5" x14ac:dyDescent="0.15">
      <c r="B9" s="18"/>
      <c r="C9" s="18"/>
      <c r="D9" s="18"/>
      <c r="E9" s="18"/>
    </row>
    <row r="10" spans="2:5" ht="16.5" x14ac:dyDescent="0.15">
      <c r="B10" s="18"/>
      <c r="C10" s="18"/>
      <c r="D10" s="18"/>
      <c r="E10" s="1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tabSelected="1" zoomScale="96" zoomScaleNormal="96" workbookViewId="0">
      <selection activeCell="K116" sqref="K116"/>
    </sheetView>
  </sheetViews>
  <sheetFormatPr defaultRowHeight="16.5" x14ac:dyDescent="0.35"/>
  <cols>
    <col min="1" max="2" width="12.5" style="4" bestFit="1" customWidth="1"/>
    <col min="3" max="3" width="24" style="4" bestFit="1" customWidth="1"/>
    <col min="4" max="4" width="11.375" style="4" bestFit="1" customWidth="1"/>
    <col min="5" max="5" width="9.75" style="4" bestFit="1" customWidth="1"/>
    <col min="6" max="6" width="11.25" style="4" bestFit="1" customWidth="1"/>
    <col min="7" max="8" width="10.25" style="4" bestFit="1" customWidth="1"/>
    <col min="9" max="10" width="9" style="4"/>
    <col min="11" max="11" width="10.5" style="4" bestFit="1" customWidth="1"/>
    <col min="12" max="16384" width="9" style="4"/>
  </cols>
  <sheetData>
    <row r="1" spans="1:8" x14ac:dyDescent="0.35">
      <c r="A1" s="5" t="s">
        <v>2</v>
      </c>
    </row>
    <row r="2" spans="1:8" x14ac:dyDescent="0.35">
      <c r="A2" s="3" t="s">
        <v>3</v>
      </c>
    </row>
    <row r="3" spans="1:8" x14ac:dyDescent="0.35">
      <c r="A3" s="1">
        <v>31</v>
      </c>
      <c r="B3" s="4">
        <v>150</v>
      </c>
    </row>
    <row r="4" spans="1:8" x14ac:dyDescent="0.35">
      <c r="A4" s="1">
        <v>93</v>
      </c>
      <c r="B4" s="4">
        <v>450</v>
      </c>
    </row>
    <row r="5" spans="1:8" x14ac:dyDescent="0.35">
      <c r="A5" s="1">
        <v>186</v>
      </c>
      <c r="B5" s="4">
        <v>800</v>
      </c>
    </row>
    <row r="6" spans="1:8" x14ac:dyDescent="0.35">
      <c r="A6" s="1">
        <v>372</v>
      </c>
      <c r="B6" s="4">
        <v>1500</v>
      </c>
    </row>
    <row r="8" spans="1:8" ht="21" x14ac:dyDescent="0.4">
      <c r="C8" s="27" t="s">
        <v>22</v>
      </c>
    </row>
    <row r="9" spans="1:8" x14ac:dyDescent="0.35">
      <c r="C9" s="3" t="s">
        <v>6</v>
      </c>
    </row>
    <row r="11" spans="1:8" x14ac:dyDescent="0.35">
      <c r="C11" s="5" t="s">
        <v>1</v>
      </c>
      <c r="D11" s="1" t="s">
        <v>0</v>
      </c>
      <c r="E11" s="6">
        <v>42156</v>
      </c>
      <c r="F11" s="6">
        <v>42186</v>
      </c>
      <c r="G11" s="2">
        <v>42217</v>
      </c>
      <c r="H11" s="6">
        <v>42248</v>
      </c>
    </row>
    <row r="12" spans="1:8" x14ac:dyDescent="0.35">
      <c r="C12" s="10" t="s">
        <v>20</v>
      </c>
      <c r="D12" s="1">
        <v>31</v>
      </c>
      <c r="F12" s="4">
        <v>1407</v>
      </c>
      <c r="G12" s="1">
        <v>1182</v>
      </c>
      <c r="H12" s="4">
        <v>715</v>
      </c>
    </row>
    <row r="13" spans="1:8" x14ac:dyDescent="0.35">
      <c r="D13" s="1">
        <v>93</v>
      </c>
      <c r="F13" s="4">
        <v>40</v>
      </c>
      <c r="G13" s="1">
        <v>41</v>
      </c>
      <c r="H13" s="4">
        <v>44</v>
      </c>
    </row>
    <row r="14" spans="1:8" x14ac:dyDescent="0.35">
      <c r="D14" s="1">
        <v>186</v>
      </c>
      <c r="F14" s="4">
        <v>11</v>
      </c>
      <c r="G14" s="1">
        <v>18</v>
      </c>
      <c r="H14" s="4">
        <v>20</v>
      </c>
    </row>
    <row r="15" spans="1:8" x14ac:dyDescent="0.35">
      <c r="D15" s="1">
        <v>372</v>
      </c>
      <c r="F15" s="4">
        <v>11</v>
      </c>
      <c r="G15" s="1">
        <v>9</v>
      </c>
      <c r="H15" s="4">
        <v>9</v>
      </c>
    </row>
    <row r="18" spans="3:8" x14ac:dyDescent="0.35">
      <c r="C18" s="5" t="s">
        <v>7</v>
      </c>
      <c r="D18" s="3"/>
    </row>
    <row r="19" spans="3:8" x14ac:dyDescent="0.35">
      <c r="C19" s="5" t="s">
        <v>14</v>
      </c>
      <c r="D19" s="1" t="s">
        <v>0</v>
      </c>
      <c r="E19" s="6">
        <f>E11</f>
        <v>42156</v>
      </c>
      <c r="F19" s="6">
        <f>F11</f>
        <v>42186</v>
      </c>
      <c r="G19" s="6">
        <f>G11</f>
        <v>42217</v>
      </c>
      <c r="H19" s="6">
        <f>H11</f>
        <v>42248</v>
      </c>
    </row>
    <row r="20" spans="3:8" x14ac:dyDescent="0.35">
      <c r="D20" s="1">
        <v>31</v>
      </c>
      <c r="F20" s="4">
        <v>706</v>
      </c>
      <c r="G20" s="1">
        <v>1129</v>
      </c>
      <c r="H20" s="4">
        <v>650</v>
      </c>
    </row>
    <row r="21" spans="3:8" x14ac:dyDescent="0.35">
      <c r="D21" s="1">
        <v>93</v>
      </c>
      <c r="F21" s="4">
        <v>130</v>
      </c>
      <c r="G21" s="1">
        <v>97</v>
      </c>
      <c r="H21" s="4">
        <v>56</v>
      </c>
    </row>
    <row r="22" spans="3:8" x14ac:dyDescent="0.35">
      <c r="D22" s="1">
        <v>186</v>
      </c>
      <c r="F22" s="4">
        <v>36</v>
      </c>
      <c r="G22" s="1">
        <v>40</v>
      </c>
      <c r="H22" s="4">
        <v>57</v>
      </c>
    </row>
    <row r="23" spans="3:8" x14ac:dyDescent="0.35">
      <c r="D23" s="1">
        <v>372</v>
      </c>
      <c r="F23" s="4">
        <v>46</v>
      </c>
      <c r="G23" s="1">
        <v>59</v>
      </c>
      <c r="H23" s="4">
        <v>58</v>
      </c>
    </row>
    <row r="26" spans="3:8" x14ac:dyDescent="0.35">
      <c r="D26" s="3"/>
    </row>
    <row r="27" spans="3:8" x14ac:dyDescent="0.35">
      <c r="C27" s="5" t="s">
        <v>8</v>
      </c>
      <c r="D27" s="1" t="s">
        <v>0</v>
      </c>
      <c r="E27" s="6">
        <f>E11</f>
        <v>42156</v>
      </c>
      <c r="F27" s="6">
        <v>42186</v>
      </c>
      <c r="G27" s="2">
        <v>42217</v>
      </c>
      <c r="H27" s="6">
        <v>42248</v>
      </c>
    </row>
    <row r="28" spans="3:8" x14ac:dyDescent="0.35">
      <c r="C28" s="5" t="s">
        <v>14</v>
      </c>
      <c r="D28" s="1">
        <v>31</v>
      </c>
      <c r="F28" s="4">
        <v>380</v>
      </c>
      <c r="G28" s="1">
        <v>560</v>
      </c>
      <c r="H28" s="4">
        <v>346</v>
      </c>
    </row>
    <row r="29" spans="3:8" x14ac:dyDescent="0.35">
      <c r="D29" s="1">
        <v>93</v>
      </c>
      <c r="F29" s="4">
        <v>229</v>
      </c>
      <c r="G29" s="1">
        <v>82</v>
      </c>
      <c r="H29" s="4">
        <v>28</v>
      </c>
    </row>
    <row r="30" spans="3:8" x14ac:dyDescent="0.35">
      <c r="D30" s="1">
        <v>186</v>
      </c>
      <c r="F30" s="4">
        <v>9</v>
      </c>
      <c r="G30" s="1">
        <v>14</v>
      </c>
      <c r="H30" s="4">
        <v>6</v>
      </c>
    </row>
    <row r="31" spans="3:8" x14ac:dyDescent="0.35">
      <c r="D31" s="1">
        <v>372</v>
      </c>
      <c r="F31" s="4">
        <v>18</v>
      </c>
      <c r="G31" s="1">
        <v>63</v>
      </c>
      <c r="H31" s="4">
        <v>31</v>
      </c>
    </row>
    <row r="34" spans="3:8" x14ac:dyDescent="0.35">
      <c r="C34" s="5" t="s">
        <v>9</v>
      </c>
      <c r="D34" s="3"/>
    </row>
    <row r="35" spans="3:8" x14ac:dyDescent="0.35">
      <c r="C35" s="5" t="s">
        <v>14</v>
      </c>
      <c r="D35" s="1" t="s">
        <v>0</v>
      </c>
      <c r="E35" s="6">
        <f>E11</f>
        <v>42156</v>
      </c>
      <c r="F35" s="6">
        <v>42186</v>
      </c>
      <c r="G35" s="2">
        <v>42217</v>
      </c>
      <c r="H35" s="6">
        <v>42248</v>
      </c>
    </row>
    <row r="36" spans="3:8" x14ac:dyDescent="0.35">
      <c r="D36" s="1">
        <v>31</v>
      </c>
      <c r="F36" s="4">
        <v>145</v>
      </c>
      <c r="G36" s="1">
        <v>113</v>
      </c>
      <c r="H36" s="4">
        <v>79</v>
      </c>
    </row>
    <row r="37" spans="3:8" x14ac:dyDescent="0.35">
      <c r="D37" s="1">
        <v>93</v>
      </c>
      <c r="F37" s="4">
        <v>9</v>
      </c>
      <c r="G37" s="1">
        <v>5</v>
      </c>
      <c r="H37" s="4">
        <v>7</v>
      </c>
    </row>
    <row r="38" spans="3:8" x14ac:dyDescent="0.35">
      <c r="D38" s="1">
        <v>186</v>
      </c>
      <c r="F38" s="4">
        <v>7</v>
      </c>
      <c r="G38" s="1">
        <v>2</v>
      </c>
      <c r="H38" s="4">
        <v>2</v>
      </c>
    </row>
    <row r="39" spans="3:8" x14ac:dyDescent="0.35">
      <c r="D39" s="1">
        <v>372</v>
      </c>
      <c r="F39" s="4">
        <v>11</v>
      </c>
      <c r="G39" s="1">
        <v>10</v>
      </c>
      <c r="H39" s="4">
        <v>3</v>
      </c>
    </row>
    <row r="42" spans="3:8" x14ac:dyDescent="0.35">
      <c r="C42" s="5" t="s">
        <v>10</v>
      </c>
      <c r="D42" s="3"/>
    </row>
    <row r="43" spans="3:8" x14ac:dyDescent="0.35">
      <c r="C43" s="5" t="s">
        <v>14</v>
      </c>
      <c r="D43" s="1" t="s">
        <v>0</v>
      </c>
      <c r="E43" s="6">
        <f>E11</f>
        <v>42156</v>
      </c>
      <c r="F43" s="6">
        <v>42186</v>
      </c>
      <c r="G43" s="2">
        <v>42217</v>
      </c>
      <c r="H43" s="6">
        <v>42248</v>
      </c>
    </row>
    <row r="44" spans="3:8" x14ac:dyDescent="0.35">
      <c r="D44" s="1">
        <v>30</v>
      </c>
      <c r="F44" s="4">
        <v>174</v>
      </c>
      <c r="G44" s="1">
        <v>151</v>
      </c>
      <c r="H44" s="4">
        <v>230</v>
      </c>
    </row>
    <row r="45" spans="3:8" x14ac:dyDescent="0.35">
      <c r="D45" s="1">
        <v>90</v>
      </c>
      <c r="F45" s="4">
        <v>33</v>
      </c>
      <c r="G45" s="1">
        <v>26</v>
      </c>
      <c r="H45" s="4">
        <v>16</v>
      </c>
    </row>
    <row r="46" spans="3:8" x14ac:dyDescent="0.35">
      <c r="D46" s="1">
        <v>180</v>
      </c>
      <c r="F46" s="4">
        <v>7</v>
      </c>
      <c r="G46" s="1">
        <v>8</v>
      </c>
      <c r="H46" s="4">
        <v>5</v>
      </c>
    </row>
    <row r="47" spans="3:8" x14ac:dyDescent="0.35">
      <c r="D47" s="1">
        <v>360</v>
      </c>
      <c r="F47" s="4">
        <v>13</v>
      </c>
      <c r="G47" s="1">
        <v>6</v>
      </c>
      <c r="H47" s="4">
        <v>12</v>
      </c>
    </row>
    <row r="49" spans="3:8" ht="21" x14ac:dyDescent="0.4">
      <c r="C49" s="11" t="s">
        <v>21</v>
      </c>
    </row>
    <row r="50" spans="3:8" x14ac:dyDescent="0.35">
      <c r="C50" s="5" t="s">
        <v>15</v>
      </c>
    </row>
    <row r="51" spans="3:8" x14ac:dyDescent="0.35">
      <c r="C51" s="5"/>
      <c r="D51" s="1" t="s">
        <v>0</v>
      </c>
      <c r="E51" s="6">
        <f>E11</f>
        <v>42156</v>
      </c>
      <c r="F51" s="6">
        <f>F11</f>
        <v>42186</v>
      </c>
      <c r="G51" s="6">
        <f>G11</f>
        <v>42217</v>
      </c>
      <c r="H51" s="6">
        <f>H11</f>
        <v>42248</v>
      </c>
    </row>
    <row r="52" spans="3:8" x14ac:dyDescent="0.35">
      <c r="C52" s="5"/>
      <c r="D52" s="1">
        <v>31</v>
      </c>
      <c r="E52" s="4">
        <f>E12*$B$3</f>
        <v>0</v>
      </c>
      <c r="F52" s="4">
        <f>F12*$B$3</f>
        <v>211050</v>
      </c>
      <c r="G52" s="4">
        <f>G12*$B$3</f>
        <v>177300</v>
      </c>
      <c r="H52" s="4">
        <f>H12*$B$3</f>
        <v>107250</v>
      </c>
    </row>
    <row r="53" spans="3:8" x14ac:dyDescent="0.35">
      <c r="C53" s="5"/>
      <c r="D53" s="1">
        <v>93</v>
      </c>
      <c r="E53" s="4">
        <f>E13*$B$4</f>
        <v>0</v>
      </c>
      <c r="F53" s="4">
        <f>F13*$B$4</f>
        <v>18000</v>
      </c>
      <c r="G53" s="4">
        <f>G13*$B$4</f>
        <v>18450</v>
      </c>
      <c r="H53" s="4">
        <f>H13*$B$4</f>
        <v>19800</v>
      </c>
    </row>
    <row r="54" spans="3:8" x14ac:dyDescent="0.35">
      <c r="C54" s="5"/>
      <c r="D54" s="1">
        <v>186</v>
      </c>
      <c r="E54" s="4">
        <f>E14*$B$5</f>
        <v>0</v>
      </c>
      <c r="F54" s="4">
        <f>F14*$B$5</f>
        <v>8800</v>
      </c>
      <c r="G54" s="4">
        <f>G14*$B$5</f>
        <v>14400</v>
      </c>
      <c r="H54" s="4">
        <f>H14*$B$5</f>
        <v>16000</v>
      </c>
    </row>
    <row r="55" spans="3:8" x14ac:dyDescent="0.35">
      <c r="C55" s="5"/>
      <c r="D55" s="1">
        <v>372</v>
      </c>
      <c r="E55" s="4">
        <f>E15*$B$6</f>
        <v>0</v>
      </c>
      <c r="F55" s="4">
        <f>F15*$B$6</f>
        <v>16500</v>
      </c>
      <c r="G55" s="4">
        <f>G15*$B$6</f>
        <v>13500</v>
      </c>
      <c r="H55" s="4">
        <f>H15*$B$6</f>
        <v>13500</v>
      </c>
    </row>
    <row r="56" spans="3:8" x14ac:dyDescent="0.35">
      <c r="C56" s="5"/>
      <c r="D56" s="3" t="s">
        <v>5</v>
      </c>
      <c r="E56" s="4">
        <f>SUM(E52:E55)</f>
        <v>0</v>
      </c>
      <c r="F56" s="4">
        <f>SUM(F52:F55)</f>
        <v>254350</v>
      </c>
      <c r="G56" s="4">
        <f>SUM(G52:G55)</f>
        <v>223650</v>
      </c>
      <c r="H56" s="4">
        <f>SUM(H52:H55)</f>
        <v>156550</v>
      </c>
    </row>
    <row r="57" spans="3:8" x14ac:dyDescent="0.35">
      <c r="C57" s="5"/>
    </row>
    <row r="58" spans="3:8" x14ac:dyDescent="0.35">
      <c r="C58" s="5" t="s">
        <v>16</v>
      </c>
      <c r="D58" s="3" t="s">
        <v>4</v>
      </c>
    </row>
    <row r="59" spans="3:8" x14ac:dyDescent="0.35">
      <c r="C59" s="5"/>
      <c r="D59" s="1" t="s">
        <v>0</v>
      </c>
      <c r="E59" s="6">
        <f>E11</f>
        <v>42156</v>
      </c>
      <c r="F59" s="6">
        <f>F19</f>
        <v>42186</v>
      </c>
      <c r="G59" s="6">
        <f>G19</f>
        <v>42217</v>
      </c>
      <c r="H59" s="6">
        <f>H19</f>
        <v>42248</v>
      </c>
    </row>
    <row r="60" spans="3:8" x14ac:dyDescent="0.35">
      <c r="C60" s="5"/>
      <c r="D60" s="1">
        <v>31</v>
      </c>
      <c r="E60" s="4">
        <f>E20*$B$3</f>
        <v>0</v>
      </c>
      <c r="F60" s="4">
        <f>F20*$B$3</f>
        <v>105900</v>
      </c>
      <c r="G60" s="4">
        <f>G20*$B$3</f>
        <v>169350</v>
      </c>
      <c r="H60" s="4">
        <f>H20*$B$3</f>
        <v>97500</v>
      </c>
    </row>
    <row r="61" spans="3:8" x14ac:dyDescent="0.35">
      <c r="C61" s="5"/>
      <c r="D61" s="1">
        <v>93</v>
      </c>
      <c r="E61" s="4">
        <f>E21*$B$4</f>
        <v>0</v>
      </c>
      <c r="F61" s="4">
        <f>F21*$B$4</f>
        <v>58500</v>
      </c>
      <c r="G61" s="4">
        <f>G21*$B$4</f>
        <v>43650</v>
      </c>
      <c r="H61" s="4">
        <f>H21*$B$4</f>
        <v>25200</v>
      </c>
    </row>
    <row r="62" spans="3:8" x14ac:dyDescent="0.35">
      <c r="C62" s="5"/>
      <c r="D62" s="1">
        <v>186</v>
      </c>
      <c r="E62" s="4">
        <f>E22*$B$5</f>
        <v>0</v>
      </c>
      <c r="F62" s="4">
        <f>F22*$B$5</f>
        <v>28800</v>
      </c>
      <c r="G62" s="4">
        <f>G22*$B$5</f>
        <v>32000</v>
      </c>
      <c r="H62" s="4">
        <f>H22*$B$5</f>
        <v>45600</v>
      </c>
    </row>
    <row r="63" spans="3:8" x14ac:dyDescent="0.35">
      <c r="C63" s="5"/>
      <c r="D63" s="1">
        <v>372</v>
      </c>
      <c r="E63" s="4">
        <f>E23*$B$6</f>
        <v>0</v>
      </c>
      <c r="F63" s="4">
        <f>F23*$B$6</f>
        <v>69000</v>
      </c>
      <c r="G63" s="4">
        <f>G23*$B$6</f>
        <v>88500</v>
      </c>
      <c r="H63" s="4">
        <f>H23*$B$6</f>
        <v>87000</v>
      </c>
    </row>
    <row r="64" spans="3:8" x14ac:dyDescent="0.35">
      <c r="C64" s="5"/>
      <c r="D64" s="3" t="s">
        <v>5</v>
      </c>
      <c r="E64" s="4">
        <f>SUM(E60:E63)</f>
        <v>0</v>
      </c>
      <c r="F64" s="4">
        <f>SUM(F60:F63)</f>
        <v>262200</v>
      </c>
      <c r="G64" s="4">
        <f>SUM(G60:G63)</f>
        <v>333500</v>
      </c>
      <c r="H64" s="4">
        <f>SUM(H60:H63)</f>
        <v>255300</v>
      </c>
    </row>
    <row r="65" spans="3:8" x14ac:dyDescent="0.35">
      <c r="C65" s="5"/>
    </row>
    <row r="66" spans="3:8" x14ac:dyDescent="0.35">
      <c r="C66" s="5" t="s">
        <v>17</v>
      </c>
      <c r="D66" s="3" t="s">
        <v>4</v>
      </c>
    </row>
    <row r="67" spans="3:8" x14ac:dyDescent="0.35">
      <c r="C67" s="5"/>
      <c r="D67" s="1" t="s">
        <v>0</v>
      </c>
      <c r="E67" s="6">
        <f>E11</f>
        <v>42156</v>
      </c>
      <c r="F67" s="6">
        <f>F27</f>
        <v>42186</v>
      </c>
      <c r="G67" s="6">
        <f>G27</f>
        <v>42217</v>
      </c>
      <c r="H67" s="6">
        <f>H27</f>
        <v>42248</v>
      </c>
    </row>
    <row r="68" spans="3:8" x14ac:dyDescent="0.35">
      <c r="C68" s="5"/>
      <c r="D68" s="1">
        <v>31</v>
      </c>
      <c r="E68" s="4">
        <f>E28*$B$3</f>
        <v>0</v>
      </c>
      <c r="F68" s="4">
        <f>F28*$B$3</f>
        <v>57000</v>
      </c>
      <c r="G68" s="4">
        <f>G28*$B$3</f>
        <v>84000</v>
      </c>
      <c r="H68" s="4">
        <f>H28*$B$3</f>
        <v>51900</v>
      </c>
    </row>
    <row r="69" spans="3:8" x14ac:dyDescent="0.35">
      <c r="C69" s="5"/>
      <c r="D69" s="1">
        <v>93</v>
      </c>
      <c r="E69" s="4">
        <f>E29*$B$4</f>
        <v>0</v>
      </c>
      <c r="F69" s="4">
        <f>F29*$B$4</f>
        <v>103050</v>
      </c>
      <c r="G69" s="4">
        <f>G29*$B$4</f>
        <v>36900</v>
      </c>
      <c r="H69" s="4">
        <f>H29*$B$4</f>
        <v>12600</v>
      </c>
    </row>
    <row r="70" spans="3:8" x14ac:dyDescent="0.35">
      <c r="C70" s="5"/>
      <c r="D70" s="1">
        <v>186</v>
      </c>
      <c r="E70" s="4">
        <f>E30*$B$5</f>
        <v>0</v>
      </c>
      <c r="F70" s="4">
        <f>F30*$B$5</f>
        <v>7200</v>
      </c>
      <c r="G70" s="4">
        <f>G30*$B$5</f>
        <v>11200</v>
      </c>
      <c r="H70" s="4">
        <f>H30*$B$5</f>
        <v>4800</v>
      </c>
    </row>
    <row r="71" spans="3:8" x14ac:dyDescent="0.35">
      <c r="C71" s="5"/>
      <c r="D71" s="1">
        <v>372</v>
      </c>
      <c r="E71" s="4">
        <f>E31*$B$6</f>
        <v>0</v>
      </c>
      <c r="F71" s="4">
        <f>F31*$B$6</f>
        <v>27000</v>
      </c>
      <c r="G71" s="4">
        <f>G31*$B$6</f>
        <v>94500</v>
      </c>
      <c r="H71" s="4">
        <f>H31*$B$6</f>
        <v>46500</v>
      </c>
    </row>
    <row r="72" spans="3:8" x14ac:dyDescent="0.35">
      <c r="C72" s="5"/>
      <c r="D72" s="3" t="s">
        <v>5</v>
      </c>
      <c r="E72" s="4">
        <f>SUM(E68:E71)</f>
        <v>0</v>
      </c>
      <c r="F72" s="4">
        <f>SUM(F68:F71)</f>
        <v>194250</v>
      </c>
      <c r="G72" s="4">
        <f>SUM(G68:G71)</f>
        <v>226600</v>
      </c>
      <c r="H72" s="4">
        <f>SUM(H68:H71)</f>
        <v>115800</v>
      </c>
    </row>
    <row r="73" spans="3:8" x14ac:dyDescent="0.35">
      <c r="C73" s="5"/>
    </row>
    <row r="74" spans="3:8" x14ac:dyDescent="0.35">
      <c r="C74" s="5" t="s">
        <v>18</v>
      </c>
      <c r="D74" s="3" t="s">
        <v>4</v>
      </c>
    </row>
    <row r="75" spans="3:8" x14ac:dyDescent="0.35">
      <c r="C75" s="5"/>
      <c r="D75" s="1" t="s">
        <v>0</v>
      </c>
      <c r="E75" s="6">
        <f>E11</f>
        <v>42156</v>
      </c>
      <c r="F75" s="6">
        <f>F35</f>
        <v>42186</v>
      </c>
      <c r="G75" s="6">
        <f>G35</f>
        <v>42217</v>
      </c>
      <c r="H75" s="6">
        <f>H35</f>
        <v>42248</v>
      </c>
    </row>
    <row r="76" spans="3:8" x14ac:dyDescent="0.35">
      <c r="C76" s="5"/>
      <c r="D76" s="1">
        <v>31</v>
      </c>
      <c r="E76" s="4">
        <f>E36*$B$3</f>
        <v>0</v>
      </c>
      <c r="F76" s="4">
        <f>F36*$B$3</f>
        <v>21750</v>
      </c>
      <c r="G76" s="4">
        <f>G36*$B$3</f>
        <v>16950</v>
      </c>
      <c r="H76" s="4">
        <f>H36*$B$3</f>
        <v>11850</v>
      </c>
    </row>
    <row r="77" spans="3:8" x14ac:dyDescent="0.35">
      <c r="C77" s="5"/>
      <c r="D77" s="1">
        <v>93</v>
      </c>
      <c r="E77" s="4">
        <f>E37*$B$4</f>
        <v>0</v>
      </c>
      <c r="F77" s="4">
        <f>F37*$B$4</f>
        <v>4050</v>
      </c>
      <c r="G77" s="4">
        <f>G37*$B$4</f>
        <v>2250</v>
      </c>
      <c r="H77" s="4">
        <f>H37*$B$4</f>
        <v>3150</v>
      </c>
    </row>
    <row r="78" spans="3:8" x14ac:dyDescent="0.35">
      <c r="C78" s="5"/>
      <c r="D78" s="1">
        <v>186</v>
      </c>
      <c r="E78" s="4">
        <f>E38*$B$5</f>
        <v>0</v>
      </c>
      <c r="F78" s="4">
        <f>F38*$B$5</f>
        <v>5600</v>
      </c>
      <c r="G78" s="4">
        <f>G38*$B$5</f>
        <v>1600</v>
      </c>
      <c r="H78" s="4">
        <f>H38*$B$5</f>
        <v>1600</v>
      </c>
    </row>
    <row r="79" spans="3:8" x14ac:dyDescent="0.35">
      <c r="C79" s="5"/>
      <c r="D79" s="1">
        <v>372</v>
      </c>
      <c r="E79" s="4">
        <f>E39*$B$6</f>
        <v>0</v>
      </c>
      <c r="F79" s="4">
        <f>F39*$B$6</f>
        <v>16500</v>
      </c>
      <c r="G79" s="4">
        <f>G39*$B$6</f>
        <v>15000</v>
      </c>
      <c r="H79" s="4">
        <f>H39*$B$6</f>
        <v>4500</v>
      </c>
    </row>
    <row r="80" spans="3:8" ht="17.25" thickBot="1" x14ac:dyDescent="0.4">
      <c r="C80" s="5"/>
      <c r="D80" s="3" t="s">
        <v>5</v>
      </c>
      <c r="E80" s="4">
        <f>SUM(E76:E79)</f>
        <v>0</v>
      </c>
      <c r="F80" s="4">
        <f t="shared" ref="F80:H80" si="0">SUM(F76:F79)</f>
        <v>47900</v>
      </c>
      <c r="G80" s="4">
        <f t="shared" si="0"/>
        <v>35800</v>
      </c>
      <c r="H80" s="4">
        <f t="shared" si="0"/>
        <v>21100</v>
      </c>
    </row>
    <row r="81" spans="3:8" ht="17.25" thickBot="1" x14ac:dyDescent="0.4">
      <c r="C81" s="5"/>
      <c r="D81" s="10"/>
      <c r="G81" s="8"/>
    </row>
    <row r="82" spans="3:8" x14ac:dyDescent="0.35">
      <c r="C82" s="5" t="s">
        <v>19</v>
      </c>
      <c r="D82" s="3" t="s">
        <v>4</v>
      </c>
    </row>
    <row r="83" spans="3:8" x14ac:dyDescent="0.35">
      <c r="D83" s="1" t="s">
        <v>0</v>
      </c>
      <c r="E83" s="6">
        <f>E11</f>
        <v>42156</v>
      </c>
      <c r="F83" s="6">
        <f>F43</f>
        <v>42186</v>
      </c>
      <c r="G83" s="6">
        <f>G43</f>
        <v>42217</v>
      </c>
      <c r="H83" s="6">
        <f>H43</f>
        <v>42248</v>
      </c>
    </row>
    <row r="84" spans="3:8" x14ac:dyDescent="0.35">
      <c r="D84" s="1">
        <v>31</v>
      </c>
      <c r="E84" s="4">
        <f>E44*$B$3</f>
        <v>0</v>
      </c>
      <c r="F84" s="4">
        <f>F44*$B$3</f>
        <v>26100</v>
      </c>
      <c r="G84" s="4">
        <f>G44*$B$3</f>
        <v>22650</v>
      </c>
      <c r="H84" s="4">
        <f>H44*$B$3</f>
        <v>34500</v>
      </c>
    </row>
    <row r="85" spans="3:8" x14ac:dyDescent="0.35">
      <c r="D85" s="1">
        <v>93</v>
      </c>
      <c r="E85" s="4">
        <f>E45*$B$4</f>
        <v>0</v>
      </c>
      <c r="F85" s="4">
        <f>F45*$B$4</f>
        <v>14850</v>
      </c>
      <c r="G85" s="4">
        <f>G45*$B$4</f>
        <v>11700</v>
      </c>
      <c r="H85" s="4">
        <f>H45*$B$4</f>
        <v>7200</v>
      </c>
    </row>
    <row r="86" spans="3:8" x14ac:dyDescent="0.35">
      <c r="D86" s="1">
        <v>186</v>
      </c>
      <c r="E86" s="4">
        <f>E46*$B$5</f>
        <v>0</v>
      </c>
      <c r="F86" s="4">
        <f>F46*$B$5</f>
        <v>5600</v>
      </c>
      <c r="G86" s="4">
        <f>G46*$B$5</f>
        <v>6400</v>
      </c>
      <c r="H86" s="4">
        <f>H46*$B$5</f>
        <v>4000</v>
      </c>
    </row>
    <row r="87" spans="3:8" x14ac:dyDescent="0.35">
      <c r="D87" s="1">
        <v>372</v>
      </c>
      <c r="E87" s="4">
        <f>E47*$B$6</f>
        <v>0</v>
      </c>
      <c r="F87" s="4">
        <f>F47*$B$6</f>
        <v>19500</v>
      </c>
      <c r="G87" s="4">
        <f>G47*$B$6</f>
        <v>9000</v>
      </c>
      <c r="H87" s="4">
        <f>H47*$B$6</f>
        <v>18000</v>
      </c>
    </row>
    <row r="88" spans="3:8" x14ac:dyDescent="0.35">
      <c r="D88" s="3" t="s">
        <v>5</v>
      </c>
      <c r="E88" s="4">
        <f>SUM(E84:E87)</f>
        <v>0</v>
      </c>
      <c r="F88" s="4">
        <f t="shared" ref="F88:H88" si="1">SUM(F84:F87)</f>
        <v>66050</v>
      </c>
      <c r="G88" s="4">
        <f t="shared" si="1"/>
        <v>49750</v>
      </c>
      <c r="H88" s="4">
        <f t="shared" si="1"/>
        <v>63700</v>
      </c>
    </row>
    <row r="90" spans="3:8" x14ac:dyDescent="0.35">
      <c r="C90" s="5" t="s">
        <v>23</v>
      </c>
      <c r="E90" s="6">
        <f>E11</f>
        <v>42156</v>
      </c>
      <c r="F90" s="6">
        <f t="shared" ref="F90:H90" si="2">F11</f>
        <v>42186</v>
      </c>
      <c r="G90" s="6">
        <f t="shared" si="2"/>
        <v>42217</v>
      </c>
      <c r="H90" s="6">
        <f t="shared" si="2"/>
        <v>42248</v>
      </c>
    </row>
    <row r="91" spans="3:8" x14ac:dyDescent="0.35">
      <c r="D91" s="10" t="s">
        <v>15</v>
      </c>
      <c r="E91" s="4">
        <f>E56</f>
        <v>0</v>
      </c>
      <c r="F91" s="4">
        <f t="shared" ref="F91:H91" si="3">F56</f>
        <v>254350</v>
      </c>
      <c r="G91" s="4">
        <f t="shared" si="3"/>
        <v>223650</v>
      </c>
      <c r="H91" s="4">
        <f t="shared" si="3"/>
        <v>156550</v>
      </c>
    </row>
    <row r="92" spans="3:8" x14ac:dyDescent="0.35">
      <c r="D92" s="10" t="s">
        <v>16</v>
      </c>
      <c r="E92" s="4">
        <f>E64</f>
        <v>0</v>
      </c>
      <c r="F92" s="4">
        <f t="shared" ref="F92:H92" si="4">F64</f>
        <v>262200</v>
      </c>
      <c r="G92" s="4">
        <f t="shared" si="4"/>
        <v>333500</v>
      </c>
      <c r="H92" s="4">
        <f t="shared" si="4"/>
        <v>255300</v>
      </c>
    </row>
    <row r="93" spans="3:8" x14ac:dyDescent="0.35">
      <c r="D93" s="10" t="s">
        <v>17</v>
      </c>
      <c r="E93" s="4">
        <f>E72</f>
        <v>0</v>
      </c>
      <c r="F93" s="4">
        <f t="shared" ref="F93:H93" si="5">F72</f>
        <v>194250</v>
      </c>
      <c r="G93" s="4">
        <f t="shared" si="5"/>
        <v>226600</v>
      </c>
      <c r="H93" s="4">
        <f t="shared" si="5"/>
        <v>115800</v>
      </c>
    </row>
    <row r="94" spans="3:8" x14ac:dyDescent="0.35">
      <c r="C94" s="5"/>
      <c r="D94" s="10" t="s">
        <v>18</v>
      </c>
      <c r="E94" s="12">
        <f>E80</f>
        <v>0</v>
      </c>
      <c r="F94" s="12">
        <f t="shared" ref="F94:H94" si="6">F80</f>
        <v>47900</v>
      </c>
      <c r="G94" s="12">
        <f t="shared" si="6"/>
        <v>35800</v>
      </c>
      <c r="H94" s="12">
        <f t="shared" si="6"/>
        <v>21100</v>
      </c>
    </row>
    <row r="95" spans="3:8" x14ac:dyDescent="0.35">
      <c r="D95" s="10" t="s">
        <v>19</v>
      </c>
      <c r="E95" s="4">
        <f>E88</f>
        <v>0</v>
      </c>
      <c r="F95" s="4">
        <f t="shared" ref="F95:H95" si="7">F88</f>
        <v>66050</v>
      </c>
      <c r="G95" s="4">
        <f t="shared" si="7"/>
        <v>49750</v>
      </c>
      <c r="H95" s="4">
        <f t="shared" si="7"/>
        <v>63700</v>
      </c>
    </row>
    <row r="96" spans="3:8" x14ac:dyDescent="0.35">
      <c r="D96" s="10"/>
    </row>
    <row r="97" spans="3:8" x14ac:dyDescent="0.35">
      <c r="D97" s="10"/>
    </row>
    <row r="98" spans="3:8" ht="18" x14ac:dyDescent="0.35">
      <c r="C98" s="28" t="s">
        <v>51</v>
      </c>
      <c r="D98" s="10"/>
      <c r="E98" s="6">
        <f>E11</f>
        <v>42156</v>
      </c>
      <c r="F98" s="6">
        <f t="shared" ref="F98:H98" si="8">F11</f>
        <v>42186</v>
      </c>
      <c r="G98" s="6">
        <f t="shared" si="8"/>
        <v>42217</v>
      </c>
      <c r="H98" s="6">
        <f t="shared" si="8"/>
        <v>42248</v>
      </c>
    </row>
    <row r="99" spans="3:8" x14ac:dyDescent="0.35">
      <c r="C99" s="10" t="s">
        <v>12</v>
      </c>
      <c r="D99" s="10" t="s">
        <v>1</v>
      </c>
      <c r="F99" s="4">
        <v>15902200</v>
      </c>
      <c r="G99" s="4">
        <v>21583500</v>
      </c>
      <c r="H99" s="4">
        <v>16776300</v>
      </c>
    </row>
    <row r="100" spans="3:8" x14ac:dyDescent="0.35">
      <c r="D100" s="10" t="s">
        <v>16</v>
      </c>
      <c r="F100" s="4">
        <v>171837500</v>
      </c>
      <c r="G100" s="4">
        <v>179787500</v>
      </c>
      <c r="H100" s="4">
        <v>173119000</v>
      </c>
    </row>
    <row r="101" spans="3:8" x14ac:dyDescent="0.35">
      <c r="D101" s="10" t="s">
        <v>8</v>
      </c>
      <c r="F101" s="4">
        <v>84445000</v>
      </c>
      <c r="G101" s="4">
        <v>122493000</v>
      </c>
      <c r="H101" s="4">
        <v>89234500</v>
      </c>
    </row>
    <row r="102" spans="3:8" x14ac:dyDescent="0.35">
      <c r="D102" s="10" t="s">
        <v>9</v>
      </c>
      <c r="F102" s="4">
        <v>19197000</v>
      </c>
      <c r="G102" s="4">
        <v>27259500</v>
      </c>
      <c r="H102" s="4">
        <v>13278600</v>
      </c>
    </row>
    <row r="103" spans="3:8" x14ac:dyDescent="0.35">
      <c r="D103" s="10" t="s">
        <v>10</v>
      </c>
      <c r="F103" s="4">
        <v>30318000</v>
      </c>
      <c r="G103" s="4">
        <v>23346000</v>
      </c>
      <c r="H103" s="4">
        <v>23131500</v>
      </c>
    </row>
    <row r="106" spans="3:8" ht="18" x14ac:dyDescent="0.35">
      <c r="C106" s="28" t="s">
        <v>13</v>
      </c>
      <c r="E106" s="6">
        <f>E11</f>
        <v>42156</v>
      </c>
      <c r="F106" s="6">
        <f>F11</f>
        <v>42186</v>
      </c>
      <c r="G106" s="6">
        <f>G11</f>
        <v>42217</v>
      </c>
      <c r="H106" s="6">
        <f>H11</f>
        <v>42248</v>
      </c>
    </row>
    <row r="107" spans="3:8" x14ac:dyDescent="0.35">
      <c r="C107" s="10" t="s">
        <v>12</v>
      </c>
      <c r="D107" s="10" t="s">
        <v>15</v>
      </c>
      <c r="F107" s="4">
        <v>15902200</v>
      </c>
      <c r="G107" s="1">
        <v>21583500</v>
      </c>
      <c r="H107" s="4">
        <v>16776300</v>
      </c>
    </row>
    <row r="108" spans="3:8" x14ac:dyDescent="0.35">
      <c r="D108" s="10" t="s">
        <v>16</v>
      </c>
      <c r="F108" s="4">
        <v>171837500</v>
      </c>
      <c r="G108" s="9">
        <v>179792500</v>
      </c>
      <c r="H108" s="4">
        <v>173119000</v>
      </c>
    </row>
    <row r="109" spans="3:8" x14ac:dyDescent="0.35">
      <c r="D109" s="10" t="s">
        <v>17</v>
      </c>
      <c r="F109" s="4">
        <v>84445000</v>
      </c>
      <c r="G109" s="9">
        <v>122493000</v>
      </c>
      <c r="H109" s="4">
        <v>89234500</v>
      </c>
    </row>
    <row r="110" spans="3:8" x14ac:dyDescent="0.35">
      <c r="D110" s="10" t="s">
        <v>18</v>
      </c>
      <c r="F110" s="4">
        <v>19197000</v>
      </c>
      <c r="G110" s="9">
        <v>27259500</v>
      </c>
      <c r="H110" s="4">
        <v>13278600</v>
      </c>
    </row>
    <row r="111" spans="3:8" x14ac:dyDescent="0.35">
      <c r="D111" s="10" t="s">
        <v>19</v>
      </c>
      <c r="F111" s="4">
        <v>30318000</v>
      </c>
      <c r="G111" s="9">
        <v>23346000</v>
      </c>
      <c r="H111" s="4">
        <v>23131500</v>
      </c>
    </row>
    <row r="114" spans="3:8" x14ac:dyDescent="0.35">
      <c r="E114" s="6">
        <f>E11</f>
        <v>42156</v>
      </c>
      <c r="F114" s="6">
        <f>F11</f>
        <v>42186</v>
      </c>
      <c r="G114" s="6">
        <f>G11</f>
        <v>42217</v>
      </c>
      <c r="H114" s="6">
        <f>H11</f>
        <v>42248</v>
      </c>
    </row>
    <row r="115" spans="3:8" x14ac:dyDescent="0.35">
      <c r="C115" s="10" t="s">
        <v>11</v>
      </c>
      <c r="D115" s="10" t="s">
        <v>15</v>
      </c>
      <c r="E115" s="4">
        <f>E107/100</f>
        <v>0</v>
      </c>
      <c r="F115" s="4">
        <f>F107/100</f>
        <v>159022</v>
      </c>
      <c r="G115" s="4">
        <f>G107/100</f>
        <v>215835</v>
      </c>
      <c r="H115" s="4">
        <f>H107/100</f>
        <v>167763</v>
      </c>
    </row>
    <row r="116" spans="3:8" x14ac:dyDescent="0.35">
      <c r="D116" s="10" t="s">
        <v>16</v>
      </c>
      <c r="E116" s="4">
        <f t="shared" ref="E116:H119" si="9">E108/100</f>
        <v>0</v>
      </c>
      <c r="F116" s="4">
        <f t="shared" si="9"/>
        <v>1718375</v>
      </c>
      <c r="G116" s="4">
        <f t="shared" si="9"/>
        <v>1797925</v>
      </c>
      <c r="H116" s="4">
        <f t="shared" si="9"/>
        <v>1731190</v>
      </c>
    </row>
    <row r="117" spans="3:8" x14ac:dyDescent="0.35">
      <c r="D117" s="10" t="s">
        <v>17</v>
      </c>
      <c r="E117" s="4">
        <f t="shared" si="9"/>
        <v>0</v>
      </c>
      <c r="F117" s="4">
        <f t="shared" si="9"/>
        <v>844450</v>
      </c>
      <c r="G117" s="4">
        <f t="shared" si="9"/>
        <v>1224930</v>
      </c>
      <c r="H117" s="4">
        <f t="shared" si="9"/>
        <v>892345</v>
      </c>
    </row>
    <row r="118" spans="3:8" x14ac:dyDescent="0.35">
      <c r="D118" s="10" t="s">
        <v>18</v>
      </c>
      <c r="E118" s="4">
        <f t="shared" si="9"/>
        <v>0</v>
      </c>
      <c r="F118" s="4">
        <f t="shared" si="9"/>
        <v>191970</v>
      </c>
      <c r="G118" s="4">
        <f t="shared" si="9"/>
        <v>272595</v>
      </c>
      <c r="H118" s="4">
        <f t="shared" si="9"/>
        <v>132786</v>
      </c>
    </row>
    <row r="119" spans="3:8" x14ac:dyDescent="0.35">
      <c r="D119" s="10" t="s">
        <v>19</v>
      </c>
      <c r="E119" s="4">
        <f t="shared" si="9"/>
        <v>0</v>
      </c>
      <c r="F119" s="4">
        <f t="shared" si="9"/>
        <v>303180</v>
      </c>
      <c r="G119" s="4">
        <f t="shared" si="9"/>
        <v>233460</v>
      </c>
      <c r="H119" s="4">
        <f t="shared" si="9"/>
        <v>231315</v>
      </c>
    </row>
    <row r="120" spans="3:8" x14ac:dyDescent="0.35">
      <c r="D120" s="10"/>
      <c r="G120" s="9"/>
    </row>
    <row r="121" spans="3:8" x14ac:dyDescent="0.35">
      <c r="D121" s="10"/>
    </row>
    <row r="123" spans="3:8" ht="18" x14ac:dyDescent="0.35">
      <c r="C123" s="14" t="s">
        <v>28</v>
      </c>
      <c r="E123" s="6">
        <f>E11</f>
        <v>42156</v>
      </c>
      <c r="F123" s="6">
        <f>F35</f>
        <v>42186</v>
      </c>
      <c r="G123" s="6">
        <f>G35</f>
        <v>42217</v>
      </c>
      <c r="H123" s="6">
        <f>H35</f>
        <v>42248</v>
      </c>
    </row>
    <row r="124" spans="3:8" x14ac:dyDescent="0.35">
      <c r="C124" s="10" t="s">
        <v>11</v>
      </c>
      <c r="D124" s="10" t="s">
        <v>15</v>
      </c>
      <c r="E124" s="4">
        <f t="shared" ref="E124:H128" si="10">E91+E115</f>
        <v>0</v>
      </c>
      <c r="F124" s="4">
        <f t="shared" si="10"/>
        <v>413372</v>
      </c>
      <c r="G124" s="4">
        <f t="shared" si="10"/>
        <v>439485</v>
      </c>
      <c r="H124" s="4">
        <f t="shared" si="10"/>
        <v>324313</v>
      </c>
    </row>
    <row r="125" spans="3:8" x14ac:dyDescent="0.35">
      <c r="D125" s="10" t="s">
        <v>16</v>
      </c>
      <c r="E125" s="4">
        <f t="shared" si="10"/>
        <v>0</v>
      </c>
      <c r="F125" s="4">
        <f t="shared" si="10"/>
        <v>1980575</v>
      </c>
      <c r="G125" s="4">
        <f t="shared" si="10"/>
        <v>2131425</v>
      </c>
      <c r="H125" s="4">
        <f t="shared" si="10"/>
        <v>1986490</v>
      </c>
    </row>
    <row r="126" spans="3:8" x14ac:dyDescent="0.35">
      <c r="D126" s="10" t="s">
        <v>17</v>
      </c>
      <c r="E126" s="4">
        <f t="shared" si="10"/>
        <v>0</v>
      </c>
      <c r="F126" s="4">
        <f t="shared" si="10"/>
        <v>1038700</v>
      </c>
      <c r="G126" s="4">
        <f t="shared" si="10"/>
        <v>1451530</v>
      </c>
      <c r="H126" s="4">
        <f t="shared" si="10"/>
        <v>1008145</v>
      </c>
    </row>
    <row r="127" spans="3:8" x14ac:dyDescent="0.35">
      <c r="D127" s="10" t="s">
        <v>18</v>
      </c>
      <c r="E127" s="4">
        <f t="shared" si="10"/>
        <v>0</v>
      </c>
      <c r="F127" s="4">
        <f t="shared" si="10"/>
        <v>239870</v>
      </c>
      <c r="G127" s="4">
        <f t="shared" si="10"/>
        <v>308395</v>
      </c>
      <c r="H127" s="4">
        <f t="shared" si="10"/>
        <v>153886</v>
      </c>
    </row>
    <row r="128" spans="3:8" x14ac:dyDescent="0.35">
      <c r="D128" s="10" t="s">
        <v>19</v>
      </c>
      <c r="E128" s="4">
        <f t="shared" si="10"/>
        <v>0</v>
      </c>
      <c r="F128" s="4">
        <f t="shared" si="10"/>
        <v>369230</v>
      </c>
      <c r="G128" s="4">
        <f t="shared" si="10"/>
        <v>283210</v>
      </c>
      <c r="H128" s="4">
        <f t="shared" si="10"/>
        <v>295015</v>
      </c>
    </row>
    <row r="131" spans="3:8" ht="21" x14ac:dyDescent="0.4">
      <c r="C131" s="13" t="s">
        <v>24</v>
      </c>
      <c r="E131" s="6">
        <f>E11</f>
        <v>42156</v>
      </c>
      <c r="F131" s="6">
        <f>F11</f>
        <v>42186</v>
      </c>
      <c r="G131" s="6">
        <f>G11</f>
        <v>42217</v>
      </c>
      <c r="H131" s="6">
        <f>H11</f>
        <v>42248</v>
      </c>
    </row>
    <row r="132" spans="3:8" x14ac:dyDescent="0.35">
      <c r="C132" s="5" t="s">
        <v>15</v>
      </c>
      <c r="D132" s="10" t="s">
        <v>25</v>
      </c>
      <c r="E132" s="4">
        <f>E91</f>
        <v>0</v>
      </c>
      <c r="F132" s="4">
        <f>F91</f>
        <v>254350</v>
      </c>
      <c r="G132" s="4">
        <f>G91</f>
        <v>223650</v>
      </c>
      <c r="H132" s="4">
        <f>H91</f>
        <v>156550</v>
      </c>
    </row>
    <row r="133" spans="3:8" x14ac:dyDescent="0.35">
      <c r="C133" s="5"/>
      <c r="D133" s="10" t="s">
        <v>26</v>
      </c>
      <c r="E133" s="4">
        <f>E115</f>
        <v>0</v>
      </c>
      <c r="F133" s="4">
        <f t="shared" ref="F133:H133" si="11">F115</f>
        <v>159022</v>
      </c>
      <c r="G133" s="4">
        <f t="shared" si="11"/>
        <v>215835</v>
      </c>
      <c r="H133" s="4">
        <f t="shared" si="11"/>
        <v>167763</v>
      </c>
    </row>
    <row r="134" spans="3:8" x14ac:dyDescent="0.35">
      <c r="C134" s="5"/>
      <c r="D134" s="10" t="s">
        <v>27</v>
      </c>
      <c r="E134" s="4">
        <f>E132+E133</f>
        <v>0</v>
      </c>
      <c r="F134" s="4">
        <f t="shared" ref="F134:H134" si="12">F132+F133</f>
        <v>413372</v>
      </c>
      <c r="G134" s="4">
        <f t="shared" si="12"/>
        <v>439485</v>
      </c>
      <c r="H134" s="4">
        <f t="shared" si="12"/>
        <v>324313</v>
      </c>
    </row>
    <row r="135" spans="3:8" x14ac:dyDescent="0.35">
      <c r="C135" s="5"/>
    </row>
    <row r="136" spans="3:8" ht="21" x14ac:dyDescent="0.4">
      <c r="C136" s="11"/>
      <c r="E136" s="6">
        <f>E11</f>
        <v>42156</v>
      </c>
      <c r="F136" s="6">
        <f>F11</f>
        <v>42186</v>
      </c>
      <c r="G136" s="6">
        <f>G11</f>
        <v>42217</v>
      </c>
      <c r="H136" s="6">
        <f>H11</f>
        <v>42248</v>
      </c>
    </row>
    <row r="137" spans="3:8" x14ac:dyDescent="0.35">
      <c r="C137" s="5" t="s">
        <v>16</v>
      </c>
      <c r="D137" s="10" t="s">
        <v>25</v>
      </c>
      <c r="E137" s="4">
        <f>E92</f>
        <v>0</v>
      </c>
      <c r="F137" s="4">
        <f>F92</f>
        <v>262200</v>
      </c>
      <c r="G137" s="4">
        <f>G92</f>
        <v>333500</v>
      </c>
      <c r="H137" s="4">
        <f>H92</f>
        <v>255300</v>
      </c>
    </row>
    <row r="138" spans="3:8" x14ac:dyDescent="0.35">
      <c r="C138" s="5"/>
      <c r="D138" s="10" t="s">
        <v>26</v>
      </c>
      <c r="E138" s="4">
        <f>E116</f>
        <v>0</v>
      </c>
      <c r="F138" s="4">
        <f t="shared" ref="F138:H138" si="13">F116</f>
        <v>1718375</v>
      </c>
      <c r="G138" s="4">
        <f t="shared" si="13"/>
        <v>1797925</v>
      </c>
      <c r="H138" s="4">
        <f t="shared" si="13"/>
        <v>1731190</v>
      </c>
    </row>
    <row r="139" spans="3:8" x14ac:dyDescent="0.35">
      <c r="C139" s="5"/>
      <c r="D139" s="10" t="s">
        <v>27</v>
      </c>
      <c r="E139" s="4">
        <f>SUM(E137:E138)</f>
        <v>0</v>
      </c>
      <c r="F139" s="4">
        <f t="shared" ref="F139:H139" si="14">SUM(F137:F138)</f>
        <v>1980575</v>
      </c>
      <c r="G139" s="4">
        <f t="shared" si="14"/>
        <v>2131425</v>
      </c>
      <c r="H139" s="4">
        <f t="shared" si="14"/>
        <v>1986490</v>
      </c>
    </row>
    <row r="140" spans="3:8" x14ac:dyDescent="0.35">
      <c r="C140" s="5"/>
    </row>
    <row r="141" spans="3:8" ht="21" x14ac:dyDescent="0.4">
      <c r="C141" s="11"/>
      <c r="E141" s="6">
        <f>E11</f>
        <v>42156</v>
      </c>
      <c r="F141" s="6">
        <f>F11</f>
        <v>42186</v>
      </c>
      <c r="G141" s="6">
        <f>G11</f>
        <v>42217</v>
      </c>
      <c r="H141" s="6">
        <f>H11</f>
        <v>42248</v>
      </c>
    </row>
    <row r="142" spans="3:8" x14ac:dyDescent="0.35">
      <c r="C142" s="5" t="s">
        <v>17</v>
      </c>
      <c r="D142" s="10" t="s">
        <v>25</v>
      </c>
      <c r="E142" s="4">
        <f>E93</f>
        <v>0</v>
      </c>
      <c r="F142" s="4">
        <f>F93</f>
        <v>194250</v>
      </c>
      <c r="G142" s="4">
        <f>G93</f>
        <v>226600</v>
      </c>
      <c r="H142" s="4">
        <f>H93</f>
        <v>115800</v>
      </c>
    </row>
    <row r="143" spans="3:8" x14ac:dyDescent="0.35">
      <c r="C143" s="5"/>
      <c r="D143" s="10" t="s">
        <v>26</v>
      </c>
      <c r="E143" s="4">
        <f>E117</f>
        <v>0</v>
      </c>
      <c r="F143" s="4">
        <f t="shared" ref="F143:H143" si="15">F117</f>
        <v>844450</v>
      </c>
      <c r="G143" s="4">
        <f t="shared" si="15"/>
        <v>1224930</v>
      </c>
      <c r="H143" s="4">
        <f t="shared" si="15"/>
        <v>892345</v>
      </c>
    </row>
    <row r="144" spans="3:8" x14ac:dyDescent="0.35">
      <c r="C144" s="5"/>
      <c r="D144" s="10" t="s">
        <v>27</v>
      </c>
      <c r="E144" s="4">
        <f>SUM(E142:E143)</f>
        <v>0</v>
      </c>
      <c r="F144" s="4">
        <f t="shared" ref="F144:H144" si="16">SUM(F142:F143)</f>
        <v>1038700</v>
      </c>
      <c r="G144" s="4">
        <f t="shared" si="16"/>
        <v>1451530</v>
      </c>
      <c r="H144" s="4">
        <f t="shared" si="16"/>
        <v>1008145</v>
      </c>
    </row>
    <row r="145" spans="3:8" x14ac:dyDescent="0.35">
      <c r="C145" s="5"/>
    </row>
    <row r="146" spans="3:8" ht="21" x14ac:dyDescent="0.4">
      <c r="C146" s="11"/>
      <c r="E146" s="6">
        <f>E11</f>
        <v>42156</v>
      </c>
      <c r="F146" s="6">
        <f>F11</f>
        <v>42186</v>
      </c>
      <c r="G146" s="6">
        <f>G11</f>
        <v>42217</v>
      </c>
      <c r="H146" s="6">
        <f>H11</f>
        <v>42248</v>
      </c>
    </row>
    <row r="147" spans="3:8" x14ac:dyDescent="0.35">
      <c r="C147" s="5" t="s">
        <v>18</v>
      </c>
      <c r="D147" s="10" t="s">
        <v>25</v>
      </c>
      <c r="E147" s="4">
        <f>E94</f>
        <v>0</v>
      </c>
      <c r="F147" s="4">
        <f>F94</f>
        <v>47900</v>
      </c>
      <c r="G147" s="4">
        <f>G94</f>
        <v>35800</v>
      </c>
      <c r="H147" s="4">
        <f>H94</f>
        <v>21100</v>
      </c>
    </row>
    <row r="148" spans="3:8" x14ac:dyDescent="0.35">
      <c r="C148" s="5"/>
      <c r="D148" s="10" t="s">
        <v>26</v>
      </c>
      <c r="E148" s="4">
        <f>E118</f>
        <v>0</v>
      </c>
      <c r="F148" s="4">
        <f t="shared" ref="F148:H148" si="17">F118</f>
        <v>191970</v>
      </c>
      <c r="G148" s="4">
        <f t="shared" si="17"/>
        <v>272595</v>
      </c>
      <c r="H148" s="4">
        <f t="shared" si="17"/>
        <v>132786</v>
      </c>
    </row>
    <row r="149" spans="3:8" x14ac:dyDescent="0.35">
      <c r="C149" s="5"/>
      <c r="D149" s="10" t="s">
        <v>27</v>
      </c>
      <c r="E149" s="4">
        <f>SUM(E147:E148)</f>
        <v>0</v>
      </c>
      <c r="F149" s="4">
        <f t="shared" ref="F149:H149" si="18">SUM(F147:F148)</f>
        <v>239870</v>
      </c>
      <c r="G149" s="4">
        <f t="shared" si="18"/>
        <v>308395</v>
      </c>
      <c r="H149" s="4">
        <f t="shared" si="18"/>
        <v>153886</v>
      </c>
    </row>
    <row r="150" spans="3:8" x14ac:dyDescent="0.35">
      <c r="C150" s="5"/>
      <c r="E150" s="6"/>
      <c r="F150" s="6"/>
      <c r="G150" s="6"/>
      <c r="H150" s="6"/>
    </row>
    <row r="151" spans="3:8" ht="21" x14ac:dyDescent="0.4">
      <c r="C151" s="11"/>
      <c r="E151" s="6">
        <f>E11</f>
        <v>42156</v>
      </c>
      <c r="F151" s="6">
        <f>F11</f>
        <v>42186</v>
      </c>
      <c r="G151" s="6">
        <f>G11</f>
        <v>42217</v>
      </c>
      <c r="H151" s="6">
        <f>H11</f>
        <v>42248</v>
      </c>
    </row>
    <row r="152" spans="3:8" x14ac:dyDescent="0.35">
      <c r="C152" s="5" t="s">
        <v>19</v>
      </c>
      <c r="D152" s="10" t="s">
        <v>25</v>
      </c>
      <c r="E152" s="4">
        <f>E95</f>
        <v>0</v>
      </c>
      <c r="F152" s="4">
        <f>F95</f>
        <v>66050</v>
      </c>
      <c r="G152" s="4">
        <f>G95</f>
        <v>49750</v>
      </c>
      <c r="H152" s="4">
        <f>H95</f>
        <v>63700</v>
      </c>
    </row>
    <row r="153" spans="3:8" x14ac:dyDescent="0.35">
      <c r="D153" s="10" t="s">
        <v>26</v>
      </c>
      <c r="E153" s="4">
        <f>E119</f>
        <v>0</v>
      </c>
      <c r="F153" s="4">
        <f t="shared" ref="F153:H153" si="19">F119</f>
        <v>303180</v>
      </c>
      <c r="G153" s="4">
        <f t="shared" si="19"/>
        <v>233460</v>
      </c>
      <c r="H153" s="4">
        <f t="shared" si="19"/>
        <v>231315</v>
      </c>
    </row>
    <row r="154" spans="3:8" x14ac:dyDescent="0.35">
      <c r="D154" s="10" t="s">
        <v>27</v>
      </c>
      <c r="E154" s="4">
        <f>SUM(E152:E153)</f>
        <v>0</v>
      </c>
      <c r="F154" s="4">
        <f t="shared" ref="F154:H154" si="20">SUM(F152:F153)</f>
        <v>369230</v>
      </c>
      <c r="G154" s="4">
        <f t="shared" si="20"/>
        <v>283210</v>
      </c>
      <c r="H154" s="4">
        <f t="shared" si="20"/>
        <v>295015</v>
      </c>
    </row>
    <row r="155" spans="3:8" x14ac:dyDescent="0.35">
      <c r="D155" s="10"/>
    </row>
    <row r="160" spans="3:8" x14ac:dyDescent="0.35">
      <c r="E160" s="6"/>
      <c r="F160" s="6"/>
      <c r="G160" s="6"/>
      <c r="H160" s="6"/>
    </row>
    <row r="161" spans="4:17" x14ac:dyDescent="0.35">
      <c r="D161" s="10"/>
    </row>
    <row r="162" spans="4:17" x14ac:dyDescent="0.35">
      <c r="D162" s="10"/>
    </row>
    <row r="163" spans="4:17" x14ac:dyDescent="0.35">
      <c r="D163" s="10"/>
    </row>
    <row r="164" spans="4:17" x14ac:dyDescent="0.35">
      <c r="D164" s="10"/>
    </row>
    <row r="165" spans="4:17" x14ac:dyDescent="0.35">
      <c r="D165" s="10"/>
    </row>
    <row r="166" spans="4:17" x14ac:dyDescent="0.35">
      <c r="D166" s="10"/>
    </row>
    <row r="173" spans="4:17" x14ac:dyDescent="0.35">
      <c r="L173" s="5"/>
      <c r="N173" s="6"/>
      <c r="O173" s="6"/>
      <c r="P173" s="6"/>
      <c r="Q173" s="6"/>
    </row>
    <row r="174" spans="4:17" x14ac:dyDescent="0.35">
      <c r="M174" s="10"/>
    </row>
    <row r="175" spans="4:17" x14ac:dyDescent="0.35">
      <c r="M175" s="10"/>
    </row>
    <row r="177" spans="3:17" x14ac:dyDescent="0.35">
      <c r="L177" s="5"/>
      <c r="N177" s="6"/>
      <c r="O177" s="6"/>
      <c r="P177" s="6"/>
      <c r="Q177" s="6"/>
    </row>
    <row r="178" spans="3:17" x14ac:dyDescent="0.35">
      <c r="M178" s="10"/>
      <c r="P178" s="9"/>
    </row>
    <row r="179" spans="3:17" x14ac:dyDescent="0.35">
      <c r="M179" s="10"/>
    </row>
    <row r="181" spans="3:17" x14ac:dyDescent="0.35">
      <c r="L181" s="5"/>
      <c r="N181" s="6"/>
      <c r="O181" s="6"/>
      <c r="P181" s="6"/>
      <c r="Q181" s="6"/>
    </row>
    <row r="182" spans="3:17" x14ac:dyDescent="0.35">
      <c r="M182" s="10"/>
    </row>
    <row r="186" spans="3:17" x14ac:dyDescent="0.35">
      <c r="L186" s="5"/>
      <c r="N186" s="6"/>
      <c r="O186" s="6"/>
      <c r="P186" s="6"/>
      <c r="Q186" s="6"/>
    </row>
    <row r="187" spans="3:17" x14ac:dyDescent="0.35">
      <c r="M187" s="10"/>
    </row>
    <row r="188" spans="3:17" x14ac:dyDescent="0.35">
      <c r="L188" s="5"/>
      <c r="N188" s="6"/>
      <c r="O188" s="6"/>
      <c r="P188" s="6"/>
      <c r="Q188" s="6"/>
    </row>
    <row r="189" spans="3:17" x14ac:dyDescent="0.35">
      <c r="M189" s="10"/>
    </row>
    <row r="190" spans="3:17" x14ac:dyDescent="0.35">
      <c r="M190" s="10"/>
    </row>
    <row r="191" spans="3:17" x14ac:dyDescent="0.35">
      <c r="C191" s="5"/>
      <c r="E191" s="6"/>
      <c r="F191" s="6"/>
      <c r="G191" s="6"/>
      <c r="H191" s="6"/>
    </row>
    <row r="192" spans="3:17" x14ac:dyDescent="0.35">
      <c r="D192" s="10"/>
      <c r="G192" s="7"/>
    </row>
    <row r="193" spans="3:18" x14ac:dyDescent="0.35">
      <c r="D193" s="10"/>
    </row>
    <row r="194" spans="3:18" x14ac:dyDescent="0.35">
      <c r="M194" s="5"/>
      <c r="O194" s="6"/>
      <c r="P194" s="6"/>
      <c r="Q194" s="6"/>
      <c r="R194" s="6"/>
    </row>
    <row r="195" spans="3:18" x14ac:dyDescent="0.35">
      <c r="C195" s="3"/>
      <c r="E195" s="6"/>
      <c r="F195" s="6"/>
      <c r="G195" s="6"/>
      <c r="H195" s="6"/>
      <c r="N195" s="10"/>
    </row>
    <row r="196" spans="3:18" x14ac:dyDescent="0.35">
      <c r="D196" s="10"/>
      <c r="N196" s="1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5"/>
  <sheetViews>
    <sheetView workbookViewId="0">
      <selection activeCell="H30" sqref="H30"/>
    </sheetView>
  </sheetViews>
  <sheetFormatPr defaultRowHeight="16.5" x14ac:dyDescent="0.35"/>
  <cols>
    <col min="1" max="2" width="9" style="20"/>
    <col min="3" max="3" width="17.625" style="20" bestFit="1" customWidth="1"/>
    <col min="4" max="5" width="11.25" style="20" bestFit="1" customWidth="1"/>
    <col min="6" max="6" width="12.875" style="20" bestFit="1" customWidth="1"/>
    <col min="7" max="8" width="16.375" style="20" bestFit="1" customWidth="1"/>
    <col min="9" max="9" width="17.25" style="20" bestFit="1" customWidth="1"/>
    <col min="10" max="16384" width="9" style="20"/>
  </cols>
  <sheetData>
    <row r="1" spans="3:8" x14ac:dyDescent="0.35">
      <c r="C1" s="20" t="s">
        <v>45</v>
      </c>
    </row>
    <row r="2" spans="3:8" x14ac:dyDescent="0.35">
      <c r="C2" s="20" t="s">
        <v>46</v>
      </c>
    </row>
    <row r="3" spans="3:8" x14ac:dyDescent="0.35">
      <c r="C3" s="10" t="s">
        <v>15</v>
      </c>
      <c r="D3" s="23">
        <v>0.18</v>
      </c>
    </row>
    <row r="4" spans="3:8" x14ac:dyDescent="0.35">
      <c r="C4" s="10" t="s">
        <v>16</v>
      </c>
      <c r="D4" s="23">
        <v>0.22</v>
      </c>
    </row>
    <row r="5" spans="3:8" x14ac:dyDescent="0.35">
      <c r="C5" s="10" t="s">
        <v>17</v>
      </c>
      <c r="D5" s="23">
        <v>0.18</v>
      </c>
    </row>
    <row r="6" spans="3:8" x14ac:dyDescent="0.35">
      <c r="C6" s="10" t="s">
        <v>18</v>
      </c>
      <c r="D6" s="23">
        <v>0.25</v>
      </c>
    </row>
    <row r="7" spans="3:8" x14ac:dyDescent="0.35">
      <c r="C7" s="10" t="s">
        <v>19</v>
      </c>
      <c r="D7" s="23">
        <v>0.22</v>
      </c>
    </row>
    <row r="9" spans="3:8" x14ac:dyDescent="0.35">
      <c r="D9" s="21">
        <v>42156</v>
      </c>
      <c r="E9" s="21">
        <v>42186</v>
      </c>
      <c r="F9" s="21">
        <v>42217</v>
      </c>
      <c r="G9" s="21">
        <v>42248</v>
      </c>
    </row>
    <row r="10" spans="3:8" x14ac:dyDescent="0.35">
      <c r="C10" s="20" t="s">
        <v>42</v>
      </c>
      <c r="F10" s="20">
        <v>32.5</v>
      </c>
    </row>
    <row r="11" spans="3:8" x14ac:dyDescent="0.35">
      <c r="C11" s="10" t="s">
        <v>43</v>
      </c>
    </row>
    <row r="12" spans="3:8" x14ac:dyDescent="0.35">
      <c r="C12" s="10"/>
    </row>
    <row r="13" spans="3:8" x14ac:dyDescent="0.35">
      <c r="C13" s="10"/>
    </row>
    <row r="14" spans="3:8" x14ac:dyDescent="0.35">
      <c r="C14" s="10"/>
    </row>
    <row r="16" spans="3:8" x14ac:dyDescent="0.35">
      <c r="C16" s="5" t="s">
        <v>15</v>
      </c>
      <c r="D16" s="21">
        <v>42156</v>
      </c>
      <c r="E16" s="19">
        <v>42186</v>
      </c>
      <c r="F16" s="21">
        <v>42217</v>
      </c>
      <c r="G16" s="19">
        <v>42248</v>
      </c>
      <c r="H16" s="10"/>
    </row>
    <row r="17" spans="3:7" x14ac:dyDescent="0.35">
      <c r="C17" s="20" t="s">
        <v>5</v>
      </c>
      <c r="F17" s="24">
        <f>数据—淘米方!G$124</f>
        <v>439485</v>
      </c>
    </row>
    <row r="18" spans="3:7" x14ac:dyDescent="0.35">
      <c r="C18" s="20" t="s">
        <v>36</v>
      </c>
      <c r="F18" s="24">
        <v>7659</v>
      </c>
    </row>
    <row r="19" spans="3:7" x14ac:dyDescent="0.35">
      <c r="C19" s="20" t="s">
        <v>37</v>
      </c>
      <c r="F19" s="24">
        <f>F17-F18</f>
        <v>431826</v>
      </c>
    </row>
    <row r="20" spans="3:7" x14ac:dyDescent="0.35">
      <c r="C20" s="20" t="s">
        <v>44</v>
      </c>
      <c r="F20" s="24">
        <f>ROUND(F19*$D$3,0)</f>
        <v>77729</v>
      </c>
    </row>
    <row r="21" spans="3:7" x14ac:dyDescent="0.35">
      <c r="C21" s="20" t="s">
        <v>38</v>
      </c>
      <c r="F21" s="24">
        <f>ROUND(F20*0.2,0)</f>
        <v>15546</v>
      </c>
    </row>
    <row r="22" spans="3:7" x14ac:dyDescent="0.35">
      <c r="C22" s="20" t="s">
        <v>39</v>
      </c>
      <c r="F22" s="24">
        <f>F20-F21</f>
        <v>62183</v>
      </c>
    </row>
    <row r="23" spans="3:7" s="25" customFormat="1" x14ac:dyDescent="0.35">
      <c r="C23" s="25" t="s">
        <v>40</v>
      </c>
      <c r="F23" s="26">
        <f>ROUND(F22/F10,2)</f>
        <v>1913.32</v>
      </c>
    </row>
    <row r="24" spans="3:7" x14ac:dyDescent="0.35">
      <c r="C24" s="20" t="s">
        <v>41</v>
      </c>
    </row>
    <row r="26" spans="3:7" x14ac:dyDescent="0.35">
      <c r="C26" s="5" t="s">
        <v>16</v>
      </c>
      <c r="D26" s="21">
        <v>42156</v>
      </c>
      <c r="E26" s="19">
        <v>42186</v>
      </c>
      <c r="F26" s="21">
        <v>42217</v>
      </c>
      <c r="G26" s="19">
        <v>42248</v>
      </c>
    </row>
    <row r="27" spans="3:7" x14ac:dyDescent="0.35">
      <c r="C27" s="20" t="s">
        <v>5</v>
      </c>
      <c r="F27" s="24">
        <f>数据—淘米方!G$125</f>
        <v>2131425</v>
      </c>
    </row>
    <row r="28" spans="3:7" x14ac:dyDescent="0.35">
      <c r="C28" s="20" t="s">
        <v>36</v>
      </c>
      <c r="F28" s="24">
        <v>5580</v>
      </c>
    </row>
    <row r="29" spans="3:7" x14ac:dyDescent="0.35">
      <c r="C29" s="20" t="s">
        <v>37</v>
      </c>
      <c r="F29" s="24">
        <f>F27-F28</f>
        <v>2125845</v>
      </c>
    </row>
    <row r="30" spans="3:7" x14ac:dyDescent="0.35">
      <c r="C30" s="20" t="s">
        <v>44</v>
      </c>
      <c r="F30" s="24">
        <f>ROUND(F29*$D$4,0)</f>
        <v>467686</v>
      </c>
    </row>
    <row r="31" spans="3:7" x14ac:dyDescent="0.35">
      <c r="C31" s="20" t="s">
        <v>38</v>
      </c>
      <c r="F31" s="24">
        <f>ROUND(F30*0.2,0)</f>
        <v>93537</v>
      </c>
    </row>
    <row r="32" spans="3:7" x14ac:dyDescent="0.35">
      <c r="C32" s="20" t="s">
        <v>39</v>
      </c>
      <c r="F32" s="24">
        <f>F30-F31</f>
        <v>374149</v>
      </c>
    </row>
    <row r="33" spans="3:7" s="25" customFormat="1" x14ac:dyDescent="0.35">
      <c r="C33" s="25" t="s">
        <v>48</v>
      </c>
      <c r="F33" s="26">
        <f>ROUND(F32/F$10,2)</f>
        <v>11512.28</v>
      </c>
    </row>
    <row r="34" spans="3:7" x14ac:dyDescent="0.35">
      <c r="C34" s="20" t="s">
        <v>41</v>
      </c>
    </row>
    <row r="36" spans="3:7" x14ac:dyDescent="0.35">
      <c r="C36" s="5" t="s">
        <v>17</v>
      </c>
      <c r="D36" s="21">
        <v>42156</v>
      </c>
      <c r="E36" s="19">
        <v>42186</v>
      </c>
      <c r="F36" s="21">
        <v>42217</v>
      </c>
      <c r="G36" s="19">
        <v>42248</v>
      </c>
    </row>
    <row r="37" spans="3:7" x14ac:dyDescent="0.35">
      <c r="C37" s="20" t="s">
        <v>5</v>
      </c>
      <c r="F37" s="20">
        <f>数据—淘米方!G$126</f>
        <v>1451530</v>
      </c>
    </row>
    <row r="38" spans="3:7" x14ac:dyDescent="0.35">
      <c r="C38" s="20" t="s">
        <v>36</v>
      </c>
      <c r="F38" s="20">
        <v>31695</v>
      </c>
    </row>
    <row r="39" spans="3:7" x14ac:dyDescent="0.35">
      <c r="C39" s="20" t="s">
        <v>37</v>
      </c>
      <c r="F39" s="20">
        <f>F37-F38</f>
        <v>1419835</v>
      </c>
    </row>
    <row r="40" spans="3:7" x14ac:dyDescent="0.35">
      <c r="C40" s="20" t="s">
        <v>44</v>
      </c>
      <c r="F40" s="22">
        <f>ROUND(F39*$D$5,0)</f>
        <v>255570</v>
      </c>
    </row>
    <row r="41" spans="3:7" x14ac:dyDescent="0.35">
      <c r="C41" s="20" t="s">
        <v>38</v>
      </c>
      <c r="F41" s="22">
        <f>ROUND(F40*0.2,0)</f>
        <v>51114</v>
      </c>
    </row>
    <row r="42" spans="3:7" x14ac:dyDescent="0.35">
      <c r="C42" s="20" t="s">
        <v>39</v>
      </c>
      <c r="F42" s="22">
        <f>F40-F41</f>
        <v>204456</v>
      </c>
    </row>
    <row r="43" spans="3:7" s="25" customFormat="1" x14ac:dyDescent="0.35">
      <c r="C43" s="25" t="s">
        <v>49</v>
      </c>
      <c r="F43" s="26">
        <f>ROUND(F42/F$10,2)</f>
        <v>6290.95</v>
      </c>
    </row>
    <row r="44" spans="3:7" x14ac:dyDescent="0.35">
      <c r="C44" s="20" t="s">
        <v>41</v>
      </c>
    </row>
    <row r="47" spans="3:7" x14ac:dyDescent="0.35">
      <c r="C47" s="5" t="s">
        <v>18</v>
      </c>
      <c r="D47" s="21">
        <v>42156</v>
      </c>
      <c r="E47" s="19">
        <v>42186</v>
      </c>
      <c r="F47" s="21">
        <v>42217</v>
      </c>
      <c r="G47" s="19">
        <v>42248</v>
      </c>
    </row>
    <row r="48" spans="3:7" x14ac:dyDescent="0.35">
      <c r="C48" s="20" t="s">
        <v>5</v>
      </c>
      <c r="F48" s="20">
        <f>数据—淘米方!G$127</f>
        <v>308395</v>
      </c>
    </row>
    <row r="49" spans="3:7" x14ac:dyDescent="0.35">
      <c r="C49" s="20" t="s">
        <v>36</v>
      </c>
      <c r="F49" s="20">
        <v>13821</v>
      </c>
    </row>
    <row r="50" spans="3:7" x14ac:dyDescent="0.35">
      <c r="C50" s="20" t="s">
        <v>37</v>
      </c>
      <c r="F50" s="20">
        <f>F48-F49</f>
        <v>294574</v>
      </c>
    </row>
    <row r="51" spans="3:7" x14ac:dyDescent="0.35">
      <c r="C51" s="20" t="s">
        <v>44</v>
      </c>
      <c r="F51" s="22">
        <f>ROUND(F50*$D$6,0)</f>
        <v>73644</v>
      </c>
    </row>
    <row r="52" spans="3:7" x14ac:dyDescent="0.35">
      <c r="C52" s="20" t="s">
        <v>38</v>
      </c>
      <c r="F52" s="22">
        <f>ROUND(F51*0.2,0)</f>
        <v>14729</v>
      </c>
    </row>
    <row r="53" spans="3:7" x14ac:dyDescent="0.35">
      <c r="C53" s="20" t="s">
        <v>39</v>
      </c>
      <c r="F53" s="22">
        <f>F51-F52</f>
        <v>58915</v>
      </c>
    </row>
    <row r="54" spans="3:7" s="25" customFormat="1" x14ac:dyDescent="0.35">
      <c r="C54" s="25" t="s">
        <v>50</v>
      </c>
      <c r="F54" s="26">
        <f>ROUND(F53/F$10,2)</f>
        <v>1812.77</v>
      </c>
    </row>
    <row r="55" spans="3:7" x14ac:dyDescent="0.35">
      <c r="C55" s="20" t="s">
        <v>41</v>
      </c>
    </row>
    <row r="57" spans="3:7" x14ac:dyDescent="0.35">
      <c r="C57" s="5" t="s">
        <v>19</v>
      </c>
      <c r="D57" s="21">
        <v>42156</v>
      </c>
      <c r="E57" s="19">
        <v>42186</v>
      </c>
      <c r="F57" s="21">
        <v>42217</v>
      </c>
      <c r="G57" s="19">
        <v>42248</v>
      </c>
    </row>
    <row r="58" spans="3:7" x14ac:dyDescent="0.35">
      <c r="C58" s="20" t="s">
        <v>5</v>
      </c>
      <c r="F58" s="20">
        <f>数据—淘米方!G$128</f>
        <v>283210</v>
      </c>
    </row>
    <row r="59" spans="3:7" x14ac:dyDescent="0.35">
      <c r="C59" s="20" t="s">
        <v>36</v>
      </c>
      <c r="F59" s="20">
        <v>3530</v>
      </c>
    </row>
    <row r="60" spans="3:7" x14ac:dyDescent="0.35">
      <c r="C60" s="20" t="s">
        <v>37</v>
      </c>
      <c r="F60" s="20">
        <f>F58-F59</f>
        <v>279680</v>
      </c>
    </row>
    <row r="61" spans="3:7" x14ac:dyDescent="0.35">
      <c r="C61" s="20" t="s">
        <v>44</v>
      </c>
      <c r="F61" s="22">
        <f>ROUND(F60*$D$7,0)</f>
        <v>61530</v>
      </c>
    </row>
    <row r="62" spans="3:7" x14ac:dyDescent="0.35">
      <c r="C62" s="20" t="s">
        <v>38</v>
      </c>
      <c r="F62" s="22">
        <f>ROUND(F61*0.2,0)</f>
        <v>12306</v>
      </c>
    </row>
    <row r="63" spans="3:7" x14ac:dyDescent="0.35">
      <c r="C63" s="20" t="s">
        <v>39</v>
      </c>
      <c r="F63" s="22">
        <f>F61-F62</f>
        <v>49224</v>
      </c>
    </row>
    <row r="64" spans="3:7" s="25" customFormat="1" x14ac:dyDescent="0.35">
      <c r="C64" s="25" t="s">
        <v>40</v>
      </c>
      <c r="F64" s="26">
        <f>ROUND(F63/F$10,2)</f>
        <v>1514.58</v>
      </c>
    </row>
    <row r="65" spans="3:3" x14ac:dyDescent="0.35">
      <c r="C65" s="20" t="s">
        <v>41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数据—淘米方</vt:lpstr>
      <vt:lpstr>数据-对账后分成收入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2015-10-12T09:21:06Z</dcterms:modified>
</cp:coreProperties>
</file>