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L:\EPI\Data Requests\LTFU\"/>
    </mc:Choice>
  </mc:AlternateContent>
  <xr:revisionPtr revIDLastSave="0" documentId="13_ncr:1_{FBE28FE5-F0AD-45B5-97BC-CDF2E3E9EC3F}" xr6:coauthVersionLast="45" xr6:coauthVersionMax="45" xr10:uidLastSave="{00000000-0000-0000-0000-000000000000}"/>
  <bookViews>
    <workbookView xWindow="-120" yWindow="-120" windowWidth="20730" windowHeight="11160" firstSheet="5" activeTab="6" xr2:uid="{43A356CD-2F1F-46ED-BEB4-9E444AB16580}"/>
  </bookViews>
  <sheets>
    <sheet name="Issue" sheetId="1" r:id="rId1"/>
    <sheet name="Analysis FY19FYQ4 vs FY20Q1" sheetId="2" r:id="rId2"/>
    <sheet name="SQL Outputs FY19FYQ4 vs FY20Q1" sheetId="12" r:id="rId3"/>
    <sheet name="Counts for QC FY19FYQ4 vs FY20Q" sheetId="14" r:id="rId4"/>
    <sheet name="Graphs FY19FYQ4 vs FY20Q1" sheetId="9" r:id="rId5"/>
    <sheet name="Analysis FY19FYQ1 FY19FYQ2" sheetId="15" r:id="rId6"/>
    <sheet name="DOB" sheetId="19" r:id="rId7"/>
    <sheet name="SQL Outputs FY19FYQ1 FY19FYQ2" sheetId="16" r:id="rId8"/>
    <sheet name="Counts FY19FYQ1 FY19FYQ2" sheetId="17" r:id="rId9"/>
    <sheet name="Graphs FY19FYQ1 FY19FYQ2" sheetId="18" r:id="rId10"/>
    <sheet name="MetaData" sheetId="7" r:id="rId11"/>
    <sheet name="Old SQL Outputs" sheetId="8" state="hidden" r:id="rId12"/>
    <sheet name="Old Graphs_" sheetId="13" state="hidden" r:id="rId13"/>
    <sheet name="Old SQL Counts QC" sheetId="6" state="hidden" r:id="rId14"/>
  </sheet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9" l="1"/>
  <c r="E3" i="19"/>
  <c r="D4" i="19"/>
  <c r="E4" i="19"/>
  <c r="D5" i="19"/>
  <c r="E5" i="19"/>
  <c r="D6" i="19"/>
  <c r="E6" i="19"/>
  <c r="D7" i="19"/>
  <c r="E7" i="19"/>
  <c r="D8" i="19"/>
  <c r="E8" i="19"/>
  <c r="D9" i="19"/>
  <c r="E9" i="19"/>
  <c r="D10" i="19"/>
  <c r="E10" i="19"/>
  <c r="D11" i="19"/>
  <c r="E11" i="19"/>
  <c r="D12" i="19"/>
  <c r="E12" i="19"/>
  <c r="D13" i="19"/>
  <c r="E13" i="19"/>
  <c r="D14" i="19"/>
  <c r="E14" i="19"/>
  <c r="D15" i="19"/>
  <c r="E15" i="19"/>
  <c r="D16" i="19"/>
  <c r="E16" i="19"/>
  <c r="D17" i="19"/>
  <c r="E17" i="19"/>
  <c r="D18" i="19"/>
  <c r="E18" i="19"/>
  <c r="D19" i="19"/>
  <c r="E19" i="19"/>
  <c r="D20" i="19"/>
  <c r="E20" i="19"/>
  <c r="D21" i="19"/>
  <c r="E21" i="19"/>
  <c r="D22" i="19"/>
  <c r="E22" i="19"/>
  <c r="D23" i="19"/>
  <c r="E23" i="19"/>
  <c r="D24" i="19"/>
  <c r="E24" i="19"/>
  <c r="D25" i="19"/>
  <c r="E25" i="19"/>
  <c r="D26" i="19"/>
  <c r="E26" i="19"/>
  <c r="D27" i="19"/>
  <c r="E27" i="19"/>
  <c r="D28" i="19"/>
  <c r="E28" i="19"/>
  <c r="D29" i="19"/>
  <c r="E29" i="19"/>
  <c r="D30" i="19"/>
  <c r="E30" i="19"/>
  <c r="D31" i="19"/>
  <c r="E31" i="19"/>
  <c r="D32" i="19"/>
  <c r="E32" i="19"/>
  <c r="D33" i="19"/>
  <c r="E33" i="19"/>
  <c r="D34" i="19"/>
  <c r="E34" i="19"/>
  <c r="D35" i="19"/>
  <c r="E35" i="19"/>
  <c r="D36" i="19"/>
  <c r="E36" i="19"/>
  <c r="D37" i="19"/>
  <c r="E37" i="19"/>
  <c r="D38" i="19"/>
  <c r="E38" i="19"/>
  <c r="D39" i="19"/>
  <c r="E39" i="19"/>
  <c r="D40" i="19"/>
  <c r="E40" i="19"/>
  <c r="D41" i="19"/>
  <c r="E41" i="19"/>
  <c r="D42" i="19"/>
  <c r="E42" i="19"/>
  <c r="D43" i="19"/>
  <c r="E43" i="19"/>
  <c r="D44" i="19"/>
  <c r="E44" i="19"/>
  <c r="D45" i="19"/>
  <c r="E45" i="19"/>
  <c r="D46" i="19"/>
  <c r="E46" i="19"/>
  <c r="D47" i="19"/>
  <c r="E47" i="19"/>
  <c r="D48" i="19"/>
  <c r="E48" i="19"/>
  <c r="D49" i="19"/>
  <c r="E49" i="19"/>
  <c r="D50" i="19"/>
  <c r="E50" i="19"/>
  <c r="D51" i="19"/>
  <c r="E51" i="19"/>
  <c r="D52" i="19"/>
  <c r="E52" i="19"/>
  <c r="D53" i="19"/>
  <c r="E53" i="19"/>
  <c r="D54" i="19"/>
  <c r="E54" i="19"/>
  <c r="D55" i="19"/>
  <c r="E55" i="19"/>
  <c r="D56" i="19"/>
  <c r="E56" i="19"/>
  <c r="D57" i="19"/>
  <c r="E57" i="19"/>
  <c r="D58" i="19"/>
  <c r="E58" i="19"/>
  <c r="D59" i="19"/>
  <c r="E59" i="19"/>
  <c r="D60" i="19"/>
  <c r="E60" i="19"/>
  <c r="D61" i="19"/>
  <c r="E61" i="19"/>
  <c r="D62" i="19"/>
  <c r="E62" i="19"/>
  <c r="D63" i="19"/>
  <c r="E63" i="19"/>
  <c r="D64" i="19"/>
  <c r="E64" i="19"/>
  <c r="D65" i="19"/>
  <c r="E65" i="19"/>
  <c r="D66" i="19"/>
  <c r="E66" i="19"/>
  <c r="D67" i="19"/>
  <c r="E67" i="19"/>
  <c r="D68" i="19"/>
  <c r="E68" i="19"/>
  <c r="D69" i="19"/>
  <c r="E69" i="19"/>
  <c r="D70" i="19"/>
  <c r="E70" i="19"/>
  <c r="D71" i="19"/>
  <c r="E71" i="19"/>
  <c r="D72" i="19"/>
  <c r="E72" i="19"/>
  <c r="D73" i="19"/>
  <c r="E73" i="19"/>
  <c r="D74" i="19"/>
  <c r="E74" i="19"/>
  <c r="D75" i="19"/>
  <c r="E75" i="19"/>
  <c r="D76" i="19"/>
  <c r="E76" i="19"/>
  <c r="D77" i="19"/>
  <c r="E77" i="19"/>
  <c r="D78" i="19"/>
  <c r="E78" i="19"/>
  <c r="D79" i="19"/>
  <c r="E79" i="19"/>
  <c r="D80" i="19"/>
  <c r="E80" i="19"/>
  <c r="D81" i="19"/>
  <c r="E81" i="19"/>
  <c r="D82" i="19"/>
  <c r="E82" i="19"/>
  <c r="D83" i="19"/>
  <c r="E83" i="19"/>
  <c r="D84" i="19"/>
  <c r="E84" i="19"/>
  <c r="D85" i="19"/>
  <c r="E85" i="19"/>
  <c r="D86" i="19"/>
  <c r="E86" i="19"/>
  <c r="D87" i="19"/>
  <c r="E87" i="19"/>
  <c r="D88" i="19"/>
  <c r="E88" i="19"/>
  <c r="D89" i="19"/>
  <c r="E89" i="19"/>
  <c r="D90" i="19"/>
  <c r="E90" i="19"/>
  <c r="D91" i="19"/>
  <c r="E91" i="19"/>
  <c r="D92" i="19"/>
  <c r="E92" i="19"/>
  <c r="D93" i="19"/>
  <c r="E93" i="19"/>
  <c r="D94" i="19"/>
  <c r="E94" i="19"/>
  <c r="D95" i="19"/>
  <c r="E95" i="19"/>
  <c r="D96" i="19"/>
  <c r="E96" i="19"/>
  <c r="D97" i="19"/>
  <c r="E97" i="19"/>
  <c r="D98" i="19"/>
  <c r="E98" i="19"/>
  <c r="D99" i="19"/>
  <c r="E99" i="19"/>
  <c r="D100" i="19"/>
  <c r="E100" i="19"/>
  <c r="D101" i="19"/>
  <c r="E101" i="19"/>
  <c r="D102" i="19"/>
  <c r="E102" i="19"/>
  <c r="D103" i="19"/>
  <c r="E103" i="19"/>
  <c r="D104" i="19"/>
  <c r="E104" i="19"/>
  <c r="D105" i="19"/>
  <c r="E105" i="19"/>
  <c r="D106" i="19"/>
  <c r="E106" i="19"/>
  <c r="D107" i="19"/>
  <c r="E107" i="19"/>
  <c r="D108" i="19"/>
  <c r="E108" i="19"/>
  <c r="D109" i="19"/>
  <c r="E109" i="19"/>
  <c r="D110" i="19"/>
  <c r="E110" i="19"/>
  <c r="D111" i="19"/>
  <c r="E111" i="19"/>
  <c r="D112" i="19"/>
  <c r="E112" i="19"/>
  <c r="D113" i="19"/>
  <c r="E113" i="19"/>
  <c r="D114" i="19"/>
  <c r="E114" i="19"/>
  <c r="D115" i="19"/>
  <c r="E115" i="19"/>
  <c r="D116" i="19"/>
  <c r="E116" i="19"/>
  <c r="D117" i="19"/>
  <c r="E117" i="19"/>
  <c r="D118" i="19"/>
  <c r="E118" i="19"/>
  <c r="D119" i="19"/>
  <c r="E119" i="19"/>
  <c r="D120" i="19"/>
  <c r="E120" i="19"/>
  <c r="D121" i="19"/>
  <c r="E121" i="19"/>
  <c r="D122" i="19"/>
  <c r="E122" i="19"/>
  <c r="D123" i="19"/>
  <c r="E123" i="19"/>
  <c r="D124" i="19"/>
  <c r="E124" i="19"/>
  <c r="D125" i="19"/>
  <c r="E125" i="19"/>
  <c r="D126" i="19"/>
  <c r="E126" i="19"/>
  <c r="D127" i="19"/>
  <c r="E127" i="19"/>
  <c r="D128" i="19"/>
  <c r="E128" i="19"/>
  <c r="D129" i="19"/>
  <c r="E129" i="19"/>
  <c r="D130" i="19"/>
  <c r="E130" i="19"/>
  <c r="D131" i="19"/>
  <c r="E131" i="19"/>
  <c r="D132" i="19"/>
  <c r="E132" i="19"/>
  <c r="D133" i="19"/>
  <c r="E133" i="19"/>
  <c r="D134" i="19"/>
  <c r="E134" i="19"/>
  <c r="D135" i="19"/>
  <c r="E135" i="19"/>
  <c r="D136" i="19"/>
  <c r="E136" i="19"/>
  <c r="D137" i="19"/>
  <c r="E137" i="19"/>
  <c r="D138" i="19"/>
  <c r="E138" i="19"/>
  <c r="D139" i="19"/>
  <c r="E139" i="19"/>
  <c r="D140" i="19"/>
  <c r="E140" i="19"/>
  <c r="D141" i="19"/>
  <c r="E141" i="19"/>
  <c r="D142" i="19"/>
  <c r="E142" i="19"/>
  <c r="D143" i="19"/>
  <c r="E143" i="19"/>
  <c r="D144" i="19"/>
  <c r="E144" i="19"/>
  <c r="D145" i="19"/>
  <c r="E145" i="19"/>
  <c r="D146" i="19"/>
  <c r="E146" i="19"/>
  <c r="D147" i="19"/>
  <c r="E147" i="19"/>
  <c r="D148" i="19"/>
  <c r="E148" i="19"/>
  <c r="D149" i="19"/>
  <c r="E149" i="19"/>
  <c r="D150" i="19"/>
  <c r="E150" i="19"/>
  <c r="D151" i="19"/>
  <c r="E151" i="19"/>
  <c r="D152" i="19"/>
  <c r="E152" i="19"/>
  <c r="D153" i="19"/>
  <c r="E153" i="19"/>
  <c r="D154" i="19"/>
  <c r="E154" i="19"/>
  <c r="D155" i="19"/>
  <c r="E155" i="19"/>
  <c r="D156" i="19"/>
  <c r="E156" i="19"/>
  <c r="D157" i="19"/>
  <c r="E157" i="19"/>
  <c r="D158" i="19"/>
  <c r="E158" i="19"/>
  <c r="D159" i="19"/>
  <c r="E159" i="19"/>
  <c r="D160" i="19"/>
  <c r="E160" i="19"/>
  <c r="D161" i="19"/>
  <c r="E161" i="19"/>
  <c r="D162" i="19"/>
  <c r="E162" i="19"/>
  <c r="D163" i="19"/>
  <c r="E163" i="19"/>
  <c r="D164" i="19"/>
  <c r="E164" i="19"/>
  <c r="D165" i="19"/>
  <c r="E165" i="19"/>
  <c r="D166" i="19"/>
  <c r="E166" i="19"/>
  <c r="D167" i="19"/>
  <c r="E167" i="19"/>
  <c r="D168" i="19"/>
  <c r="E168" i="19"/>
  <c r="D169" i="19"/>
  <c r="E169" i="19"/>
  <c r="D170" i="19"/>
  <c r="E170" i="19"/>
  <c r="D171" i="19"/>
  <c r="E171" i="19"/>
  <c r="D172" i="19"/>
  <c r="E172" i="19"/>
  <c r="D173" i="19"/>
  <c r="E173" i="19"/>
  <c r="D174" i="19"/>
  <c r="E174" i="19"/>
  <c r="D175" i="19"/>
  <c r="E175" i="19"/>
  <c r="D176" i="19"/>
  <c r="E176" i="19"/>
  <c r="D177" i="19"/>
  <c r="E177" i="19"/>
  <c r="D178" i="19"/>
  <c r="E178" i="19"/>
  <c r="D179" i="19"/>
  <c r="E179" i="19"/>
  <c r="D180" i="19"/>
  <c r="E180" i="19"/>
  <c r="D181" i="19"/>
  <c r="E181" i="19"/>
  <c r="D182" i="19"/>
  <c r="E182" i="19"/>
  <c r="D183" i="19"/>
  <c r="E183" i="19"/>
  <c r="D184" i="19"/>
  <c r="E184" i="19"/>
  <c r="D185" i="19"/>
  <c r="E185" i="19"/>
  <c r="D186" i="19"/>
  <c r="E186" i="19"/>
  <c r="D187" i="19"/>
  <c r="E187" i="19"/>
  <c r="D188" i="19"/>
  <c r="E188" i="19"/>
  <c r="D189" i="19"/>
  <c r="E189" i="19"/>
  <c r="D190" i="19"/>
  <c r="E190" i="19"/>
  <c r="D191" i="19"/>
  <c r="E191" i="19"/>
  <c r="D192" i="19"/>
  <c r="E192" i="19"/>
  <c r="D193" i="19"/>
  <c r="E193" i="19"/>
  <c r="D194" i="19"/>
  <c r="E194" i="19"/>
  <c r="D195" i="19"/>
  <c r="E195" i="19"/>
  <c r="D196" i="19"/>
  <c r="E196" i="19"/>
  <c r="D197" i="19"/>
  <c r="E197" i="19"/>
  <c r="D198" i="19"/>
  <c r="E198" i="19"/>
  <c r="D199" i="19"/>
  <c r="E199" i="19"/>
  <c r="D200" i="19"/>
  <c r="E200" i="19"/>
  <c r="D201" i="19"/>
  <c r="E201" i="19"/>
  <c r="D202" i="19"/>
  <c r="E202" i="19"/>
  <c r="D203" i="19"/>
  <c r="E203" i="19"/>
  <c r="D204" i="19"/>
  <c r="E204" i="19"/>
  <c r="D205" i="19"/>
  <c r="E205" i="19"/>
  <c r="D206" i="19"/>
  <c r="E206" i="19"/>
  <c r="D207" i="19"/>
  <c r="E207" i="19"/>
  <c r="D208" i="19"/>
  <c r="E208" i="19"/>
  <c r="D209" i="19"/>
  <c r="E209" i="19"/>
  <c r="D210" i="19"/>
  <c r="E210" i="19"/>
  <c r="D211" i="19"/>
  <c r="E211" i="19"/>
  <c r="D212" i="19"/>
  <c r="E212" i="19"/>
  <c r="D213" i="19"/>
  <c r="E213" i="19"/>
  <c r="D214" i="19"/>
  <c r="E214" i="19"/>
  <c r="D215" i="19"/>
  <c r="E215" i="19"/>
  <c r="D216" i="19"/>
  <c r="E216" i="19"/>
  <c r="D217" i="19"/>
  <c r="E217" i="19"/>
  <c r="D218" i="19"/>
  <c r="E218" i="19"/>
  <c r="D219" i="19"/>
  <c r="E219" i="19"/>
  <c r="D220" i="19"/>
  <c r="E220" i="19"/>
  <c r="D221" i="19"/>
  <c r="E221" i="19"/>
  <c r="D222" i="19"/>
  <c r="E222" i="19"/>
  <c r="D223" i="19"/>
  <c r="E223" i="19"/>
  <c r="D224" i="19"/>
  <c r="E224" i="19"/>
  <c r="D225" i="19"/>
  <c r="E225" i="19"/>
  <c r="D226" i="19"/>
  <c r="E226" i="19"/>
  <c r="D227" i="19"/>
  <c r="E227" i="19"/>
  <c r="D228" i="19"/>
  <c r="E228" i="19"/>
  <c r="D229" i="19"/>
  <c r="E229" i="19"/>
  <c r="D230" i="19"/>
  <c r="E230" i="19"/>
  <c r="D231" i="19"/>
  <c r="E231" i="19"/>
  <c r="D232" i="19"/>
  <c r="E232" i="19"/>
  <c r="D233" i="19"/>
  <c r="E233" i="19"/>
  <c r="D234" i="19"/>
  <c r="E234" i="19"/>
  <c r="D235" i="19"/>
  <c r="E235" i="19"/>
  <c r="D236" i="19"/>
  <c r="E236" i="19"/>
  <c r="D237" i="19"/>
  <c r="E237" i="19"/>
  <c r="D238" i="19"/>
  <c r="E238" i="19"/>
  <c r="D239" i="19"/>
  <c r="E239" i="19"/>
  <c r="D240" i="19"/>
  <c r="E240" i="19"/>
  <c r="D241" i="19"/>
  <c r="E241" i="19"/>
  <c r="D242" i="19"/>
  <c r="E242" i="19"/>
  <c r="D243" i="19"/>
  <c r="E243" i="19"/>
  <c r="D244" i="19"/>
  <c r="E244" i="19"/>
  <c r="D245" i="19"/>
  <c r="E245" i="19"/>
  <c r="D246" i="19"/>
  <c r="E246" i="19"/>
  <c r="D247" i="19"/>
  <c r="E247" i="19"/>
  <c r="D248" i="19"/>
  <c r="E248" i="19"/>
  <c r="D249" i="19"/>
  <c r="E249" i="19"/>
  <c r="D250" i="19"/>
  <c r="E250" i="19"/>
  <c r="D251" i="19"/>
  <c r="E251" i="19"/>
  <c r="D252" i="19"/>
  <c r="E252" i="19"/>
  <c r="D253" i="19"/>
  <c r="E253" i="19"/>
  <c r="D254" i="19"/>
  <c r="E254" i="19"/>
  <c r="D255" i="19"/>
  <c r="E255" i="19"/>
  <c r="D256" i="19"/>
  <c r="E256" i="19"/>
  <c r="D257" i="19"/>
  <c r="E257" i="19"/>
  <c r="D258" i="19"/>
  <c r="E258" i="19"/>
  <c r="D259" i="19"/>
  <c r="E259" i="19"/>
  <c r="D260" i="19"/>
  <c r="E260" i="19"/>
  <c r="D261" i="19"/>
  <c r="E261" i="19"/>
  <c r="D262" i="19"/>
  <c r="E262" i="19"/>
  <c r="D263" i="19"/>
  <c r="E263" i="19"/>
  <c r="D264" i="19"/>
  <c r="E264" i="19"/>
  <c r="D265" i="19"/>
  <c r="E265" i="19"/>
  <c r="D266" i="19"/>
  <c r="E266" i="19"/>
  <c r="D267" i="19"/>
  <c r="E267" i="19"/>
  <c r="D268" i="19"/>
  <c r="E268" i="19"/>
  <c r="D269" i="19"/>
  <c r="E269" i="19"/>
  <c r="D270" i="19"/>
  <c r="E270" i="19"/>
  <c r="D271" i="19"/>
  <c r="E271" i="19"/>
  <c r="D272" i="19"/>
  <c r="E272" i="19"/>
  <c r="D273" i="19"/>
  <c r="E273" i="19"/>
  <c r="D274" i="19"/>
  <c r="E274" i="19"/>
  <c r="D275" i="19"/>
  <c r="E275" i="19"/>
  <c r="D276" i="19"/>
  <c r="E276" i="19"/>
  <c r="D277" i="19"/>
  <c r="E277" i="19"/>
  <c r="D278" i="19"/>
  <c r="E278" i="19"/>
  <c r="D279" i="19"/>
  <c r="E279" i="19"/>
  <c r="D280" i="19"/>
  <c r="E280" i="19"/>
  <c r="D281" i="19"/>
  <c r="E281" i="19"/>
  <c r="D282" i="19"/>
  <c r="E282" i="19"/>
  <c r="D283" i="19"/>
  <c r="E283" i="19"/>
  <c r="D284" i="19"/>
  <c r="E284" i="19"/>
  <c r="D285" i="19"/>
  <c r="E285" i="19"/>
  <c r="D286" i="19"/>
  <c r="E286" i="19"/>
  <c r="D287" i="19"/>
  <c r="E287" i="19"/>
  <c r="D288" i="19"/>
  <c r="E288" i="19"/>
  <c r="D289" i="19"/>
  <c r="E289" i="19"/>
  <c r="D290" i="19"/>
  <c r="E290" i="19"/>
  <c r="D291" i="19"/>
  <c r="E291" i="19"/>
  <c r="D292" i="19"/>
  <c r="E292" i="19"/>
  <c r="D293" i="19"/>
  <c r="E293" i="19"/>
  <c r="D294" i="19"/>
  <c r="E294" i="19"/>
  <c r="D295" i="19"/>
  <c r="E295" i="19"/>
  <c r="D296" i="19"/>
  <c r="E296" i="19"/>
  <c r="D297" i="19"/>
  <c r="E297" i="19"/>
  <c r="D298" i="19"/>
  <c r="E298" i="19"/>
  <c r="D299" i="19"/>
  <c r="E299" i="19"/>
  <c r="D300" i="19"/>
  <c r="E300" i="19"/>
  <c r="D301" i="19"/>
  <c r="E301" i="19"/>
  <c r="D302" i="19"/>
  <c r="E302" i="19"/>
  <c r="D303" i="19"/>
  <c r="E303" i="19"/>
  <c r="D304" i="19"/>
  <c r="E304" i="19"/>
  <c r="D305" i="19"/>
  <c r="E305" i="19"/>
  <c r="D306" i="19"/>
  <c r="E306" i="19"/>
  <c r="D307" i="19"/>
  <c r="E307" i="19"/>
  <c r="D308" i="19"/>
  <c r="E308" i="19"/>
  <c r="D309" i="19"/>
  <c r="E309" i="19"/>
  <c r="D310" i="19"/>
  <c r="E310" i="19"/>
  <c r="D311" i="19"/>
  <c r="E311" i="19"/>
  <c r="D312" i="19"/>
  <c r="E312" i="19"/>
  <c r="D313" i="19"/>
  <c r="E313" i="19"/>
  <c r="D314" i="19"/>
  <c r="E314" i="19"/>
  <c r="D315" i="19"/>
  <c r="E315" i="19"/>
  <c r="D316" i="19"/>
  <c r="E316" i="19"/>
  <c r="D317" i="19"/>
  <c r="E317" i="19"/>
  <c r="D318" i="19"/>
  <c r="E318" i="19"/>
  <c r="D319" i="19"/>
  <c r="E319" i="19"/>
  <c r="D320" i="19"/>
  <c r="E320" i="19"/>
  <c r="D321" i="19"/>
  <c r="E321" i="19"/>
  <c r="D322" i="19"/>
  <c r="E322" i="19"/>
  <c r="D323" i="19"/>
  <c r="E323" i="19"/>
  <c r="D324" i="19"/>
  <c r="E324" i="19"/>
  <c r="D325" i="19"/>
  <c r="E325" i="19"/>
  <c r="D326" i="19"/>
  <c r="E326" i="19"/>
  <c r="D327" i="19"/>
  <c r="E327" i="19"/>
  <c r="D328" i="19"/>
  <c r="E328" i="19"/>
  <c r="D329" i="19"/>
  <c r="E329" i="19"/>
  <c r="D330" i="19"/>
  <c r="E330" i="19"/>
  <c r="D331" i="19"/>
  <c r="E331" i="19"/>
  <c r="D332" i="19"/>
  <c r="E332" i="19"/>
  <c r="D333" i="19"/>
  <c r="E333" i="19"/>
  <c r="D334" i="19"/>
  <c r="E334" i="19"/>
  <c r="D335" i="19"/>
  <c r="E335" i="19"/>
  <c r="D336" i="19"/>
  <c r="E336" i="19"/>
  <c r="D337" i="19"/>
  <c r="E337" i="19"/>
  <c r="D338" i="19"/>
  <c r="E338" i="19"/>
  <c r="D339" i="19"/>
  <c r="E339" i="19"/>
  <c r="D340" i="19"/>
  <c r="E340" i="19"/>
  <c r="D341" i="19"/>
  <c r="E341" i="19"/>
  <c r="D342" i="19"/>
  <c r="E342" i="19"/>
  <c r="D343" i="19"/>
  <c r="E343" i="19"/>
  <c r="D344" i="19"/>
  <c r="E344" i="19"/>
  <c r="D345" i="19"/>
  <c r="E345" i="19"/>
  <c r="D346" i="19"/>
  <c r="E346" i="19"/>
  <c r="D347" i="19"/>
  <c r="E347" i="19"/>
  <c r="D348" i="19"/>
  <c r="E348" i="19"/>
  <c r="D349" i="19"/>
  <c r="E349" i="19"/>
  <c r="D350" i="19"/>
  <c r="E350" i="19"/>
  <c r="D351" i="19"/>
  <c r="E351" i="19"/>
  <c r="D352" i="19"/>
  <c r="E352" i="19"/>
  <c r="D353" i="19"/>
  <c r="E353" i="19"/>
  <c r="D354" i="19"/>
  <c r="E354" i="19"/>
  <c r="D355" i="19"/>
  <c r="E355" i="19"/>
  <c r="D356" i="19"/>
  <c r="E356" i="19"/>
  <c r="D357" i="19"/>
  <c r="E357" i="19"/>
  <c r="D358" i="19"/>
  <c r="E358" i="19"/>
  <c r="D359" i="19"/>
  <c r="E359" i="19"/>
  <c r="D360" i="19"/>
  <c r="E360" i="19"/>
  <c r="D361" i="19"/>
  <c r="E361" i="19"/>
  <c r="D362" i="19"/>
  <c r="E362" i="19"/>
  <c r="D363" i="19"/>
  <c r="E363" i="19"/>
  <c r="D364" i="19"/>
  <c r="E364" i="19"/>
  <c r="D365" i="19"/>
  <c r="E365" i="19"/>
  <c r="D366" i="19"/>
  <c r="E366" i="19"/>
  <c r="D367" i="19"/>
  <c r="E367" i="19"/>
  <c r="D368" i="19"/>
  <c r="E368" i="19"/>
  <c r="D369" i="19"/>
  <c r="E369" i="19"/>
  <c r="D370" i="19"/>
  <c r="E370" i="19"/>
  <c r="D371" i="19"/>
  <c r="E371" i="19"/>
  <c r="D372" i="19"/>
  <c r="E372" i="19"/>
  <c r="D373" i="19"/>
  <c r="E373" i="19"/>
  <c r="D374" i="19"/>
  <c r="E374" i="19"/>
  <c r="D375" i="19"/>
  <c r="E375" i="19"/>
  <c r="D376" i="19"/>
  <c r="E376" i="19"/>
  <c r="D377" i="19"/>
  <c r="E377" i="19"/>
  <c r="D378" i="19"/>
  <c r="E378" i="19"/>
  <c r="D379" i="19"/>
  <c r="E379" i="19"/>
  <c r="D380" i="19"/>
  <c r="E380" i="19"/>
  <c r="D381" i="19"/>
  <c r="E381" i="19"/>
  <c r="D382" i="19"/>
  <c r="E382" i="19"/>
  <c r="D383" i="19"/>
  <c r="E383" i="19"/>
  <c r="D384" i="19"/>
  <c r="E384" i="19"/>
  <c r="D385" i="19"/>
  <c r="E385" i="19"/>
  <c r="D386" i="19"/>
  <c r="E386" i="19"/>
  <c r="D387" i="19"/>
  <c r="E387" i="19"/>
  <c r="D388" i="19"/>
  <c r="E388" i="19"/>
  <c r="D389" i="19"/>
  <c r="E389" i="19"/>
  <c r="D390" i="19"/>
  <c r="E390" i="19"/>
  <c r="D391" i="19"/>
  <c r="E391" i="19"/>
  <c r="D392" i="19"/>
  <c r="E392" i="19"/>
  <c r="D393" i="19"/>
  <c r="E393" i="19"/>
  <c r="D394" i="19"/>
  <c r="E394" i="19"/>
  <c r="D395" i="19"/>
  <c r="E395" i="19"/>
  <c r="D396" i="19"/>
  <c r="E396" i="19"/>
  <c r="D397" i="19"/>
  <c r="E397" i="19"/>
  <c r="D398" i="19"/>
  <c r="E398" i="19"/>
  <c r="D399" i="19"/>
  <c r="E399" i="19"/>
  <c r="D400" i="19"/>
  <c r="E400" i="19"/>
  <c r="D401" i="19"/>
  <c r="E401" i="19"/>
  <c r="D402" i="19"/>
  <c r="E402" i="19"/>
  <c r="D403" i="19"/>
  <c r="E403" i="19"/>
  <c r="D404" i="19"/>
  <c r="E404" i="19"/>
  <c r="D405" i="19"/>
  <c r="E405" i="19"/>
  <c r="D406" i="19"/>
  <c r="E406" i="19"/>
  <c r="D407" i="19"/>
  <c r="E407" i="19"/>
  <c r="D408" i="19"/>
  <c r="E408" i="19"/>
  <c r="D409" i="19"/>
  <c r="E409" i="19"/>
  <c r="D410" i="19"/>
  <c r="E410" i="19"/>
  <c r="D411" i="19"/>
  <c r="E411" i="19"/>
  <c r="D412" i="19"/>
  <c r="E412" i="19"/>
  <c r="D413" i="19"/>
  <c r="E413" i="19"/>
  <c r="D414" i="19"/>
  <c r="E414" i="19"/>
  <c r="D415" i="19"/>
  <c r="E415" i="19"/>
  <c r="D416" i="19"/>
  <c r="E416" i="19"/>
  <c r="D417" i="19"/>
  <c r="E417" i="19"/>
  <c r="D418" i="19"/>
  <c r="E418" i="19"/>
  <c r="D419" i="19"/>
  <c r="E419" i="19"/>
  <c r="D420" i="19"/>
  <c r="E420" i="19"/>
  <c r="D421" i="19"/>
  <c r="E421" i="19"/>
  <c r="D422" i="19"/>
  <c r="E422" i="19"/>
  <c r="D423" i="19"/>
  <c r="E423" i="19"/>
  <c r="D424" i="19"/>
  <c r="E424" i="19"/>
  <c r="D425" i="19"/>
  <c r="E425" i="19"/>
  <c r="D426" i="19"/>
  <c r="E426" i="19"/>
  <c r="D427" i="19"/>
  <c r="E427" i="19"/>
  <c r="D428" i="19"/>
  <c r="E428" i="19"/>
  <c r="D429" i="19"/>
  <c r="E429" i="19"/>
  <c r="D430" i="19"/>
  <c r="E430" i="19"/>
  <c r="D431" i="19"/>
  <c r="E431" i="19"/>
  <c r="D432" i="19"/>
  <c r="E432" i="19"/>
  <c r="D433" i="19"/>
  <c r="E433" i="19"/>
  <c r="D434" i="19"/>
  <c r="E434" i="19"/>
  <c r="D435" i="19"/>
  <c r="E435" i="19"/>
  <c r="D436" i="19"/>
  <c r="E436" i="19"/>
  <c r="D437" i="19"/>
  <c r="E437" i="19"/>
  <c r="D438" i="19"/>
  <c r="E438" i="19"/>
  <c r="D439" i="19"/>
  <c r="E439" i="19"/>
  <c r="D440" i="19"/>
  <c r="E440" i="19"/>
  <c r="D441" i="19"/>
  <c r="E441" i="19"/>
  <c r="D442" i="19"/>
  <c r="E442" i="19"/>
  <c r="D443" i="19"/>
  <c r="E443" i="19"/>
  <c r="D444" i="19"/>
  <c r="E444" i="19"/>
  <c r="D445" i="19"/>
  <c r="E445" i="19"/>
  <c r="D446" i="19"/>
  <c r="E446" i="19"/>
  <c r="D447" i="19"/>
  <c r="E447" i="19"/>
  <c r="D448" i="19"/>
  <c r="E448" i="19"/>
  <c r="D449" i="19"/>
  <c r="E449" i="19"/>
  <c r="D450" i="19"/>
  <c r="E450" i="19"/>
  <c r="D451" i="19"/>
  <c r="E451" i="19"/>
  <c r="D452" i="19"/>
  <c r="E452" i="19"/>
  <c r="D453" i="19"/>
  <c r="E453" i="19"/>
  <c r="D454" i="19"/>
  <c r="E454" i="19"/>
  <c r="D455" i="19"/>
  <c r="E455" i="19"/>
  <c r="D456" i="19"/>
  <c r="E456" i="19"/>
  <c r="D457" i="19"/>
  <c r="E457" i="19"/>
  <c r="D458" i="19"/>
  <c r="E458" i="19"/>
  <c r="D459" i="19"/>
  <c r="E459" i="19"/>
  <c r="D460" i="19"/>
  <c r="E460" i="19"/>
  <c r="D461" i="19"/>
  <c r="E461" i="19"/>
  <c r="D462" i="19"/>
  <c r="E462" i="19"/>
  <c r="D463" i="19"/>
  <c r="E463" i="19"/>
  <c r="D464" i="19"/>
  <c r="E464" i="19"/>
  <c r="D465" i="19"/>
  <c r="E465" i="19"/>
  <c r="D466" i="19"/>
  <c r="E466" i="19"/>
  <c r="D467" i="19"/>
  <c r="E467" i="19"/>
  <c r="D468" i="19"/>
  <c r="E468" i="19"/>
  <c r="D469" i="19"/>
  <c r="E469" i="19"/>
  <c r="D470" i="19"/>
  <c r="E470" i="19"/>
  <c r="D471" i="19"/>
  <c r="E471" i="19"/>
  <c r="D472" i="19"/>
  <c r="E472" i="19"/>
  <c r="D473" i="19"/>
  <c r="E473" i="19"/>
  <c r="D474" i="19"/>
  <c r="E474" i="19"/>
  <c r="D475" i="19"/>
  <c r="E475" i="19"/>
  <c r="D476" i="19"/>
  <c r="E476" i="19"/>
  <c r="D477" i="19"/>
  <c r="E477" i="19"/>
  <c r="D478" i="19"/>
  <c r="E478" i="19"/>
  <c r="D479" i="19"/>
  <c r="E479" i="19"/>
  <c r="D480" i="19"/>
  <c r="E480" i="19"/>
  <c r="D481" i="19"/>
  <c r="E481" i="19"/>
  <c r="D482" i="19"/>
  <c r="E482" i="19"/>
  <c r="D483" i="19"/>
  <c r="E483" i="19"/>
  <c r="D484" i="19"/>
  <c r="E484" i="19"/>
  <c r="D485" i="19"/>
  <c r="E485" i="19"/>
  <c r="D486" i="19"/>
  <c r="E486" i="19"/>
  <c r="D487" i="19"/>
  <c r="E487" i="19"/>
  <c r="D488" i="19"/>
  <c r="E488" i="19"/>
  <c r="D489" i="19"/>
  <c r="E489" i="19"/>
  <c r="D490" i="19"/>
  <c r="E490" i="19"/>
  <c r="D491" i="19"/>
  <c r="E491" i="19"/>
  <c r="D492" i="19"/>
  <c r="E492" i="19"/>
  <c r="D493" i="19"/>
  <c r="E493" i="19"/>
  <c r="D494" i="19"/>
  <c r="E494" i="19"/>
  <c r="D495" i="19"/>
  <c r="E495" i="19"/>
  <c r="D496" i="19"/>
  <c r="E496" i="19"/>
  <c r="D497" i="19"/>
  <c r="E497" i="19"/>
  <c r="D498" i="19"/>
  <c r="E498" i="19"/>
  <c r="D499" i="19"/>
  <c r="E499" i="19"/>
  <c r="D500" i="19"/>
  <c r="E500" i="19"/>
  <c r="D501" i="19"/>
  <c r="E501" i="19"/>
  <c r="D502" i="19"/>
  <c r="E502" i="19"/>
  <c r="D503" i="19"/>
  <c r="E503" i="19"/>
  <c r="D504" i="19"/>
  <c r="E504" i="19"/>
  <c r="D505" i="19"/>
  <c r="E505" i="19"/>
  <c r="D506" i="19"/>
  <c r="E506" i="19"/>
  <c r="D507" i="19"/>
  <c r="E507" i="19"/>
  <c r="D508" i="19"/>
  <c r="E508" i="19"/>
  <c r="D509" i="19"/>
  <c r="E509" i="19"/>
  <c r="D510" i="19"/>
  <c r="E510" i="19"/>
  <c r="D511" i="19"/>
  <c r="E511" i="19"/>
  <c r="D512" i="19"/>
  <c r="E512" i="19"/>
  <c r="D513" i="19"/>
  <c r="E513" i="19"/>
  <c r="D514" i="19"/>
  <c r="E514" i="19"/>
  <c r="D515" i="19"/>
  <c r="E515" i="19"/>
  <c r="D516" i="19"/>
  <c r="E516" i="19"/>
  <c r="D517" i="19"/>
  <c r="E517" i="19"/>
  <c r="D518" i="19"/>
  <c r="E518" i="19"/>
  <c r="D519" i="19"/>
  <c r="E519" i="19"/>
  <c r="D520" i="19"/>
  <c r="E520" i="19"/>
  <c r="D521" i="19"/>
  <c r="E521" i="19"/>
  <c r="D522" i="19"/>
  <c r="E522" i="19"/>
  <c r="D523" i="19"/>
  <c r="E523" i="19"/>
  <c r="D524" i="19"/>
  <c r="E524" i="19"/>
  <c r="D525" i="19"/>
  <c r="E525" i="19"/>
  <c r="D526" i="19"/>
  <c r="E526" i="19"/>
  <c r="D527" i="19"/>
  <c r="E527" i="19"/>
  <c r="D528" i="19"/>
  <c r="E528" i="19"/>
  <c r="D529" i="19"/>
  <c r="E529" i="19"/>
  <c r="D530" i="19"/>
  <c r="E530" i="19"/>
  <c r="D531" i="19"/>
  <c r="E531" i="19"/>
  <c r="D532" i="19"/>
  <c r="E532" i="19"/>
  <c r="D533" i="19"/>
  <c r="E533" i="19"/>
  <c r="D534" i="19"/>
  <c r="E534" i="19"/>
  <c r="D535" i="19"/>
  <c r="E535" i="19"/>
  <c r="D536" i="19"/>
  <c r="E536" i="19"/>
  <c r="D537" i="19"/>
  <c r="E537" i="19"/>
  <c r="D538" i="19"/>
  <c r="E538" i="19"/>
  <c r="D539" i="19"/>
  <c r="E539" i="19"/>
  <c r="D540" i="19"/>
  <c r="E540" i="19"/>
  <c r="D541" i="19"/>
  <c r="E541" i="19"/>
  <c r="D542" i="19"/>
  <c r="E542" i="19"/>
  <c r="D543" i="19"/>
  <c r="E543" i="19"/>
  <c r="D544" i="19"/>
  <c r="E544" i="19"/>
  <c r="D545" i="19"/>
  <c r="E545" i="19"/>
  <c r="D546" i="19"/>
  <c r="E546" i="19"/>
  <c r="D547" i="19"/>
  <c r="E547" i="19"/>
  <c r="D548" i="19"/>
  <c r="E548" i="19"/>
  <c r="D549" i="19"/>
  <c r="E549" i="19"/>
  <c r="D550" i="19"/>
  <c r="E550" i="19"/>
  <c r="D551" i="19"/>
  <c r="E551" i="19"/>
  <c r="D552" i="19"/>
  <c r="E552" i="19"/>
  <c r="D553" i="19"/>
  <c r="E553" i="19"/>
  <c r="D554" i="19"/>
  <c r="E554" i="19"/>
  <c r="D555" i="19"/>
  <c r="E555" i="19"/>
  <c r="D556" i="19"/>
  <c r="E556" i="19"/>
  <c r="D557" i="19"/>
  <c r="E557" i="19"/>
  <c r="D558" i="19"/>
  <c r="E558" i="19"/>
  <c r="D559" i="19"/>
  <c r="E559" i="19"/>
  <c r="D560" i="19"/>
  <c r="E560" i="19"/>
  <c r="D561" i="19"/>
  <c r="E561" i="19"/>
  <c r="D562" i="19"/>
  <c r="E562" i="19"/>
  <c r="D563" i="19"/>
  <c r="E563" i="19"/>
  <c r="D564" i="19"/>
  <c r="E564" i="19"/>
  <c r="D565" i="19"/>
  <c r="E565" i="19"/>
  <c r="D566" i="19"/>
  <c r="E566" i="19"/>
  <c r="D567" i="19"/>
  <c r="E567" i="19"/>
  <c r="D568" i="19"/>
  <c r="E568" i="19"/>
  <c r="D569" i="19"/>
  <c r="E569" i="19"/>
  <c r="D570" i="19"/>
  <c r="E570" i="19"/>
  <c r="D571" i="19"/>
  <c r="E571" i="19"/>
  <c r="D572" i="19"/>
  <c r="E572" i="19"/>
  <c r="D573" i="19"/>
  <c r="E573" i="19"/>
  <c r="D574" i="19"/>
  <c r="E574" i="19"/>
  <c r="D575" i="19"/>
  <c r="E575" i="19"/>
  <c r="D576" i="19"/>
  <c r="E576" i="19"/>
  <c r="D577" i="19"/>
  <c r="E577" i="19"/>
  <c r="D578" i="19"/>
  <c r="E578" i="19"/>
  <c r="D579" i="19"/>
  <c r="E579" i="19"/>
  <c r="D580" i="19"/>
  <c r="E580" i="19"/>
  <c r="D581" i="19"/>
  <c r="E581" i="19"/>
  <c r="D582" i="19"/>
  <c r="E582" i="19"/>
  <c r="D583" i="19"/>
  <c r="E583" i="19"/>
  <c r="D584" i="19"/>
  <c r="E584" i="19"/>
  <c r="D585" i="19"/>
  <c r="E585" i="19"/>
  <c r="D586" i="19"/>
  <c r="E586" i="19"/>
  <c r="D587" i="19"/>
  <c r="E587" i="19"/>
  <c r="D588" i="19"/>
  <c r="E588" i="19"/>
  <c r="D589" i="19"/>
  <c r="E589" i="19"/>
  <c r="D590" i="19"/>
  <c r="E590" i="19"/>
  <c r="D591" i="19"/>
  <c r="E591" i="19"/>
  <c r="D592" i="19"/>
  <c r="E592" i="19"/>
  <c r="D593" i="19"/>
  <c r="E593" i="19"/>
  <c r="D594" i="19"/>
  <c r="E594" i="19"/>
  <c r="D595" i="19"/>
  <c r="E595" i="19"/>
  <c r="D596" i="19"/>
  <c r="E596" i="19"/>
  <c r="D597" i="19"/>
  <c r="E597" i="19"/>
  <c r="D598" i="19"/>
  <c r="E598" i="19"/>
  <c r="D599" i="19"/>
  <c r="E599" i="19"/>
  <c r="D600" i="19"/>
  <c r="E600" i="19"/>
  <c r="D601" i="19"/>
  <c r="E601" i="19"/>
  <c r="D602" i="19"/>
  <c r="E602" i="19"/>
  <c r="D603" i="19"/>
  <c r="E603" i="19"/>
  <c r="D604" i="19"/>
  <c r="E604" i="19"/>
  <c r="D605" i="19"/>
  <c r="E605" i="19"/>
  <c r="D606" i="19"/>
  <c r="E606" i="19"/>
  <c r="D607" i="19"/>
  <c r="E607" i="19"/>
  <c r="D608" i="19"/>
  <c r="E608" i="19"/>
  <c r="D609" i="19"/>
  <c r="E609" i="19"/>
  <c r="D610" i="19"/>
  <c r="E610" i="19"/>
  <c r="D611" i="19"/>
  <c r="E611" i="19"/>
  <c r="D612" i="19"/>
  <c r="E612" i="19"/>
  <c r="D613" i="19"/>
  <c r="E613" i="19"/>
  <c r="D614" i="19"/>
  <c r="E614" i="19"/>
  <c r="D615" i="19"/>
  <c r="E615" i="19"/>
  <c r="D616" i="19"/>
  <c r="E616" i="19"/>
  <c r="D617" i="19"/>
  <c r="E617" i="19"/>
  <c r="D618" i="19"/>
  <c r="E618" i="19"/>
  <c r="D619" i="19"/>
  <c r="E619" i="19"/>
  <c r="D620" i="19"/>
  <c r="E620" i="19"/>
  <c r="D621" i="19"/>
  <c r="E621" i="19"/>
  <c r="D622" i="19"/>
  <c r="E622" i="19"/>
  <c r="D623" i="19"/>
  <c r="E623" i="19"/>
  <c r="D624" i="19"/>
  <c r="E624" i="19"/>
  <c r="D625" i="19"/>
  <c r="E625" i="19"/>
  <c r="D626" i="19"/>
  <c r="E626" i="19"/>
  <c r="D627" i="19"/>
  <c r="E627" i="19"/>
  <c r="D628" i="19"/>
  <c r="E628" i="19"/>
  <c r="D629" i="19"/>
  <c r="E629" i="19"/>
  <c r="D630" i="19"/>
  <c r="E630" i="19"/>
  <c r="D631" i="19"/>
  <c r="E631" i="19"/>
  <c r="D632" i="19"/>
  <c r="E632" i="19"/>
  <c r="D633" i="19"/>
  <c r="E633" i="19"/>
  <c r="D634" i="19"/>
  <c r="E634" i="19"/>
  <c r="D635" i="19"/>
  <c r="E635" i="19"/>
  <c r="D636" i="19"/>
  <c r="E636" i="19"/>
  <c r="D637" i="19"/>
  <c r="E637" i="19"/>
  <c r="D638" i="19"/>
  <c r="E638" i="19"/>
  <c r="D639" i="19"/>
  <c r="E639" i="19"/>
  <c r="D640" i="19"/>
  <c r="E640" i="19"/>
  <c r="D641" i="19"/>
  <c r="E641" i="19"/>
  <c r="D642" i="19"/>
  <c r="E642" i="19"/>
  <c r="D643" i="19"/>
  <c r="E643" i="19"/>
  <c r="D644" i="19"/>
  <c r="E644" i="19"/>
  <c r="D645" i="19"/>
  <c r="E645" i="19"/>
  <c r="D646" i="19"/>
  <c r="E646" i="19"/>
  <c r="D647" i="19"/>
  <c r="E647" i="19"/>
  <c r="D648" i="19"/>
  <c r="E648" i="19"/>
  <c r="D649" i="19"/>
  <c r="E649" i="19"/>
  <c r="D650" i="19"/>
  <c r="E650" i="19"/>
  <c r="D651" i="19"/>
  <c r="E651" i="19"/>
  <c r="D652" i="19"/>
  <c r="E652" i="19"/>
  <c r="D653" i="19"/>
  <c r="E653" i="19"/>
  <c r="D654" i="19"/>
  <c r="E654" i="19"/>
  <c r="D655" i="19"/>
  <c r="E655" i="19"/>
  <c r="D656" i="19"/>
  <c r="E656" i="19"/>
  <c r="D657" i="19"/>
  <c r="E657" i="19"/>
  <c r="D658" i="19"/>
  <c r="E658" i="19"/>
  <c r="D659" i="19"/>
  <c r="E659" i="19"/>
  <c r="D660" i="19"/>
  <c r="E660" i="19"/>
  <c r="D661" i="19"/>
  <c r="E661" i="19"/>
  <c r="D662" i="19"/>
  <c r="E662" i="19"/>
  <c r="D663" i="19"/>
  <c r="E663" i="19"/>
  <c r="D664" i="19"/>
  <c r="E664" i="19"/>
  <c r="D665" i="19"/>
  <c r="E665" i="19"/>
  <c r="D666" i="19"/>
  <c r="E666" i="19"/>
  <c r="D667" i="19"/>
  <c r="E667" i="19"/>
  <c r="D668" i="19"/>
  <c r="E668" i="19"/>
  <c r="D669" i="19"/>
  <c r="E669" i="19"/>
  <c r="D670" i="19"/>
  <c r="E670" i="19"/>
  <c r="D671" i="19"/>
  <c r="E671" i="19"/>
  <c r="D672" i="19"/>
  <c r="E672" i="19"/>
  <c r="D673" i="19"/>
  <c r="E673" i="19"/>
  <c r="D674" i="19"/>
  <c r="E674" i="19"/>
  <c r="D675" i="19"/>
  <c r="E675" i="19"/>
  <c r="D676" i="19"/>
  <c r="E676" i="19"/>
  <c r="D677" i="19"/>
  <c r="E677" i="19"/>
  <c r="D678" i="19"/>
  <c r="E678" i="19"/>
  <c r="D679" i="19"/>
  <c r="E679" i="19"/>
  <c r="D680" i="19"/>
  <c r="E680" i="19"/>
  <c r="D681" i="19"/>
  <c r="E681" i="19"/>
  <c r="D682" i="19"/>
  <c r="E682" i="19"/>
  <c r="D683" i="19"/>
  <c r="E683" i="19"/>
  <c r="D684" i="19"/>
  <c r="E684" i="19"/>
  <c r="D685" i="19"/>
  <c r="E685" i="19"/>
  <c r="D686" i="19"/>
  <c r="E686" i="19"/>
  <c r="D687" i="19"/>
  <c r="E687" i="19"/>
  <c r="D688" i="19"/>
  <c r="E688" i="19"/>
  <c r="D689" i="19"/>
  <c r="E689" i="19"/>
  <c r="D690" i="19"/>
  <c r="E690" i="19"/>
  <c r="D691" i="19"/>
  <c r="E691" i="19"/>
  <c r="D692" i="19"/>
  <c r="E692" i="19"/>
  <c r="D693" i="19"/>
  <c r="E693" i="19"/>
  <c r="D694" i="19"/>
  <c r="E694" i="19"/>
  <c r="D695" i="19"/>
  <c r="E695" i="19"/>
  <c r="D696" i="19"/>
  <c r="E696" i="19"/>
  <c r="D697" i="19"/>
  <c r="E697" i="19"/>
  <c r="D698" i="19"/>
  <c r="E698" i="19"/>
  <c r="D699" i="19"/>
  <c r="E699" i="19"/>
  <c r="D700" i="19"/>
  <c r="E700" i="19"/>
  <c r="D701" i="19"/>
  <c r="E701" i="19"/>
  <c r="D702" i="19"/>
  <c r="E702" i="19"/>
  <c r="D703" i="19"/>
  <c r="E703" i="19"/>
  <c r="D704" i="19"/>
  <c r="E704" i="19"/>
  <c r="D705" i="19"/>
  <c r="E705" i="19"/>
  <c r="D706" i="19"/>
  <c r="E706" i="19"/>
  <c r="D707" i="19"/>
  <c r="E707" i="19"/>
  <c r="D708" i="19"/>
  <c r="E708" i="19"/>
  <c r="D709" i="19"/>
  <c r="E709" i="19"/>
  <c r="D710" i="19"/>
  <c r="E710" i="19"/>
  <c r="D711" i="19"/>
  <c r="E711" i="19"/>
  <c r="D712" i="19"/>
  <c r="E712" i="19"/>
  <c r="D713" i="19"/>
  <c r="E713" i="19"/>
  <c r="D714" i="19"/>
  <c r="E714" i="19"/>
  <c r="D715" i="19"/>
  <c r="E715" i="19"/>
  <c r="D716" i="19"/>
  <c r="E716" i="19"/>
  <c r="D717" i="19"/>
  <c r="E717" i="19"/>
  <c r="D718" i="19"/>
  <c r="E718" i="19"/>
  <c r="D719" i="19"/>
  <c r="E719" i="19"/>
  <c r="D720" i="19"/>
  <c r="E720" i="19"/>
  <c r="D721" i="19"/>
  <c r="E721" i="19"/>
  <c r="D722" i="19"/>
  <c r="E722" i="19"/>
  <c r="D723" i="19"/>
  <c r="E723" i="19"/>
  <c r="D724" i="19"/>
  <c r="E724" i="19"/>
  <c r="D725" i="19"/>
  <c r="E725" i="19"/>
  <c r="D726" i="19"/>
  <c r="E726" i="19"/>
  <c r="D727" i="19"/>
  <c r="E727" i="19"/>
  <c r="D728" i="19"/>
  <c r="E728" i="19"/>
  <c r="D729" i="19"/>
  <c r="E729" i="19"/>
  <c r="D730" i="19"/>
  <c r="E730" i="19"/>
  <c r="D731" i="19"/>
  <c r="E731" i="19"/>
  <c r="D732" i="19"/>
  <c r="E732" i="19"/>
  <c r="D733" i="19"/>
  <c r="E733" i="19"/>
  <c r="D734" i="19"/>
  <c r="E734" i="19"/>
  <c r="D735" i="19"/>
  <c r="E735" i="19"/>
  <c r="D736" i="19"/>
  <c r="E736" i="19"/>
  <c r="D737" i="19"/>
  <c r="E737" i="19"/>
  <c r="D738" i="19"/>
  <c r="E738" i="19"/>
  <c r="D739" i="19"/>
  <c r="E739" i="19"/>
  <c r="D740" i="19"/>
  <c r="E740" i="19"/>
  <c r="D741" i="19"/>
  <c r="E741" i="19"/>
  <c r="D742" i="19"/>
  <c r="E742" i="19"/>
  <c r="D743" i="19"/>
  <c r="E743" i="19"/>
  <c r="D744" i="19"/>
  <c r="E744" i="19"/>
  <c r="D745" i="19"/>
  <c r="E745" i="19"/>
  <c r="D746" i="19"/>
  <c r="E746" i="19"/>
  <c r="D747" i="19"/>
  <c r="E747" i="19"/>
  <c r="D748" i="19"/>
  <c r="E748" i="19"/>
  <c r="D749" i="19"/>
  <c r="E749" i="19"/>
  <c r="D750" i="19"/>
  <c r="E750" i="19"/>
  <c r="D751" i="19"/>
  <c r="E751" i="19"/>
  <c r="D752" i="19"/>
  <c r="E752" i="19"/>
  <c r="D753" i="19"/>
  <c r="E753" i="19"/>
  <c r="D754" i="19"/>
  <c r="E754" i="19"/>
  <c r="D755" i="19"/>
  <c r="E755" i="19"/>
  <c r="D756" i="19"/>
  <c r="E756" i="19"/>
  <c r="D757" i="19"/>
  <c r="E757" i="19"/>
  <c r="D758" i="19"/>
  <c r="E758" i="19"/>
  <c r="D759" i="19"/>
  <c r="E759" i="19"/>
  <c r="D760" i="19"/>
  <c r="E760" i="19"/>
  <c r="D761" i="19"/>
  <c r="E761" i="19"/>
  <c r="D762" i="19"/>
  <c r="E762" i="19"/>
  <c r="D763" i="19"/>
  <c r="E763" i="19"/>
  <c r="D764" i="19"/>
  <c r="E764" i="19"/>
  <c r="D765" i="19"/>
  <c r="E765" i="19"/>
  <c r="D766" i="19"/>
  <c r="E766" i="19"/>
  <c r="D767" i="19"/>
  <c r="E767" i="19"/>
  <c r="D768" i="19"/>
  <c r="E768" i="19"/>
  <c r="D769" i="19"/>
  <c r="E769" i="19"/>
  <c r="D770" i="19"/>
  <c r="E770" i="19"/>
  <c r="D771" i="19"/>
  <c r="E771" i="19"/>
  <c r="D772" i="19"/>
  <c r="E772" i="19"/>
  <c r="D773" i="19"/>
  <c r="E773" i="19"/>
  <c r="D774" i="19"/>
  <c r="E774" i="19"/>
  <c r="D775" i="19"/>
  <c r="E775" i="19"/>
  <c r="D776" i="19"/>
  <c r="E776" i="19"/>
  <c r="D777" i="19"/>
  <c r="E777" i="19"/>
  <c r="D778" i="19"/>
  <c r="E778" i="19"/>
  <c r="D779" i="19"/>
  <c r="E779" i="19"/>
  <c r="D780" i="19"/>
  <c r="E780" i="19"/>
  <c r="D781" i="19"/>
  <c r="E781" i="19"/>
  <c r="D782" i="19"/>
  <c r="E782" i="19"/>
  <c r="D783" i="19"/>
  <c r="E783" i="19"/>
  <c r="D784" i="19"/>
  <c r="E784" i="19"/>
  <c r="D785" i="19"/>
  <c r="E785" i="19"/>
  <c r="D786" i="19"/>
  <c r="E786" i="19"/>
  <c r="D787" i="19"/>
  <c r="E787" i="19"/>
  <c r="D788" i="19"/>
  <c r="E788" i="19"/>
  <c r="D789" i="19"/>
  <c r="E789" i="19"/>
  <c r="D790" i="19"/>
  <c r="E790" i="19"/>
  <c r="D791" i="19"/>
  <c r="E791" i="19"/>
  <c r="D792" i="19"/>
  <c r="E792" i="19"/>
  <c r="D793" i="19"/>
  <c r="E793" i="19"/>
  <c r="D794" i="19"/>
  <c r="E794" i="19"/>
  <c r="D795" i="19"/>
  <c r="E795" i="19"/>
  <c r="D796" i="19"/>
  <c r="E796" i="19"/>
  <c r="D797" i="19"/>
  <c r="E797" i="19"/>
  <c r="D798" i="19"/>
  <c r="E798" i="19"/>
  <c r="D799" i="19"/>
  <c r="E799" i="19"/>
  <c r="D800" i="19"/>
  <c r="E800" i="19"/>
  <c r="D801" i="19"/>
  <c r="E801" i="19"/>
  <c r="D802" i="19"/>
  <c r="E802" i="19"/>
  <c r="D803" i="19"/>
  <c r="E803" i="19"/>
  <c r="D804" i="19"/>
  <c r="E804" i="19"/>
  <c r="D805" i="19"/>
  <c r="E805" i="19"/>
  <c r="D806" i="19"/>
  <c r="E806" i="19"/>
  <c r="D807" i="19"/>
  <c r="E807" i="19"/>
  <c r="D808" i="19"/>
  <c r="E808" i="19"/>
  <c r="D809" i="19"/>
  <c r="E809" i="19"/>
  <c r="D810" i="19"/>
  <c r="E810" i="19"/>
  <c r="D811" i="19"/>
  <c r="E811" i="19"/>
  <c r="D812" i="19"/>
  <c r="E812" i="19"/>
  <c r="D813" i="19"/>
  <c r="E813" i="19"/>
  <c r="D814" i="19"/>
  <c r="E814" i="19"/>
  <c r="D815" i="19"/>
  <c r="E815" i="19"/>
  <c r="D816" i="19"/>
  <c r="E816" i="19"/>
  <c r="D817" i="19"/>
  <c r="E817" i="19"/>
  <c r="D818" i="19"/>
  <c r="E818" i="19"/>
  <c r="D819" i="19"/>
  <c r="E819" i="19"/>
  <c r="D820" i="19"/>
  <c r="E820" i="19"/>
  <c r="D821" i="19"/>
  <c r="E821" i="19"/>
  <c r="D822" i="19"/>
  <c r="E822" i="19"/>
  <c r="D823" i="19"/>
  <c r="E823" i="19"/>
  <c r="D824" i="19"/>
  <c r="E824" i="19"/>
  <c r="D825" i="19"/>
  <c r="E825" i="19"/>
  <c r="D826" i="19"/>
  <c r="E826" i="19"/>
  <c r="D827" i="19"/>
  <c r="E827" i="19"/>
  <c r="D828" i="19"/>
  <c r="E828" i="19"/>
  <c r="D829" i="19"/>
  <c r="E829" i="19"/>
  <c r="D830" i="19"/>
  <c r="E830" i="19"/>
  <c r="D831" i="19"/>
  <c r="E831" i="19"/>
  <c r="D832" i="19"/>
  <c r="E832" i="19"/>
  <c r="D833" i="19"/>
  <c r="E833" i="19"/>
  <c r="D834" i="19"/>
  <c r="E834" i="19"/>
  <c r="D835" i="19"/>
  <c r="E835" i="19"/>
  <c r="D836" i="19"/>
  <c r="E836" i="19"/>
  <c r="D837" i="19"/>
  <c r="E837" i="19"/>
  <c r="D838" i="19"/>
  <c r="E838" i="19"/>
  <c r="D839" i="19"/>
  <c r="E839" i="19"/>
  <c r="D840" i="19"/>
  <c r="E840" i="19"/>
  <c r="D841" i="19"/>
  <c r="E841" i="19"/>
  <c r="D842" i="19"/>
  <c r="E842" i="19"/>
  <c r="D843" i="19"/>
  <c r="E843" i="19"/>
  <c r="D844" i="19"/>
  <c r="E844" i="19"/>
  <c r="D845" i="19"/>
  <c r="E845" i="19"/>
  <c r="D846" i="19"/>
  <c r="E846" i="19"/>
  <c r="D847" i="19"/>
  <c r="E847" i="19"/>
  <c r="D848" i="19"/>
  <c r="E848" i="19"/>
  <c r="D849" i="19"/>
  <c r="E849" i="19"/>
  <c r="D850" i="19"/>
  <c r="E850" i="19"/>
  <c r="D851" i="19"/>
  <c r="E851" i="19"/>
  <c r="D852" i="19"/>
  <c r="E852" i="19"/>
  <c r="D853" i="19"/>
  <c r="E853" i="19"/>
  <c r="D854" i="19"/>
  <c r="E854" i="19"/>
  <c r="D855" i="19"/>
  <c r="E855" i="19"/>
  <c r="D856" i="19"/>
  <c r="E856" i="19"/>
  <c r="D857" i="19"/>
  <c r="E857" i="19"/>
  <c r="D858" i="19"/>
  <c r="E858" i="19"/>
  <c r="D859" i="19"/>
  <c r="E859" i="19"/>
  <c r="D860" i="19"/>
  <c r="E860" i="19"/>
  <c r="D861" i="19"/>
  <c r="E861" i="19"/>
  <c r="D862" i="19"/>
  <c r="E862" i="19"/>
  <c r="D863" i="19"/>
  <c r="E863" i="19"/>
  <c r="D864" i="19"/>
  <c r="E864" i="19"/>
  <c r="D865" i="19"/>
  <c r="E865" i="19"/>
  <c r="D866" i="19"/>
  <c r="E866" i="19"/>
  <c r="D867" i="19"/>
  <c r="E867" i="19"/>
  <c r="D868" i="19"/>
  <c r="E868" i="19"/>
  <c r="D869" i="19"/>
  <c r="E869" i="19"/>
  <c r="D870" i="19"/>
  <c r="E870" i="19"/>
  <c r="D871" i="19"/>
  <c r="E871" i="19"/>
  <c r="D872" i="19"/>
  <c r="E872" i="19"/>
  <c r="D873" i="19"/>
  <c r="E873" i="19"/>
  <c r="D874" i="19"/>
  <c r="E874" i="19"/>
  <c r="D875" i="19"/>
  <c r="E875" i="19"/>
  <c r="D876" i="19"/>
  <c r="E876" i="19"/>
  <c r="D877" i="19"/>
  <c r="E877" i="19"/>
  <c r="D878" i="19"/>
  <c r="E878" i="19"/>
  <c r="D879" i="19"/>
  <c r="E879" i="19"/>
  <c r="D880" i="19"/>
  <c r="E880" i="19"/>
  <c r="D881" i="19"/>
  <c r="E881" i="19"/>
  <c r="D882" i="19"/>
  <c r="E882" i="19"/>
  <c r="D883" i="19"/>
  <c r="E883" i="19"/>
  <c r="D884" i="19"/>
  <c r="E884" i="19"/>
  <c r="D885" i="19"/>
  <c r="E885" i="19"/>
  <c r="D886" i="19"/>
  <c r="E886" i="19"/>
  <c r="D887" i="19"/>
  <c r="E887" i="19"/>
  <c r="D888" i="19"/>
  <c r="E888" i="19"/>
  <c r="D889" i="19"/>
  <c r="E889" i="19"/>
  <c r="D890" i="19"/>
  <c r="E890" i="19"/>
  <c r="D891" i="19"/>
  <c r="E891" i="19"/>
  <c r="D892" i="19"/>
  <c r="E892" i="19"/>
  <c r="D893" i="19"/>
  <c r="E893" i="19"/>
  <c r="D894" i="19"/>
  <c r="E894" i="19"/>
  <c r="D895" i="19"/>
  <c r="E895" i="19"/>
  <c r="D896" i="19"/>
  <c r="E896" i="19"/>
  <c r="D897" i="19"/>
  <c r="E897" i="19"/>
  <c r="D898" i="19"/>
  <c r="E898" i="19"/>
  <c r="D899" i="19"/>
  <c r="E899" i="19"/>
  <c r="D900" i="19"/>
  <c r="E900" i="19"/>
  <c r="D901" i="19"/>
  <c r="E901" i="19"/>
  <c r="D902" i="19"/>
  <c r="E902" i="19"/>
  <c r="D903" i="19"/>
  <c r="E903" i="19"/>
  <c r="D904" i="19"/>
  <c r="E904" i="19"/>
  <c r="D905" i="19"/>
  <c r="E905" i="19"/>
  <c r="D906" i="19"/>
  <c r="E906" i="19"/>
  <c r="D907" i="19"/>
  <c r="E907" i="19"/>
  <c r="D908" i="19"/>
  <c r="E908" i="19"/>
  <c r="D909" i="19"/>
  <c r="E909" i="19"/>
  <c r="D910" i="19"/>
  <c r="E910" i="19"/>
  <c r="D911" i="19"/>
  <c r="E911" i="19"/>
  <c r="D912" i="19"/>
  <c r="E912" i="19"/>
  <c r="D913" i="19"/>
  <c r="E913" i="19"/>
  <c r="D914" i="19"/>
  <c r="E914" i="19"/>
  <c r="D915" i="19"/>
  <c r="E915" i="19"/>
  <c r="D916" i="19"/>
  <c r="E916" i="19"/>
  <c r="D917" i="19"/>
  <c r="E917" i="19"/>
  <c r="D918" i="19"/>
  <c r="E918" i="19"/>
  <c r="D919" i="19"/>
  <c r="E919" i="19"/>
  <c r="D920" i="19"/>
  <c r="E920" i="19"/>
  <c r="D921" i="19"/>
  <c r="E921" i="19"/>
  <c r="D922" i="19"/>
  <c r="E922" i="19"/>
  <c r="D923" i="19"/>
  <c r="E923" i="19"/>
  <c r="D924" i="19"/>
  <c r="E924" i="19"/>
  <c r="D925" i="19"/>
  <c r="E925" i="19"/>
  <c r="D926" i="19"/>
  <c r="E926" i="19"/>
  <c r="D927" i="19"/>
  <c r="E927" i="19"/>
  <c r="D928" i="19"/>
  <c r="E928" i="19"/>
  <c r="D929" i="19"/>
  <c r="E929" i="19"/>
  <c r="D930" i="19"/>
  <c r="E930" i="19"/>
  <c r="D931" i="19"/>
  <c r="E931" i="19"/>
  <c r="D932" i="19"/>
  <c r="E932" i="19"/>
  <c r="D933" i="19"/>
  <c r="E933" i="19"/>
  <c r="D934" i="19"/>
  <c r="E934" i="19"/>
  <c r="D935" i="19"/>
  <c r="E935" i="19"/>
  <c r="D936" i="19"/>
  <c r="E936" i="19"/>
  <c r="D937" i="19"/>
  <c r="E937" i="19"/>
  <c r="D938" i="19"/>
  <c r="E938" i="19"/>
  <c r="D939" i="19"/>
  <c r="E939" i="19"/>
  <c r="D940" i="19"/>
  <c r="E940" i="19"/>
  <c r="D941" i="19"/>
  <c r="E941" i="19"/>
  <c r="D942" i="19"/>
  <c r="E942" i="19"/>
  <c r="D943" i="19"/>
  <c r="E943" i="19"/>
  <c r="D944" i="19"/>
  <c r="E944" i="19"/>
  <c r="D945" i="19"/>
  <c r="E945" i="19"/>
  <c r="D946" i="19"/>
  <c r="E946" i="19"/>
  <c r="D947" i="19"/>
  <c r="E947" i="19"/>
  <c r="D948" i="19"/>
  <c r="E948" i="19"/>
  <c r="D949" i="19"/>
  <c r="E949" i="19"/>
  <c r="D950" i="19"/>
  <c r="E950" i="19"/>
  <c r="D951" i="19"/>
  <c r="E951" i="19"/>
  <c r="D952" i="19"/>
  <c r="E952" i="19"/>
  <c r="D953" i="19"/>
  <c r="E953" i="19"/>
  <c r="D954" i="19"/>
  <c r="E954" i="19"/>
  <c r="D955" i="19"/>
  <c r="E955" i="19"/>
  <c r="D956" i="19"/>
  <c r="E956" i="19"/>
  <c r="D957" i="19"/>
  <c r="E957" i="19"/>
  <c r="D958" i="19"/>
  <c r="E958" i="19"/>
  <c r="D959" i="19"/>
  <c r="E959" i="19"/>
  <c r="D960" i="19"/>
  <c r="E960" i="19"/>
  <c r="D961" i="19"/>
  <c r="E961" i="19"/>
  <c r="D962" i="19"/>
  <c r="E962" i="19"/>
  <c r="D963" i="19"/>
  <c r="E963" i="19"/>
  <c r="D964" i="19"/>
  <c r="E964" i="19"/>
  <c r="D965" i="19"/>
  <c r="E965" i="19"/>
  <c r="D966" i="19"/>
  <c r="E966" i="19"/>
  <c r="D967" i="19"/>
  <c r="E967" i="19"/>
  <c r="D968" i="19"/>
  <c r="E968" i="19"/>
  <c r="D969" i="19"/>
  <c r="E969" i="19"/>
  <c r="D970" i="19"/>
  <c r="E970" i="19"/>
  <c r="D971" i="19"/>
  <c r="E971" i="19"/>
  <c r="D972" i="19"/>
  <c r="E972" i="19"/>
  <c r="D973" i="19"/>
  <c r="E973" i="19"/>
  <c r="D974" i="19"/>
  <c r="E974" i="19"/>
  <c r="D975" i="19"/>
  <c r="E975" i="19"/>
  <c r="D976" i="19"/>
  <c r="E976" i="19"/>
  <c r="D977" i="19"/>
  <c r="E977" i="19"/>
  <c r="D978" i="19"/>
  <c r="E978" i="19"/>
  <c r="D979" i="19"/>
  <c r="E979" i="19"/>
  <c r="D980" i="19"/>
  <c r="E980" i="19"/>
  <c r="D981" i="19"/>
  <c r="E981" i="19"/>
  <c r="D982" i="19"/>
  <c r="E982" i="19"/>
  <c r="D983" i="19"/>
  <c r="E983" i="19"/>
  <c r="D984" i="19"/>
  <c r="E984" i="19"/>
  <c r="D985" i="19"/>
  <c r="E985" i="19"/>
  <c r="D986" i="19"/>
  <c r="E986" i="19"/>
  <c r="D987" i="19"/>
  <c r="E987" i="19"/>
  <c r="D988" i="19"/>
  <c r="E988" i="19"/>
  <c r="D989" i="19"/>
  <c r="E989" i="19"/>
  <c r="D990" i="19"/>
  <c r="E990" i="19"/>
  <c r="D991" i="19"/>
  <c r="E991" i="19"/>
  <c r="D992" i="19"/>
  <c r="E992" i="19"/>
  <c r="D993" i="19"/>
  <c r="E993" i="19"/>
  <c r="D994" i="19"/>
  <c r="E994" i="19"/>
  <c r="D995" i="19"/>
  <c r="E995" i="19"/>
  <c r="D996" i="19"/>
  <c r="E996" i="19"/>
  <c r="D997" i="19"/>
  <c r="E997" i="19"/>
  <c r="D998" i="19"/>
  <c r="E998" i="19"/>
  <c r="D999" i="19"/>
  <c r="E999" i="19"/>
  <c r="D1000" i="19"/>
  <c r="E1000" i="19"/>
  <c r="D1001" i="19"/>
  <c r="E1001" i="19"/>
  <c r="D1002" i="19"/>
  <c r="E1002" i="19"/>
  <c r="D1003" i="19"/>
  <c r="E1003" i="19"/>
  <c r="D1004" i="19"/>
  <c r="E1004" i="19"/>
  <c r="D1005" i="19"/>
  <c r="E1005" i="19"/>
  <c r="D1006" i="19"/>
  <c r="E1006" i="19"/>
  <c r="D1007" i="19"/>
  <c r="E1007" i="19"/>
  <c r="D1008" i="19"/>
  <c r="E1008" i="19"/>
  <c r="D1009" i="19"/>
  <c r="E1009" i="19"/>
  <c r="D1010" i="19"/>
  <c r="E1010" i="19"/>
  <c r="D1011" i="19"/>
  <c r="E1011" i="19"/>
  <c r="D1012" i="19"/>
  <c r="E1012" i="19"/>
  <c r="D1013" i="19"/>
  <c r="E1013" i="19"/>
  <c r="D1014" i="19"/>
  <c r="E1014" i="19"/>
  <c r="D1015" i="19"/>
  <c r="E1015" i="19"/>
  <c r="D1016" i="19"/>
  <c r="E1016" i="19"/>
  <c r="D1017" i="19"/>
  <c r="E1017" i="19"/>
  <c r="D1018" i="19"/>
  <c r="E1018" i="19"/>
  <c r="D1019" i="19"/>
  <c r="E1019" i="19"/>
  <c r="D1020" i="19"/>
  <c r="E1020" i="19"/>
  <c r="D1021" i="19"/>
  <c r="E1021" i="19"/>
  <c r="D1022" i="19"/>
  <c r="E1022" i="19"/>
  <c r="D1023" i="19"/>
  <c r="E1023" i="19"/>
  <c r="D1024" i="19"/>
  <c r="E1024" i="19"/>
  <c r="D1025" i="19"/>
  <c r="E1025" i="19"/>
  <c r="D1026" i="19"/>
  <c r="E1026" i="19"/>
  <c r="D1027" i="19"/>
  <c r="E1027" i="19"/>
  <c r="D1028" i="19"/>
  <c r="E1028" i="19"/>
  <c r="D1029" i="19"/>
  <c r="E1029" i="19"/>
  <c r="D1030" i="19"/>
  <c r="E1030" i="19"/>
  <c r="D1031" i="19"/>
  <c r="E1031" i="19"/>
  <c r="D1032" i="19"/>
  <c r="E1032" i="19"/>
  <c r="D1033" i="19"/>
  <c r="E1033" i="19"/>
  <c r="D1034" i="19"/>
  <c r="E1034" i="19"/>
  <c r="D1035" i="19"/>
  <c r="E1035" i="19"/>
  <c r="D1036" i="19"/>
  <c r="E1036" i="19"/>
  <c r="D1037" i="19"/>
  <c r="E1037" i="19"/>
  <c r="D1038" i="19"/>
  <c r="E1038" i="19"/>
  <c r="D1039" i="19"/>
  <c r="E1039" i="19"/>
  <c r="D1040" i="19"/>
  <c r="E1040" i="19"/>
  <c r="D1041" i="19"/>
  <c r="E1041" i="19"/>
  <c r="D1042" i="19"/>
  <c r="E1042" i="19"/>
  <c r="D1043" i="19"/>
  <c r="E1043" i="19"/>
  <c r="D1044" i="19"/>
  <c r="E1044" i="19"/>
  <c r="D1045" i="19"/>
  <c r="E1045" i="19"/>
  <c r="D1046" i="19"/>
  <c r="E1046" i="19"/>
  <c r="D1047" i="19"/>
  <c r="E1047" i="19"/>
  <c r="D1048" i="19"/>
  <c r="E1048" i="19"/>
  <c r="D1049" i="19"/>
  <c r="E1049" i="19"/>
  <c r="D1050" i="19"/>
  <c r="E1050" i="19"/>
  <c r="D1051" i="19"/>
  <c r="E1051" i="19"/>
  <c r="D1052" i="19"/>
  <c r="E1052" i="19"/>
  <c r="D1053" i="19"/>
  <c r="E1053" i="19"/>
  <c r="D1054" i="19"/>
  <c r="E1054" i="19"/>
  <c r="D1055" i="19"/>
  <c r="E1055" i="19"/>
  <c r="D1056" i="19"/>
  <c r="E1056" i="19"/>
  <c r="D1057" i="19"/>
  <c r="E1057" i="19"/>
  <c r="D1058" i="19"/>
  <c r="E1058" i="19"/>
  <c r="D1059" i="19"/>
  <c r="E1059" i="19"/>
  <c r="D1060" i="19"/>
  <c r="E1060" i="19"/>
  <c r="D1061" i="19"/>
  <c r="E1061" i="19"/>
  <c r="D1062" i="19"/>
  <c r="E1062" i="19"/>
  <c r="D1063" i="19"/>
  <c r="E1063" i="19"/>
  <c r="D1064" i="19"/>
  <c r="E1064" i="19"/>
  <c r="D1065" i="19"/>
  <c r="E1065" i="19"/>
  <c r="D1066" i="19"/>
  <c r="E1066" i="19"/>
  <c r="D1067" i="19"/>
  <c r="E1067" i="19"/>
  <c r="D1068" i="19"/>
  <c r="E1068" i="19"/>
  <c r="D1069" i="19"/>
  <c r="E1069" i="19"/>
  <c r="D1070" i="19"/>
  <c r="E1070" i="19"/>
  <c r="D1071" i="19"/>
  <c r="E1071" i="19"/>
  <c r="D1072" i="19"/>
  <c r="E1072" i="19"/>
  <c r="D1073" i="19"/>
  <c r="E1073" i="19"/>
  <c r="D1074" i="19"/>
  <c r="E1074" i="19"/>
  <c r="D1075" i="19"/>
  <c r="E1075" i="19"/>
  <c r="D1076" i="19"/>
  <c r="E1076" i="19"/>
  <c r="D1077" i="19"/>
  <c r="E1077" i="19"/>
  <c r="D1078" i="19"/>
  <c r="E1078" i="19"/>
  <c r="D1079" i="19"/>
  <c r="E1079" i="19"/>
  <c r="D1080" i="19"/>
  <c r="E1080" i="19"/>
  <c r="D1081" i="19"/>
  <c r="E1081" i="19"/>
  <c r="D1082" i="19"/>
  <c r="E1082" i="19"/>
  <c r="D1083" i="19"/>
  <c r="E1083" i="19"/>
  <c r="D1084" i="19"/>
  <c r="E1084" i="19"/>
  <c r="D1085" i="19"/>
  <c r="E1085" i="19"/>
  <c r="D1086" i="19"/>
  <c r="E1086" i="19"/>
  <c r="D1087" i="19"/>
  <c r="E1087" i="19"/>
  <c r="D1088" i="19"/>
  <c r="E1088" i="19"/>
  <c r="D1089" i="19"/>
  <c r="E1089" i="19"/>
  <c r="D1090" i="19"/>
  <c r="E1090" i="19"/>
  <c r="D1091" i="19"/>
  <c r="E1091" i="19"/>
  <c r="D1092" i="19"/>
  <c r="E1092" i="19"/>
  <c r="D1093" i="19"/>
  <c r="E1093" i="19"/>
  <c r="D1094" i="19"/>
  <c r="E1094" i="19"/>
  <c r="D1095" i="19"/>
  <c r="E1095" i="19"/>
  <c r="D1096" i="19"/>
  <c r="E1096" i="19"/>
  <c r="D1097" i="19"/>
  <c r="E1097" i="19"/>
  <c r="D1098" i="19"/>
  <c r="E1098" i="19"/>
  <c r="D1099" i="19"/>
  <c r="E1099" i="19"/>
  <c r="D1100" i="19"/>
  <c r="E1100" i="19"/>
  <c r="D1101" i="19"/>
  <c r="E1101" i="19"/>
  <c r="D1102" i="19"/>
  <c r="E1102" i="19"/>
  <c r="D1103" i="19"/>
  <c r="E1103" i="19"/>
  <c r="D1104" i="19"/>
  <c r="E1104" i="19"/>
  <c r="D1105" i="19"/>
  <c r="E1105" i="19"/>
  <c r="D1106" i="19"/>
  <c r="E1106" i="19"/>
  <c r="D1107" i="19"/>
  <c r="E1107" i="19"/>
  <c r="D1108" i="19"/>
  <c r="E1108" i="19"/>
  <c r="D1109" i="19"/>
  <c r="E1109" i="19"/>
  <c r="D1110" i="19"/>
  <c r="E1110" i="19"/>
  <c r="D1111" i="19"/>
  <c r="E1111" i="19"/>
  <c r="D1112" i="19"/>
  <c r="E1112" i="19"/>
  <c r="D1113" i="19"/>
  <c r="E1113" i="19"/>
  <c r="D1114" i="19"/>
  <c r="E1114" i="19"/>
  <c r="D1115" i="19"/>
  <c r="E1115" i="19"/>
  <c r="D1116" i="19"/>
  <c r="E1116" i="19"/>
  <c r="D1117" i="19"/>
  <c r="E1117" i="19"/>
  <c r="D1118" i="19"/>
  <c r="E1118" i="19"/>
  <c r="D1119" i="19"/>
  <c r="E1119" i="19"/>
  <c r="D1120" i="19"/>
  <c r="E1120" i="19"/>
  <c r="D1121" i="19"/>
  <c r="E1121" i="19"/>
  <c r="D1122" i="19"/>
  <c r="E1122" i="19"/>
  <c r="D1123" i="19"/>
  <c r="E1123" i="19"/>
  <c r="D1124" i="19"/>
  <c r="E1124" i="19"/>
  <c r="D1125" i="19"/>
  <c r="E1125" i="19"/>
  <c r="D1126" i="19"/>
  <c r="E1126" i="19"/>
  <c r="D1127" i="19"/>
  <c r="E1127" i="19"/>
  <c r="D1128" i="19"/>
  <c r="E1128" i="19"/>
  <c r="D1129" i="19"/>
  <c r="E1129" i="19"/>
  <c r="D1130" i="19"/>
  <c r="E1130" i="19"/>
  <c r="D1131" i="19"/>
  <c r="E1131" i="19"/>
  <c r="D1132" i="19"/>
  <c r="E1132" i="19"/>
  <c r="D1133" i="19"/>
  <c r="E1133" i="19"/>
  <c r="D1134" i="19"/>
  <c r="E1134" i="19"/>
  <c r="D1135" i="19"/>
  <c r="E1135" i="19"/>
  <c r="D1136" i="19"/>
  <c r="E1136" i="19"/>
  <c r="D1137" i="19"/>
  <c r="E1137" i="19"/>
  <c r="D1138" i="19"/>
  <c r="E1138" i="19"/>
  <c r="D1139" i="19"/>
  <c r="E1139" i="19"/>
  <c r="D1140" i="19"/>
  <c r="E1140" i="19"/>
  <c r="D1141" i="19"/>
  <c r="E1141" i="19"/>
  <c r="D1142" i="19"/>
  <c r="E1142" i="19"/>
  <c r="D1143" i="19"/>
  <c r="E1143" i="19"/>
  <c r="D1144" i="19"/>
  <c r="E1144" i="19"/>
  <c r="D1145" i="19"/>
  <c r="E1145" i="19"/>
  <c r="D1146" i="19"/>
  <c r="E1146" i="19"/>
  <c r="D1147" i="19"/>
  <c r="E1147" i="19"/>
  <c r="D1148" i="19"/>
  <c r="E1148" i="19"/>
  <c r="D1149" i="19"/>
  <c r="E1149" i="19"/>
  <c r="D1150" i="19"/>
  <c r="E1150" i="19"/>
  <c r="D1151" i="19"/>
  <c r="E1151" i="19"/>
  <c r="D1152" i="19"/>
  <c r="E1152" i="19"/>
  <c r="D1153" i="19"/>
  <c r="E1153" i="19"/>
  <c r="D1154" i="19"/>
  <c r="E1154" i="19"/>
  <c r="D1155" i="19"/>
  <c r="E1155" i="19"/>
  <c r="D1156" i="19"/>
  <c r="E1156" i="19"/>
  <c r="D1157" i="19"/>
  <c r="E1157" i="19"/>
  <c r="D1158" i="19"/>
  <c r="E1158" i="19"/>
  <c r="D1159" i="19"/>
  <c r="E1159" i="19"/>
  <c r="D1160" i="19"/>
  <c r="E1160" i="19"/>
  <c r="D1161" i="19"/>
  <c r="E1161" i="19"/>
  <c r="D1162" i="19"/>
  <c r="E1162" i="19"/>
  <c r="D1163" i="19"/>
  <c r="E1163" i="19"/>
  <c r="D1164" i="19"/>
  <c r="E1164" i="19"/>
  <c r="D1165" i="19"/>
  <c r="E1165" i="19"/>
  <c r="D1166" i="19"/>
  <c r="E1166" i="19"/>
  <c r="D1167" i="19"/>
  <c r="E1167" i="19"/>
  <c r="D1168" i="19"/>
  <c r="E1168" i="19"/>
  <c r="D1169" i="19"/>
  <c r="E1169" i="19"/>
  <c r="D1170" i="19"/>
  <c r="E1170" i="19"/>
  <c r="D1171" i="19"/>
  <c r="E1171" i="19"/>
  <c r="D1172" i="19"/>
  <c r="E1172" i="19"/>
  <c r="D1173" i="19"/>
  <c r="E1173" i="19"/>
  <c r="D1174" i="19"/>
  <c r="E1174" i="19"/>
  <c r="D1175" i="19"/>
  <c r="E1175" i="19"/>
  <c r="D1176" i="19"/>
  <c r="E1176" i="19"/>
  <c r="D1177" i="19"/>
  <c r="E1177" i="19"/>
  <c r="D1178" i="19"/>
  <c r="E1178" i="19"/>
  <c r="D1179" i="19"/>
  <c r="E1179" i="19"/>
  <c r="D1180" i="19"/>
  <c r="E1180" i="19"/>
  <c r="D1181" i="19"/>
  <c r="E1181" i="19"/>
  <c r="D1182" i="19"/>
  <c r="E1182" i="19"/>
  <c r="D1183" i="19"/>
  <c r="E1183" i="19"/>
  <c r="D1184" i="19"/>
  <c r="E1184" i="19"/>
  <c r="D1185" i="19"/>
  <c r="E1185" i="19"/>
  <c r="D1186" i="19"/>
  <c r="E1186" i="19"/>
  <c r="D1187" i="19"/>
  <c r="E1187" i="19"/>
  <c r="D1188" i="19"/>
  <c r="E1188" i="19"/>
  <c r="D1189" i="19"/>
  <c r="E1189" i="19"/>
  <c r="D1190" i="19"/>
  <c r="E1190" i="19"/>
  <c r="D1191" i="19"/>
  <c r="E1191" i="19"/>
  <c r="D1192" i="19"/>
  <c r="E1192" i="19"/>
  <c r="D1193" i="19"/>
  <c r="E1193" i="19"/>
  <c r="D1194" i="19"/>
  <c r="E1194" i="19"/>
  <c r="D1195" i="19"/>
  <c r="E1195" i="19"/>
  <c r="D1196" i="19"/>
  <c r="E1196" i="19"/>
  <c r="D1197" i="19"/>
  <c r="E1197" i="19"/>
  <c r="D1198" i="19"/>
  <c r="E1198" i="19"/>
  <c r="D1199" i="19"/>
  <c r="E1199" i="19"/>
  <c r="D1200" i="19"/>
  <c r="E1200" i="19"/>
  <c r="D1201" i="19"/>
  <c r="E1201" i="19"/>
  <c r="D1202" i="19"/>
  <c r="E1202" i="19"/>
  <c r="D1203" i="19"/>
  <c r="E1203" i="19"/>
  <c r="D1204" i="19"/>
  <c r="E1204" i="19"/>
  <c r="D1205" i="19"/>
  <c r="E1205" i="19"/>
  <c r="D1206" i="19"/>
  <c r="E1206" i="19"/>
  <c r="D1207" i="19"/>
  <c r="E1207" i="19"/>
  <c r="D1208" i="19"/>
  <c r="E1208" i="19"/>
  <c r="D1209" i="19"/>
  <c r="E1209" i="19"/>
  <c r="D1210" i="19"/>
  <c r="E1210" i="19"/>
  <c r="D1211" i="19"/>
  <c r="E1211" i="19"/>
  <c r="D1212" i="19"/>
  <c r="E1212" i="19"/>
  <c r="D1213" i="19"/>
  <c r="E1213" i="19"/>
  <c r="D1214" i="19"/>
  <c r="E1214" i="19"/>
  <c r="D1215" i="19"/>
  <c r="E1215" i="19"/>
  <c r="D1216" i="19"/>
  <c r="E1216" i="19"/>
  <c r="D1217" i="19"/>
  <c r="E1217" i="19"/>
  <c r="D1218" i="19"/>
  <c r="E1218" i="19"/>
  <c r="D1219" i="19"/>
  <c r="E1219" i="19"/>
  <c r="D1220" i="19"/>
  <c r="E1220" i="19"/>
  <c r="D1221" i="19"/>
  <c r="E1221" i="19"/>
  <c r="D1222" i="19"/>
  <c r="E1222" i="19"/>
  <c r="D1223" i="19"/>
  <c r="E1223" i="19"/>
  <c r="D1224" i="19"/>
  <c r="E1224" i="19"/>
  <c r="D1225" i="19"/>
  <c r="E1225" i="19"/>
  <c r="D1226" i="19"/>
  <c r="E1226" i="19"/>
  <c r="D1227" i="19"/>
  <c r="E1227" i="19"/>
  <c r="D1228" i="19"/>
  <c r="E1228" i="19"/>
  <c r="D1229" i="19"/>
  <c r="E1229" i="19"/>
  <c r="D1230" i="19"/>
  <c r="E1230" i="19"/>
  <c r="D1231" i="19"/>
  <c r="E1231" i="19"/>
  <c r="D1232" i="19"/>
  <c r="E1232" i="19"/>
  <c r="D1233" i="19"/>
  <c r="E1233" i="19"/>
  <c r="D1234" i="19"/>
  <c r="E1234" i="19"/>
  <c r="D1235" i="19"/>
  <c r="E1235" i="19"/>
  <c r="D1236" i="19"/>
  <c r="E1236" i="19"/>
  <c r="D1237" i="19"/>
  <c r="E1237" i="19"/>
  <c r="D1238" i="19"/>
  <c r="E1238" i="19"/>
  <c r="D1239" i="19"/>
  <c r="E1239" i="19"/>
  <c r="D1240" i="19"/>
  <c r="E1240" i="19"/>
  <c r="D1241" i="19"/>
  <c r="E1241" i="19"/>
  <c r="D1242" i="19"/>
  <c r="E1242" i="19"/>
  <c r="D1243" i="19"/>
  <c r="E1243" i="19"/>
  <c r="D1244" i="19"/>
  <c r="E1244" i="19"/>
  <c r="D1245" i="19"/>
  <c r="E1245" i="19"/>
  <c r="D1246" i="19"/>
  <c r="E1246" i="19"/>
  <c r="D1247" i="19"/>
  <c r="E1247" i="19"/>
  <c r="D1248" i="19"/>
  <c r="E1248" i="19"/>
  <c r="D1249" i="19"/>
  <c r="E1249" i="19"/>
  <c r="D1250" i="19"/>
  <c r="E1250" i="19"/>
  <c r="D1251" i="19"/>
  <c r="E1251" i="19"/>
  <c r="D1252" i="19"/>
  <c r="E1252" i="19"/>
  <c r="D1253" i="19"/>
  <c r="E1253" i="19"/>
  <c r="D1254" i="19"/>
  <c r="E1254" i="19"/>
  <c r="D1255" i="19"/>
  <c r="E1255" i="19"/>
  <c r="D1256" i="19"/>
  <c r="E1256" i="19"/>
  <c r="D1257" i="19"/>
  <c r="E1257" i="19"/>
  <c r="D1258" i="19"/>
  <c r="E1258" i="19"/>
  <c r="D1259" i="19"/>
  <c r="E1259" i="19"/>
  <c r="D1260" i="19"/>
  <c r="E1260" i="19"/>
  <c r="D1261" i="19"/>
  <c r="E1261" i="19"/>
  <c r="D1262" i="19"/>
  <c r="E1262" i="19"/>
  <c r="D1263" i="19"/>
  <c r="E1263" i="19"/>
  <c r="D1264" i="19"/>
  <c r="E1264" i="19"/>
  <c r="D1265" i="19"/>
  <c r="E1265" i="19"/>
  <c r="D1266" i="19"/>
  <c r="E1266" i="19"/>
  <c r="D1267" i="19"/>
  <c r="E1267" i="19"/>
  <c r="D1268" i="19"/>
  <c r="E1268" i="19"/>
  <c r="D1269" i="19"/>
  <c r="E1269" i="19"/>
  <c r="D1270" i="19"/>
  <c r="E1270" i="19"/>
  <c r="D1271" i="19"/>
  <c r="E1271" i="19"/>
  <c r="D1272" i="19"/>
  <c r="E1272" i="19"/>
  <c r="D1273" i="19"/>
  <c r="E1273" i="19"/>
  <c r="D1274" i="19"/>
  <c r="E1274" i="19"/>
  <c r="D1275" i="19"/>
  <c r="E1275" i="19"/>
  <c r="D1276" i="19"/>
  <c r="E1276" i="19"/>
  <c r="D1277" i="19"/>
  <c r="E1277" i="19"/>
  <c r="D1278" i="19"/>
  <c r="E1278" i="19"/>
  <c r="D1279" i="19"/>
  <c r="E1279" i="19"/>
  <c r="D1280" i="19"/>
  <c r="E1280" i="19"/>
  <c r="D1281" i="19"/>
  <c r="E1281" i="19"/>
  <c r="D1282" i="19"/>
  <c r="E1282" i="19"/>
  <c r="D1283" i="19"/>
  <c r="E1283" i="19"/>
  <c r="D1284" i="19"/>
  <c r="E1284" i="19"/>
  <c r="D1285" i="19"/>
  <c r="E1285" i="19"/>
  <c r="D1286" i="19"/>
  <c r="E1286" i="19"/>
  <c r="D1287" i="19"/>
  <c r="E1287" i="19"/>
  <c r="D1288" i="19"/>
  <c r="E1288" i="19"/>
  <c r="D1289" i="19"/>
  <c r="E1289" i="19"/>
  <c r="D1290" i="19"/>
  <c r="E1290" i="19"/>
  <c r="D1291" i="19"/>
  <c r="E1291" i="19"/>
  <c r="D1292" i="19"/>
  <c r="E1292" i="19"/>
  <c r="D1293" i="19"/>
  <c r="E1293" i="19"/>
  <c r="D1294" i="19"/>
  <c r="E1294" i="19"/>
  <c r="D1295" i="19"/>
  <c r="E1295" i="19"/>
  <c r="D1296" i="19"/>
  <c r="E1296" i="19"/>
  <c r="D1297" i="19"/>
  <c r="E1297" i="19"/>
  <c r="D1298" i="19"/>
  <c r="E1298" i="19"/>
  <c r="D1299" i="19"/>
  <c r="E1299" i="19"/>
  <c r="D1300" i="19"/>
  <c r="E1300" i="19"/>
  <c r="D1301" i="19"/>
  <c r="E1301" i="19"/>
  <c r="D1302" i="19"/>
  <c r="E1302" i="19"/>
  <c r="D1303" i="19"/>
  <c r="E1303" i="19"/>
  <c r="D1304" i="19"/>
  <c r="E1304" i="19"/>
  <c r="D1305" i="19"/>
  <c r="E1305" i="19"/>
  <c r="D1306" i="19"/>
  <c r="E1306" i="19"/>
  <c r="D1307" i="19"/>
  <c r="E1307" i="19"/>
  <c r="D1308" i="19"/>
  <c r="E1308" i="19"/>
  <c r="D1309" i="19"/>
  <c r="E1309" i="19"/>
  <c r="D1310" i="19"/>
  <c r="E1310" i="19"/>
  <c r="D1311" i="19"/>
  <c r="E1311" i="19"/>
  <c r="D1312" i="19"/>
  <c r="E1312" i="19"/>
  <c r="D1313" i="19"/>
  <c r="E1313" i="19"/>
  <c r="D1314" i="19"/>
  <c r="E1314" i="19"/>
  <c r="D1315" i="19"/>
  <c r="E1315" i="19"/>
  <c r="D1316" i="19"/>
  <c r="E1316" i="19"/>
  <c r="D1317" i="19"/>
  <c r="E1317" i="19"/>
  <c r="D1318" i="19"/>
  <c r="E1318" i="19"/>
  <c r="D1319" i="19"/>
  <c r="E1319" i="19"/>
  <c r="D1320" i="19"/>
  <c r="E1320" i="19"/>
  <c r="D1321" i="19"/>
  <c r="E1321" i="19"/>
  <c r="D1322" i="19"/>
  <c r="E1322" i="19"/>
  <c r="D1323" i="19"/>
  <c r="E1323" i="19"/>
  <c r="D1324" i="19"/>
  <c r="E1324" i="19"/>
  <c r="D1325" i="19"/>
  <c r="E1325" i="19"/>
  <c r="D1326" i="19"/>
  <c r="E1326" i="19"/>
  <c r="D1327" i="19"/>
  <c r="E1327" i="19"/>
  <c r="D1328" i="19"/>
  <c r="E1328" i="19"/>
  <c r="D1329" i="19"/>
  <c r="E1329" i="19"/>
  <c r="D1330" i="19"/>
  <c r="E1330" i="19"/>
  <c r="D1331" i="19"/>
  <c r="E1331" i="19"/>
  <c r="D1332" i="19"/>
  <c r="E1332" i="19"/>
  <c r="D1333" i="19"/>
  <c r="E1333" i="19"/>
  <c r="D1334" i="19"/>
  <c r="E1334" i="19"/>
  <c r="D1335" i="19"/>
  <c r="E1335" i="19"/>
  <c r="D1336" i="19"/>
  <c r="E1336" i="19"/>
  <c r="D1337" i="19"/>
  <c r="E1337" i="19"/>
  <c r="D1338" i="19"/>
  <c r="E1338" i="19"/>
  <c r="D1339" i="19"/>
  <c r="E1339" i="19"/>
  <c r="D1340" i="19"/>
  <c r="E1340" i="19"/>
  <c r="D1341" i="19"/>
  <c r="E1341" i="19"/>
  <c r="D1342" i="19"/>
  <c r="E1342" i="19"/>
  <c r="D1343" i="19"/>
  <c r="E1343" i="19"/>
  <c r="D1344" i="19"/>
  <c r="E1344" i="19"/>
  <c r="D1345" i="19"/>
  <c r="E1345" i="19"/>
  <c r="D1346" i="19"/>
  <c r="E1346" i="19"/>
  <c r="D1347" i="19"/>
  <c r="E1347" i="19"/>
  <c r="D1348" i="19"/>
  <c r="E1348" i="19"/>
  <c r="D1349" i="19"/>
  <c r="E1349" i="19"/>
  <c r="D1350" i="19"/>
  <c r="E1350" i="19"/>
  <c r="D1351" i="19"/>
  <c r="E1351" i="19"/>
  <c r="D1352" i="19"/>
  <c r="E1352" i="19"/>
  <c r="D1353" i="19"/>
  <c r="E1353" i="19"/>
  <c r="D1354" i="19"/>
  <c r="E1354" i="19"/>
  <c r="D1355" i="19"/>
  <c r="E1355" i="19"/>
  <c r="D1356" i="19"/>
  <c r="E1356" i="19"/>
  <c r="D1357" i="19"/>
  <c r="E1357" i="19"/>
  <c r="D1358" i="19"/>
  <c r="E1358" i="19"/>
  <c r="D1359" i="19"/>
  <c r="E1359" i="19"/>
  <c r="D1360" i="19"/>
  <c r="E1360" i="19"/>
  <c r="D1361" i="19"/>
  <c r="E1361" i="19"/>
  <c r="D1362" i="19"/>
  <c r="E1362" i="19"/>
  <c r="D1363" i="19"/>
  <c r="E1363" i="19"/>
  <c r="D1364" i="19"/>
  <c r="E1364" i="19"/>
  <c r="D1365" i="19"/>
  <c r="E1365" i="19"/>
  <c r="D1366" i="19"/>
  <c r="E1366" i="19"/>
  <c r="D1367" i="19"/>
  <c r="E1367" i="19"/>
  <c r="D1368" i="19"/>
  <c r="E1368" i="19"/>
  <c r="D1369" i="19"/>
  <c r="E1369" i="19"/>
  <c r="D1370" i="19"/>
  <c r="E1370" i="19"/>
  <c r="D1371" i="19"/>
  <c r="E1371" i="19"/>
  <c r="D1372" i="19"/>
  <c r="E1372" i="19"/>
  <c r="D1373" i="19"/>
  <c r="E1373" i="19"/>
  <c r="D1374" i="19"/>
  <c r="E1374" i="19"/>
  <c r="D1375" i="19"/>
  <c r="E1375" i="19"/>
  <c r="D1376" i="19"/>
  <c r="E1376" i="19"/>
  <c r="D1377" i="19"/>
  <c r="E1377" i="19"/>
  <c r="D1378" i="19"/>
  <c r="E1378" i="19"/>
  <c r="D1379" i="19"/>
  <c r="E1379" i="19"/>
  <c r="D1380" i="19"/>
  <c r="E1380" i="19"/>
  <c r="D1381" i="19"/>
  <c r="E1381" i="19"/>
  <c r="D1382" i="19"/>
  <c r="E1382" i="19"/>
  <c r="D1383" i="19"/>
  <c r="E1383" i="19"/>
  <c r="D1384" i="19"/>
  <c r="E1384" i="19"/>
  <c r="D1385" i="19"/>
  <c r="E1385" i="19"/>
  <c r="D1386" i="19"/>
  <c r="E1386" i="19"/>
  <c r="D1387" i="19"/>
  <c r="E1387" i="19"/>
  <c r="D1388" i="19"/>
  <c r="E1388" i="19"/>
  <c r="D1389" i="19"/>
  <c r="E1389" i="19"/>
  <c r="D1390" i="19"/>
  <c r="E1390" i="19"/>
  <c r="D1391" i="19"/>
  <c r="E1391" i="19"/>
  <c r="D1392" i="19"/>
  <c r="E1392" i="19"/>
  <c r="D1393" i="19"/>
  <c r="E1393" i="19"/>
  <c r="D1394" i="19"/>
  <c r="E1394" i="19"/>
  <c r="D1395" i="19"/>
  <c r="E1395" i="19"/>
  <c r="D1396" i="19"/>
  <c r="E1396" i="19"/>
  <c r="D1397" i="19"/>
  <c r="E1397" i="19"/>
  <c r="D1398" i="19"/>
  <c r="E1398" i="19"/>
  <c r="D1399" i="19"/>
  <c r="E1399" i="19"/>
  <c r="D1400" i="19"/>
  <c r="E1400" i="19"/>
  <c r="D1401" i="19"/>
  <c r="E1401" i="19"/>
  <c r="D1402" i="19"/>
  <c r="E1402" i="19"/>
  <c r="D1403" i="19"/>
  <c r="E1403" i="19"/>
  <c r="D1404" i="19"/>
  <c r="E1404" i="19"/>
  <c r="D1405" i="19"/>
  <c r="E1405" i="19"/>
  <c r="D1406" i="19"/>
  <c r="E1406" i="19"/>
  <c r="D1407" i="19"/>
  <c r="E1407" i="19"/>
  <c r="D1408" i="19"/>
  <c r="E1408" i="19"/>
  <c r="D1409" i="19"/>
  <c r="E1409" i="19"/>
  <c r="D1410" i="19"/>
  <c r="E1410" i="19"/>
  <c r="D1411" i="19"/>
  <c r="E1411" i="19"/>
  <c r="D1412" i="19"/>
  <c r="E1412" i="19"/>
  <c r="D1413" i="19"/>
  <c r="E1413" i="19"/>
  <c r="D1414" i="19"/>
  <c r="E1414" i="19"/>
  <c r="D1415" i="19"/>
  <c r="E1415" i="19"/>
  <c r="D1416" i="19"/>
  <c r="E1416" i="19"/>
  <c r="D1417" i="19"/>
  <c r="E1417" i="19"/>
  <c r="D1418" i="19"/>
  <c r="E1418" i="19"/>
  <c r="D1419" i="19"/>
  <c r="E1419" i="19"/>
  <c r="D1420" i="19"/>
  <c r="E1420" i="19"/>
  <c r="D1421" i="19"/>
  <c r="E1421" i="19"/>
  <c r="D1422" i="19"/>
  <c r="E1422" i="19"/>
  <c r="D1423" i="19"/>
  <c r="E1423" i="19"/>
  <c r="D1424" i="19"/>
  <c r="E1424" i="19"/>
  <c r="D1425" i="19"/>
  <c r="E1425" i="19"/>
  <c r="D1426" i="19"/>
  <c r="E1426" i="19"/>
  <c r="D1427" i="19"/>
  <c r="E1427" i="19"/>
  <c r="D1428" i="19"/>
  <c r="E1428" i="19"/>
  <c r="D1429" i="19"/>
  <c r="E1429" i="19"/>
  <c r="D1430" i="19"/>
  <c r="E1430" i="19"/>
  <c r="D1431" i="19"/>
  <c r="E1431" i="19"/>
  <c r="D1432" i="19"/>
  <c r="E1432" i="19"/>
  <c r="D1433" i="19"/>
  <c r="E1433" i="19"/>
  <c r="D1434" i="19"/>
  <c r="E1434" i="19"/>
  <c r="D1435" i="19"/>
  <c r="E1435" i="19"/>
  <c r="D1436" i="19"/>
  <c r="E1436" i="19"/>
  <c r="D1437" i="19"/>
  <c r="E1437" i="19"/>
  <c r="D1438" i="19"/>
  <c r="E1438" i="19"/>
  <c r="D1439" i="19"/>
  <c r="E1439" i="19"/>
  <c r="D1440" i="19"/>
  <c r="E1440" i="19"/>
  <c r="D1441" i="19"/>
  <c r="E1441" i="19"/>
  <c r="D1442" i="19"/>
  <c r="E1442" i="19"/>
  <c r="D1443" i="19"/>
  <c r="E1443" i="19"/>
  <c r="D1444" i="19"/>
  <c r="E1444" i="19"/>
  <c r="D1445" i="19"/>
  <c r="E1445" i="19"/>
  <c r="D1446" i="19"/>
  <c r="E1446" i="19"/>
  <c r="D1447" i="19"/>
  <c r="E1447" i="19"/>
  <c r="D1448" i="19"/>
  <c r="E1448" i="19"/>
  <c r="D1449" i="19"/>
  <c r="E1449" i="19"/>
  <c r="D1450" i="19"/>
  <c r="E1450" i="19"/>
  <c r="D1451" i="19"/>
  <c r="E1451" i="19"/>
  <c r="D1452" i="19"/>
  <c r="E1452" i="19"/>
  <c r="D1453" i="19"/>
  <c r="E1453" i="19"/>
  <c r="D1454" i="19"/>
  <c r="E1454" i="19"/>
  <c r="D1455" i="19"/>
  <c r="E1455" i="19"/>
  <c r="D1456" i="19"/>
  <c r="E1456" i="19"/>
  <c r="D1457" i="19"/>
  <c r="E1457" i="19"/>
  <c r="D1458" i="19"/>
  <c r="E1458" i="19"/>
  <c r="D1459" i="19"/>
  <c r="E1459" i="19"/>
  <c r="D1460" i="19"/>
  <c r="E1460" i="19"/>
  <c r="D1461" i="19"/>
  <c r="E1461" i="19"/>
  <c r="D1462" i="19"/>
  <c r="E1462" i="19"/>
  <c r="D1463" i="19"/>
  <c r="E1463" i="19"/>
  <c r="D1464" i="19"/>
  <c r="E1464" i="19"/>
  <c r="D1465" i="19"/>
  <c r="E1465" i="19"/>
  <c r="D1466" i="19"/>
  <c r="E1466" i="19"/>
  <c r="D1467" i="19"/>
  <c r="E1467" i="19"/>
  <c r="D1468" i="19"/>
  <c r="E1468" i="19"/>
  <c r="D1469" i="19"/>
  <c r="E1469" i="19"/>
  <c r="D1470" i="19"/>
  <c r="E1470" i="19"/>
  <c r="D1471" i="19"/>
  <c r="E1471" i="19"/>
  <c r="D1472" i="19"/>
  <c r="E1472" i="19"/>
  <c r="D1473" i="19"/>
  <c r="E1473" i="19"/>
  <c r="D1474" i="19"/>
  <c r="E1474" i="19"/>
  <c r="D1475" i="19"/>
  <c r="E1475" i="19"/>
  <c r="D1476" i="19"/>
  <c r="E1476" i="19"/>
  <c r="D1477" i="19"/>
  <c r="E1477" i="19"/>
  <c r="D1478" i="19"/>
  <c r="E1478" i="19"/>
  <c r="D1479" i="19"/>
  <c r="E1479" i="19"/>
  <c r="D1480" i="19"/>
  <c r="E1480" i="19"/>
  <c r="D1481" i="19"/>
  <c r="E1481" i="19"/>
  <c r="D1482" i="19"/>
  <c r="E1482" i="19"/>
  <c r="D1483" i="19"/>
  <c r="E1483" i="19"/>
  <c r="D1484" i="19"/>
  <c r="E1484" i="19"/>
  <c r="D1485" i="19"/>
  <c r="E1485" i="19"/>
  <c r="D1486" i="19"/>
  <c r="E1486" i="19"/>
  <c r="D1487" i="19"/>
  <c r="E1487" i="19"/>
  <c r="D1488" i="19"/>
  <c r="E1488" i="19"/>
  <c r="D1489" i="19"/>
  <c r="E1489" i="19"/>
  <c r="D1490" i="19"/>
  <c r="E1490" i="19"/>
  <c r="D1491" i="19"/>
  <c r="E1491" i="19"/>
  <c r="D1492" i="19"/>
  <c r="E1492" i="19"/>
  <c r="D1493" i="19"/>
  <c r="E1493" i="19"/>
  <c r="D1494" i="19"/>
  <c r="E1494" i="19"/>
  <c r="D1495" i="19"/>
  <c r="E1495" i="19"/>
  <c r="D1496" i="19"/>
  <c r="E1496" i="19"/>
  <c r="D1497" i="19"/>
  <c r="E1497" i="19"/>
  <c r="D1498" i="19"/>
  <c r="E1498" i="19"/>
  <c r="D1499" i="19"/>
  <c r="E1499" i="19"/>
  <c r="D1500" i="19"/>
  <c r="E1500" i="19"/>
  <c r="D1501" i="19"/>
  <c r="E1501" i="19"/>
  <c r="D1502" i="19"/>
  <c r="E1502" i="19"/>
  <c r="D1503" i="19"/>
  <c r="E1503" i="19"/>
  <c r="D1504" i="19"/>
  <c r="E1504" i="19"/>
  <c r="D1505" i="19"/>
  <c r="E1505" i="19"/>
  <c r="D1506" i="19"/>
  <c r="E1506" i="19"/>
  <c r="D1507" i="19"/>
  <c r="E1507" i="19"/>
  <c r="D1508" i="19"/>
  <c r="E1508" i="19"/>
  <c r="D1509" i="19"/>
  <c r="E1509" i="19"/>
  <c r="D1510" i="19"/>
  <c r="E1510" i="19"/>
  <c r="D1511" i="19"/>
  <c r="E1511" i="19"/>
  <c r="D1512" i="19"/>
  <c r="E1512" i="19"/>
  <c r="D1513" i="19"/>
  <c r="E1513" i="19"/>
  <c r="D1514" i="19"/>
  <c r="E1514" i="19"/>
  <c r="D1515" i="19"/>
  <c r="E1515" i="19"/>
  <c r="D1516" i="19"/>
  <c r="E1516" i="19"/>
  <c r="D1517" i="19"/>
  <c r="E1517" i="19"/>
  <c r="D1518" i="19"/>
  <c r="E1518" i="19"/>
  <c r="D1519" i="19"/>
  <c r="E1519" i="19"/>
  <c r="D1520" i="19"/>
  <c r="E1520" i="19"/>
  <c r="D1521" i="19"/>
  <c r="E1521" i="19"/>
  <c r="D1522" i="19"/>
  <c r="E1522" i="19"/>
  <c r="D1523" i="19"/>
  <c r="E1523" i="19"/>
  <c r="D1524" i="19"/>
  <c r="E1524" i="19"/>
  <c r="D1525" i="19"/>
  <c r="E1525" i="19"/>
  <c r="D1526" i="19"/>
  <c r="E1526" i="19"/>
  <c r="D1527" i="19"/>
  <c r="E1527" i="19"/>
  <c r="D1528" i="19"/>
  <c r="E1528" i="19"/>
  <c r="D1529" i="19"/>
  <c r="E1529" i="19"/>
  <c r="D1530" i="19"/>
  <c r="E1530" i="19"/>
  <c r="D1531" i="19"/>
  <c r="E1531" i="19"/>
  <c r="D1532" i="19"/>
  <c r="E1532" i="19"/>
  <c r="D1533" i="19"/>
  <c r="E1533" i="19"/>
  <c r="D1534" i="19"/>
  <c r="E1534" i="19"/>
  <c r="D1535" i="19"/>
  <c r="E1535" i="19"/>
  <c r="D1536" i="19"/>
  <c r="E1536" i="19"/>
  <c r="D1537" i="19"/>
  <c r="E1537" i="19"/>
  <c r="D1538" i="19"/>
  <c r="E1538" i="19"/>
  <c r="D1539" i="19"/>
  <c r="E1539" i="19"/>
  <c r="D1540" i="19"/>
  <c r="E1540" i="19"/>
  <c r="D1541" i="19"/>
  <c r="E1541" i="19"/>
  <c r="D1542" i="19"/>
  <c r="E1542" i="19"/>
  <c r="D1543" i="19"/>
  <c r="E1543" i="19"/>
  <c r="D1544" i="19"/>
  <c r="E1544" i="19"/>
  <c r="D1545" i="19"/>
  <c r="E1545" i="19"/>
  <c r="D1546" i="19"/>
  <c r="E1546" i="19"/>
  <c r="D1547" i="19"/>
  <c r="E1547" i="19"/>
  <c r="D1548" i="19"/>
  <c r="E1548" i="19"/>
  <c r="D1549" i="19"/>
  <c r="E1549" i="19"/>
  <c r="D1550" i="19"/>
  <c r="E1550" i="19"/>
  <c r="D1551" i="19"/>
  <c r="E1551" i="19"/>
  <c r="D1552" i="19"/>
  <c r="E1552" i="19"/>
  <c r="D1553" i="19"/>
  <c r="E1553" i="19"/>
  <c r="D1554" i="19"/>
  <c r="E1554" i="19"/>
  <c r="D1555" i="19"/>
  <c r="E1555" i="19"/>
  <c r="D1556" i="19"/>
  <c r="E1556" i="19"/>
  <c r="D1557" i="19"/>
  <c r="E1557" i="19"/>
  <c r="D1558" i="19"/>
  <c r="E1558" i="19"/>
  <c r="D1559" i="19"/>
  <c r="E1559" i="19"/>
  <c r="D1560" i="19"/>
  <c r="E1560" i="19"/>
  <c r="D1561" i="19"/>
  <c r="E1561" i="19"/>
  <c r="D1562" i="19"/>
  <c r="E1562" i="19"/>
  <c r="D1563" i="19"/>
  <c r="E1563" i="19"/>
  <c r="D1564" i="19"/>
  <c r="E1564" i="19"/>
  <c r="D1565" i="19"/>
  <c r="E1565" i="19"/>
  <c r="D1566" i="19"/>
  <c r="E1566" i="19"/>
  <c r="D1567" i="19"/>
  <c r="E1567" i="19"/>
  <c r="D1568" i="19"/>
  <c r="E1568" i="19"/>
  <c r="D1569" i="19"/>
  <c r="E1569" i="19"/>
  <c r="D1570" i="19"/>
  <c r="E1570" i="19"/>
  <c r="D1571" i="19"/>
  <c r="E1571" i="19"/>
  <c r="D1572" i="19"/>
  <c r="E1572" i="19"/>
  <c r="D1573" i="19"/>
  <c r="E1573" i="19"/>
  <c r="D1574" i="19"/>
  <c r="E1574" i="19"/>
  <c r="D1575" i="19"/>
  <c r="E1575" i="19"/>
  <c r="D1576" i="19"/>
  <c r="E1576" i="19"/>
  <c r="D1577" i="19"/>
  <c r="E1577" i="19"/>
  <c r="D1578" i="19"/>
  <c r="E1578" i="19"/>
  <c r="D1579" i="19"/>
  <c r="E1579" i="19"/>
  <c r="D1580" i="19"/>
  <c r="E1580" i="19"/>
  <c r="D1581" i="19"/>
  <c r="E1581" i="19"/>
  <c r="D1582" i="19"/>
  <c r="E1582" i="19"/>
  <c r="D1583" i="19"/>
  <c r="E1583" i="19"/>
  <c r="D1584" i="19"/>
  <c r="E1584" i="19"/>
  <c r="D1585" i="19"/>
  <c r="E1585" i="19"/>
  <c r="D1586" i="19"/>
  <c r="E1586" i="19"/>
  <c r="D1587" i="19"/>
  <c r="E1587" i="19"/>
  <c r="D1588" i="19"/>
  <c r="E1588" i="19"/>
  <c r="D1589" i="19"/>
  <c r="E1589" i="19"/>
  <c r="D1590" i="19"/>
  <c r="E1590" i="19"/>
  <c r="D1591" i="19"/>
  <c r="E1591" i="19"/>
  <c r="D1592" i="19"/>
  <c r="E1592" i="19"/>
  <c r="D1593" i="19"/>
  <c r="E1593" i="19"/>
  <c r="D1594" i="19"/>
  <c r="E1594" i="19"/>
  <c r="D1595" i="19"/>
  <c r="E1595" i="19"/>
  <c r="D1596" i="19"/>
  <c r="E1596" i="19"/>
  <c r="D1597" i="19"/>
  <c r="E1597" i="19"/>
  <c r="D1598" i="19"/>
  <c r="E1598" i="19"/>
  <c r="D1599" i="19"/>
  <c r="E1599" i="19"/>
  <c r="D1600" i="19"/>
  <c r="E1600" i="19"/>
  <c r="D1601" i="19"/>
  <c r="E1601" i="19"/>
  <c r="D1602" i="19"/>
  <c r="E1602" i="19"/>
  <c r="D1603" i="19"/>
  <c r="E1603" i="19"/>
  <c r="D1604" i="19"/>
  <c r="E1604" i="19"/>
  <c r="D1605" i="19"/>
  <c r="E1605" i="19"/>
  <c r="D1606" i="19"/>
  <c r="E1606" i="19"/>
  <c r="D1607" i="19"/>
  <c r="E1607" i="19"/>
  <c r="D1608" i="19"/>
  <c r="E1608" i="19"/>
  <c r="D1609" i="19"/>
  <c r="E1609" i="19"/>
  <c r="D1610" i="19"/>
  <c r="E1610" i="19"/>
  <c r="D1611" i="19"/>
  <c r="E1611" i="19"/>
  <c r="D1612" i="19"/>
  <c r="E1612" i="19"/>
  <c r="D1613" i="19"/>
  <c r="E1613" i="19"/>
  <c r="D1614" i="19"/>
  <c r="E1614" i="19"/>
  <c r="D1615" i="19"/>
  <c r="E1615" i="19"/>
  <c r="D1616" i="19"/>
  <c r="E1616" i="19"/>
  <c r="D1617" i="19"/>
  <c r="E1617" i="19"/>
  <c r="D1618" i="19"/>
  <c r="E1618" i="19"/>
  <c r="D1619" i="19"/>
  <c r="E1619" i="19"/>
  <c r="D1620" i="19"/>
  <c r="E1620" i="19"/>
  <c r="D1621" i="19"/>
  <c r="E1621" i="19"/>
  <c r="D1622" i="19"/>
  <c r="E1622" i="19"/>
  <c r="D1623" i="19"/>
  <c r="E1623" i="19"/>
  <c r="D1624" i="19"/>
  <c r="E1624" i="19"/>
  <c r="D1625" i="19"/>
  <c r="E1625" i="19"/>
  <c r="D1626" i="19"/>
  <c r="E1626" i="19"/>
  <c r="D1627" i="19"/>
  <c r="E1627" i="19"/>
  <c r="D1628" i="19"/>
  <c r="E1628" i="19"/>
  <c r="D1629" i="19"/>
  <c r="E1629" i="19"/>
  <c r="D1630" i="19"/>
  <c r="E1630" i="19"/>
  <c r="D1631" i="19"/>
  <c r="E1631" i="19"/>
  <c r="D1632" i="19"/>
  <c r="E1632" i="19"/>
  <c r="D1633" i="19"/>
  <c r="E1633" i="19"/>
  <c r="D1634" i="19"/>
  <c r="E1634" i="19"/>
  <c r="D1635" i="19"/>
  <c r="E1635" i="19"/>
  <c r="D1636" i="19"/>
  <c r="E1636" i="19"/>
  <c r="D1637" i="19"/>
  <c r="E1637" i="19"/>
  <c r="D1638" i="19"/>
  <c r="E1638" i="19"/>
  <c r="D1639" i="19"/>
  <c r="E1639" i="19"/>
  <c r="D1640" i="19"/>
  <c r="E1640" i="19"/>
  <c r="D1641" i="19"/>
  <c r="E1641" i="19"/>
  <c r="D1642" i="19"/>
  <c r="E1642" i="19"/>
  <c r="D1643" i="19"/>
  <c r="E1643" i="19"/>
  <c r="D1644" i="19"/>
  <c r="E1644" i="19"/>
  <c r="D1645" i="19"/>
  <c r="E1645" i="19"/>
  <c r="D1646" i="19"/>
  <c r="E1646" i="19"/>
  <c r="D1647" i="19"/>
  <c r="E1647" i="19"/>
  <c r="D1648" i="19"/>
  <c r="E1648" i="19"/>
  <c r="D1649" i="19"/>
  <c r="E1649" i="19"/>
  <c r="D1650" i="19"/>
  <c r="E1650" i="19"/>
  <c r="D1651" i="19"/>
  <c r="E1651" i="19"/>
  <c r="D1652" i="19"/>
  <c r="E1652" i="19"/>
  <c r="D1653" i="19"/>
  <c r="E1653" i="19"/>
  <c r="D1654" i="19"/>
  <c r="E1654" i="19"/>
  <c r="G11" i="15"/>
  <c r="AL22" i="15" l="1"/>
  <c r="V22" i="15"/>
  <c r="AK12" i="2"/>
  <c r="AP12" i="2"/>
  <c r="AN13" i="2"/>
  <c r="AN14" i="2"/>
  <c r="AN15" i="2"/>
  <c r="AN16" i="2"/>
  <c r="AN17" i="2"/>
  <c r="AN18" i="2"/>
  <c r="AN19" i="2"/>
  <c r="AN20" i="2"/>
  <c r="AN21" i="2"/>
  <c r="AN22" i="2"/>
  <c r="AN23" i="2"/>
  <c r="AN24" i="2"/>
  <c r="AN25" i="2"/>
  <c r="AN26" i="2"/>
  <c r="AN27" i="2"/>
  <c r="AN28" i="2"/>
  <c r="AN29" i="2"/>
  <c r="AN30" i="2"/>
  <c r="AO30" i="2" s="1"/>
  <c r="AP30" i="2" s="1"/>
  <c r="AN31" i="2"/>
  <c r="AN12" i="2"/>
  <c r="AP17" i="2"/>
  <c r="AP18" i="2"/>
  <c r="AP19" i="2"/>
  <c r="AP25" i="2"/>
  <c r="AP26" i="2"/>
  <c r="AP27" i="2"/>
  <c r="AP12" i="15"/>
  <c r="AO13" i="2"/>
  <c r="AP13" i="2" s="1"/>
  <c r="AO14" i="2"/>
  <c r="AP14" i="2" s="1"/>
  <c r="AO15" i="2"/>
  <c r="AP15" i="2" s="1"/>
  <c r="AO16" i="2"/>
  <c r="AP16" i="2" s="1"/>
  <c r="AO17" i="2"/>
  <c r="AO18" i="2"/>
  <c r="AO19" i="2"/>
  <c r="AO20" i="2"/>
  <c r="AP20" i="2" s="1"/>
  <c r="AO21" i="2"/>
  <c r="AP21" i="2" s="1"/>
  <c r="AO22" i="2"/>
  <c r="AP22" i="2" s="1"/>
  <c r="AO23" i="2"/>
  <c r="AP23" i="2" s="1"/>
  <c r="AO24" i="2"/>
  <c r="AP24" i="2" s="1"/>
  <c r="AO25" i="2"/>
  <c r="AO26" i="2"/>
  <c r="AO27" i="2"/>
  <c r="AO28" i="2"/>
  <c r="AP28" i="2" s="1"/>
  <c r="AO29" i="2"/>
  <c r="AP29" i="2" s="1"/>
  <c r="AO31" i="2"/>
  <c r="AP31" i="2" s="1"/>
  <c r="AO12" i="2"/>
  <c r="AO12" i="15"/>
  <c r="AN12" i="15"/>
  <c r="AM13" i="2"/>
  <c r="AM14" i="2"/>
  <c r="AM15" i="2"/>
  <c r="AM16" i="2"/>
  <c r="AM17" i="2"/>
  <c r="AM18" i="2"/>
  <c r="AM19" i="2"/>
  <c r="AM20" i="2"/>
  <c r="AM21" i="2"/>
  <c r="AM22" i="2"/>
  <c r="AM23" i="2"/>
  <c r="AM24" i="2"/>
  <c r="AM25" i="2"/>
  <c r="AM26" i="2"/>
  <c r="AM27" i="2"/>
  <c r="AM28" i="2"/>
  <c r="AM29" i="2"/>
  <c r="AM30" i="2"/>
  <c r="AM31" i="2"/>
  <c r="AM12" i="2"/>
  <c r="AM12" i="15"/>
  <c r="AL13" i="2"/>
  <c r="AL14" i="2"/>
  <c r="AL15" i="2"/>
  <c r="AL16" i="2"/>
  <c r="AL17" i="2"/>
  <c r="AL18" i="2"/>
  <c r="AL19" i="2"/>
  <c r="AL20" i="2"/>
  <c r="AL21" i="2"/>
  <c r="AL22" i="2"/>
  <c r="AL23" i="2"/>
  <c r="AL24" i="2"/>
  <c r="AL25" i="2"/>
  <c r="AL26" i="2"/>
  <c r="AL27" i="2"/>
  <c r="AL28" i="2"/>
  <c r="AL29" i="2"/>
  <c r="AL30" i="2"/>
  <c r="AL31" i="2"/>
  <c r="AL12" i="2"/>
  <c r="AL12" i="15"/>
  <c r="AK12" i="15"/>
  <c r="AJ12" i="15"/>
  <c r="AK13" i="2"/>
  <c r="AK14" i="2"/>
  <c r="AK15" i="2"/>
  <c r="AK16" i="2"/>
  <c r="AK17" i="2"/>
  <c r="AK18" i="2"/>
  <c r="AK19" i="2"/>
  <c r="AK20" i="2"/>
  <c r="AK21" i="2"/>
  <c r="AK22" i="2"/>
  <c r="AK23" i="2"/>
  <c r="AK24" i="2"/>
  <c r="AK25" i="2"/>
  <c r="AK26" i="2"/>
  <c r="AK27" i="2"/>
  <c r="AK28" i="2"/>
  <c r="AK29" i="2"/>
  <c r="AK30" i="2"/>
  <c r="AK31" i="2"/>
  <c r="AJ13" i="2"/>
  <c r="AJ14" i="2"/>
  <c r="AJ15" i="2"/>
  <c r="AJ16" i="2"/>
  <c r="AJ17" i="2"/>
  <c r="AJ18" i="2"/>
  <c r="AJ19" i="2"/>
  <c r="AJ20" i="2"/>
  <c r="AJ21" i="2"/>
  <c r="AJ22" i="2"/>
  <c r="AJ23" i="2"/>
  <c r="AJ24" i="2"/>
  <c r="AJ25" i="2"/>
  <c r="AJ26" i="2"/>
  <c r="AJ27" i="2"/>
  <c r="AJ28" i="2"/>
  <c r="AJ29" i="2"/>
  <c r="AJ30" i="2"/>
  <c r="AJ31" i="2"/>
  <c r="AJ12" i="2"/>
  <c r="BE4" i="12"/>
  <c r="AY6" i="12"/>
  <c r="AY7" i="12"/>
  <c r="AY8" i="12"/>
  <c r="AY9" i="12"/>
  <c r="AY10" i="12"/>
  <c r="AY11" i="12"/>
  <c r="AY12" i="12"/>
  <c r="AY13" i="12"/>
  <c r="AY14" i="12"/>
  <c r="AY15" i="12"/>
  <c r="AY16" i="12"/>
  <c r="AY17" i="12"/>
  <c r="AY18" i="12"/>
  <c r="AY19" i="12"/>
  <c r="AY20" i="12"/>
  <c r="AY21" i="12"/>
  <c r="AY22" i="12"/>
  <c r="AY23" i="12"/>
  <c r="AY24" i="12"/>
  <c r="AY25" i="12"/>
  <c r="BD16" i="16"/>
  <c r="X14" i="15"/>
  <c r="AB14" i="15" s="1"/>
  <c r="X13" i="15"/>
  <c r="Z12" i="15" l="1"/>
  <c r="AM13" i="15"/>
  <c r="AM14" i="15"/>
  <c r="AM15" i="15"/>
  <c r="AM16" i="15"/>
  <c r="AM17" i="15"/>
  <c r="AM18" i="15"/>
  <c r="AM19" i="15"/>
  <c r="AM20" i="15"/>
  <c r="AM21" i="15"/>
  <c r="AM22" i="15"/>
  <c r="AM23" i="15"/>
  <c r="AM24" i="15"/>
  <c r="AM25" i="15"/>
  <c r="AM26" i="15"/>
  <c r="AM27" i="15"/>
  <c r="AM28" i="15"/>
  <c r="AM29" i="15"/>
  <c r="AM30" i="15"/>
  <c r="AM31" i="15"/>
  <c r="AL13" i="15"/>
  <c r="AL14" i="15"/>
  <c r="AL15" i="15"/>
  <c r="AL16" i="15"/>
  <c r="AL17" i="15"/>
  <c r="AL18" i="15"/>
  <c r="AL19" i="15"/>
  <c r="AL20" i="15"/>
  <c r="AL21" i="15"/>
  <c r="AL23" i="15"/>
  <c r="AL24" i="15"/>
  <c r="AL25" i="15"/>
  <c r="AL26" i="15"/>
  <c r="AL27" i="15"/>
  <c r="AL28" i="15"/>
  <c r="AL29" i="15"/>
  <c r="AL30" i="15"/>
  <c r="AL31" i="15"/>
  <c r="AJ13" i="15"/>
  <c r="AJ14" i="15"/>
  <c r="AJ15" i="15"/>
  <c r="AJ16" i="15"/>
  <c r="AJ17" i="15"/>
  <c r="AJ18" i="15"/>
  <c r="AJ19" i="15"/>
  <c r="AJ20" i="15"/>
  <c r="AJ21" i="15"/>
  <c r="AJ22" i="15"/>
  <c r="AJ23" i="15"/>
  <c r="AJ24" i="15"/>
  <c r="AJ25" i="15"/>
  <c r="AJ26" i="15"/>
  <c r="AJ27" i="15"/>
  <c r="AJ28" i="15"/>
  <c r="AJ29" i="15"/>
  <c r="AJ30" i="15"/>
  <c r="AJ31" i="15"/>
  <c r="AA11" i="15"/>
  <c r="L35" i="17" l="1"/>
  <c r="J35" i="17"/>
  <c r="F20" i="17"/>
  <c r="C20" i="17"/>
  <c r="P18" i="17"/>
  <c r="K18" i="17"/>
  <c r="E13" i="17"/>
  <c r="B13" i="17"/>
  <c r="BD27" i="16"/>
  <c r="AT27" i="16"/>
  <c r="AO27" i="16"/>
  <c r="AK27" i="16"/>
  <c r="L27" i="16"/>
  <c r="E27" i="16"/>
  <c r="BD26" i="16"/>
  <c r="AT26" i="16"/>
  <c r="AO26" i="16"/>
  <c r="AK26" i="16"/>
  <c r="AG26" i="16"/>
  <c r="L26" i="16"/>
  <c r="E26" i="16"/>
  <c r="BD25" i="16"/>
  <c r="AY25" i="16"/>
  <c r="AT25" i="16"/>
  <c r="AO25" i="16"/>
  <c r="AK25" i="16"/>
  <c r="AG25" i="16"/>
  <c r="AB25" i="16"/>
  <c r="W25" i="16"/>
  <c r="L25" i="16"/>
  <c r="E25" i="16"/>
  <c r="BN24" i="16"/>
  <c r="BD24" i="16"/>
  <c r="AY24" i="16"/>
  <c r="AT24" i="16"/>
  <c r="AO24" i="16"/>
  <c r="AK24" i="16"/>
  <c r="AG24" i="16"/>
  <c r="AB24" i="16"/>
  <c r="W24" i="16"/>
  <c r="L24" i="16"/>
  <c r="E24" i="16"/>
  <c r="BN23" i="16"/>
  <c r="BI23" i="16"/>
  <c r="BD23" i="16"/>
  <c r="AY23" i="16"/>
  <c r="AT23" i="16"/>
  <c r="AO23" i="16"/>
  <c r="AK23" i="16"/>
  <c r="AG23" i="16"/>
  <c r="AB23" i="16"/>
  <c r="W23" i="16"/>
  <c r="L23" i="16"/>
  <c r="E23" i="16"/>
  <c r="BN22" i="16"/>
  <c r="BI22" i="16"/>
  <c r="BD22" i="16"/>
  <c r="AY22" i="16"/>
  <c r="AT22" i="16"/>
  <c r="AO22" i="16"/>
  <c r="AK22" i="16"/>
  <c r="AG22" i="16"/>
  <c r="AB22" i="16"/>
  <c r="W22" i="16"/>
  <c r="L22" i="16"/>
  <c r="E22" i="16"/>
  <c r="BN21" i="16"/>
  <c r="BI21" i="16"/>
  <c r="BD21" i="16"/>
  <c r="AY21" i="16"/>
  <c r="AT21" i="16"/>
  <c r="AO21" i="16"/>
  <c r="AK21" i="16"/>
  <c r="AG21" i="16"/>
  <c r="AB21" i="16"/>
  <c r="W21" i="16"/>
  <c r="L21" i="16"/>
  <c r="E21" i="16"/>
  <c r="BN20" i="16"/>
  <c r="BI20" i="16"/>
  <c r="BD20" i="16"/>
  <c r="AY20" i="16"/>
  <c r="AT20" i="16"/>
  <c r="AO20" i="16"/>
  <c r="AK20" i="16"/>
  <c r="AG20" i="16"/>
  <c r="AB20" i="16"/>
  <c r="W20" i="16"/>
  <c r="L20" i="16"/>
  <c r="E20" i="16"/>
  <c r="BN19" i="16"/>
  <c r="BI19" i="16"/>
  <c r="BD19" i="16"/>
  <c r="AY19" i="16"/>
  <c r="AT19" i="16"/>
  <c r="AO19" i="16"/>
  <c r="AK19" i="16"/>
  <c r="AG19" i="16"/>
  <c r="AB19" i="16"/>
  <c r="W19" i="16"/>
  <c r="L19" i="16"/>
  <c r="E19" i="16"/>
  <c r="BN18" i="16"/>
  <c r="BI18" i="16"/>
  <c r="BD18" i="16"/>
  <c r="AY18" i="16"/>
  <c r="AT18" i="16"/>
  <c r="AO18" i="16"/>
  <c r="AK18" i="16"/>
  <c r="AG18" i="16"/>
  <c r="AB18" i="16"/>
  <c r="W18" i="16"/>
  <c r="L18" i="16"/>
  <c r="E18" i="16"/>
  <c r="BN17" i="16"/>
  <c r="BI17" i="16"/>
  <c r="BD17" i="16"/>
  <c r="AN14" i="15" s="1"/>
  <c r="AO14" i="15" s="1"/>
  <c r="AY17" i="16"/>
  <c r="AT17" i="16"/>
  <c r="AO17" i="16"/>
  <c r="AK17" i="16"/>
  <c r="AG17" i="16"/>
  <c r="AB17" i="16"/>
  <c r="W17" i="16"/>
  <c r="R28" i="15" s="1"/>
  <c r="L17" i="16"/>
  <c r="Q29" i="15" s="1"/>
  <c r="E17" i="16"/>
  <c r="BN16" i="16"/>
  <c r="BI16" i="16"/>
  <c r="AY16" i="16"/>
  <c r="AT16" i="16"/>
  <c r="AO16" i="16"/>
  <c r="AK16" i="16"/>
  <c r="AG16" i="16"/>
  <c r="AB16" i="16"/>
  <c r="W16" i="16"/>
  <c r="L16" i="16"/>
  <c r="E16" i="16"/>
  <c r="BN15" i="16"/>
  <c r="BI15" i="16"/>
  <c r="BD15" i="16"/>
  <c r="AY15" i="16"/>
  <c r="AT15" i="16"/>
  <c r="AO15" i="16"/>
  <c r="AK15" i="16"/>
  <c r="AG15" i="16"/>
  <c r="AB15" i="16"/>
  <c r="W15" i="16"/>
  <c r="L15" i="16"/>
  <c r="E15" i="16"/>
  <c r="BN14" i="16"/>
  <c r="BI14" i="16"/>
  <c r="BD14" i="16"/>
  <c r="AY14" i="16"/>
  <c r="AT14" i="16"/>
  <c r="AO14" i="16"/>
  <c r="AK14" i="16"/>
  <c r="AG14" i="16"/>
  <c r="AB14" i="16"/>
  <c r="W14" i="16"/>
  <c r="L14" i="16"/>
  <c r="E14" i="16"/>
  <c r="BN13" i="16"/>
  <c r="BI13" i="16"/>
  <c r="BD13" i="16"/>
  <c r="AY13" i="16"/>
  <c r="AT13" i="16"/>
  <c r="AO13" i="16"/>
  <c r="AK13" i="16"/>
  <c r="AG13" i="16"/>
  <c r="AB13" i="16"/>
  <c r="W13" i="16"/>
  <c r="L13" i="16"/>
  <c r="E13" i="16"/>
  <c r="BN12" i="16"/>
  <c r="BI12" i="16"/>
  <c r="BD12" i="16"/>
  <c r="AY12" i="16"/>
  <c r="AT12" i="16"/>
  <c r="AO12" i="16"/>
  <c r="AK12" i="16"/>
  <c r="AG12" i="16"/>
  <c r="AB12" i="16"/>
  <c r="W12" i="16"/>
  <c r="L12" i="16"/>
  <c r="E12" i="16"/>
  <c r="BN11" i="16"/>
  <c r="BI11" i="16"/>
  <c r="BD11" i="16"/>
  <c r="AY11" i="16"/>
  <c r="AT11" i="16"/>
  <c r="AO11" i="16"/>
  <c r="AK11" i="16"/>
  <c r="AG11" i="16"/>
  <c r="AB11" i="16"/>
  <c r="W11" i="16"/>
  <c r="L11" i="16"/>
  <c r="E11" i="16"/>
  <c r="BN10" i="16"/>
  <c r="BI10" i="16"/>
  <c r="BD10" i="16"/>
  <c r="AY10" i="16"/>
  <c r="AT10" i="16"/>
  <c r="AO10" i="16"/>
  <c r="AK10" i="16"/>
  <c r="AG10" i="16"/>
  <c r="AB10" i="16"/>
  <c r="W10" i="16"/>
  <c r="L10" i="16"/>
  <c r="E10" i="16"/>
  <c r="BN9" i="16"/>
  <c r="BI9" i="16"/>
  <c r="BD9" i="16"/>
  <c r="AY9" i="16"/>
  <c r="AT9" i="16"/>
  <c r="AO9" i="16"/>
  <c r="AK9" i="16"/>
  <c r="AG9" i="16"/>
  <c r="AB9" i="16"/>
  <c r="W9" i="16"/>
  <c r="L9" i="16"/>
  <c r="E9" i="16"/>
  <c r="BN8" i="16"/>
  <c r="BI8" i="16"/>
  <c r="BD8" i="16"/>
  <c r="AY8" i="16"/>
  <c r="AT8" i="16"/>
  <c r="AO8" i="16"/>
  <c r="AK8" i="16"/>
  <c r="AG8" i="16"/>
  <c r="K16" i="15" s="1"/>
  <c r="AB8" i="16"/>
  <c r="I27" i="15" s="1"/>
  <c r="W8" i="16"/>
  <c r="L8" i="16"/>
  <c r="E8" i="16"/>
  <c r="BN7" i="16"/>
  <c r="BI7" i="16"/>
  <c r="BD7" i="16"/>
  <c r="AY7" i="16"/>
  <c r="T27" i="15" s="1"/>
  <c r="AT7" i="16"/>
  <c r="M20" i="15" s="1"/>
  <c r="AO7" i="16"/>
  <c r="AK7" i="16"/>
  <c r="AG7" i="16"/>
  <c r="AB7" i="16"/>
  <c r="W7" i="16"/>
  <c r="L7" i="16"/>
  <c r="E7" i="16"/>
  <c r="F27" i="15" s="1"/>
  <c r="BN6" i="16"/>
  <c r="BI6" i="16"/>
  <c r="BD6" i="16"/>
  <c r="AY6" i="16"/>
  <c r="AT6" i="16"/>
  <c r="AO6" i="16"/>
  <c r="AK6" i="16"/>
  <c r="AG6" i="16"/>
  <c r="AB6" i="16"/>
  <c r="W6" i="16"/>
  <c r="L6" i="16"/>
  <c r="E6" i="16"/>
  <c r="BN5" i="16"/>
  <c r="BI5" i="16"/>
  <c r="V20" i="15" s="1"/>
  <c r="BE4" i="16"/>
  <c r="AZ4" i="16"/>
  <c r="AU4" i="16"/>
  <c r="AP4" i="16"/>
  <c r="AL4" i="16"/>
  <c r="AH4" i="16"/>
  <c r="AC4" i="16"/>
  <c r="X4" i="16"/>
  <c r="BO3" i="16"/>
  <c r="BJ3" i="16"/>
  <c r="S3" i="16"/>
  <c r="M3" i="16"/>
  <c r="F3" i="16"/>
  <c r="C31" i="15"/>
  <c r="C30" i="15"/>
  <c r="AE29" i="15"/>
  <c r="M29" i="15"/>
  <c r="I29" i="15"/>
  <c r="C29" i="15"/>
  <c r="O28" i="15"/>
  <c r="G28" i="15"/>
  <c r="C28" i="15"/>
  <c r="V27" i="15"/>
  <c r="W27" i="15" s="1"/>
  <c r="Q27" i="15"/>
  <c r="O27" i="15"/>
  <c r="C27" i="15"/>
  <c r="AE27" i="15" s="1"/>
  <c r="C26" i="15"/>
  <c r="M25" i="15"/>
  <c r="C25" i="15"/>
  <c r="O24" i="15"/>
  <c r="I24" i="15"/>
  <c r="C24" i="15"/>
  <c r="AE24" i="15" s="1"/>
  <c r="AE23" i="15"/>
  <c r="O23" i="15"/>
  <c r="C23" i="15"/>
  <c r="Q23" i="15" s="1"/>
  <c r="M22" i="15"/>
  <c r="I22" i="15"/>
  <c r="C22" i="15"/>
  <c r="R22" i="15" s="1"/>
  <c r="V21" i="15"/>
  <c r="Q21" i="15"/>
  <c r="O21" i="15"/>
  <c r="M21" i="15"/>
  <c r="G21" i="15"/>
  <c r="C21" i="15"/>
  <c r="R21" i="15" s="1"/>
  <c r="AE20" i="15"/>
  <c r="T20" i="15"/>
  <c r="R20" i="15"/>
  <c r="O20" i="15"/>
  <c r="G20" i="15"/>
  <c r="C20" i="15"/>
  <c r="K19" i="15"/>
  <c r="C19" i="15"/>
  <c r="V19" i="15" s="1"/>
  <c r="V18" i="15"/>
  <c r="R18" i="15"/>
  <c r="M18" i="15"/>
  <c r="C18" i="15"/>
  <c r="Q18" i="15" s="1"/>
  <c r="AE17" i="15"/>
  <c r="R17" i="15"/>
  <c r="Q17" i="15"/>
  <c r="M17" i="15"/>
  <c r="I17" i="15"/>
  <c r="C17" i="15"/>
  <c r="X16" i="15"/>
  <c r="V16" i="15"/>
  <c r="R16" i="15"/>
  <c r="S16" i="15" s="1"/>
  <c r="Q16" i="15"/>
  <c r="O16" i="15"/>
  <c r="P16" i="15" s="1"/>
  <c r="G16" i="15"/>
  <c r="F16" i="15"/>
  <c r="C16" i="15"/>
  <c r="AE16" i="15" s="1"/>
  <c r="AE15" i="15"/>
  <c r="V15" i="15"/>
  <c r="W15" i="15" s="1"/>
  <c r="S15" i="15"/>
  <c r="R15" i="15"/>
  <c r="Q15" i="15"/>
  <c r="M15" i="15"/>
  <c r="K15" i="15"/>
  <c r="I15" i="15"/>
  <c r="G15" i="15"/>
  <c r="C15" i="15"/>
  <c r="AE14" i="15"/>
  <c r="V14" i="15"/>
  <c r="O14" i="15"/>
  <c r="M14" i="15"/>
  <c r="G14" i="15"/>
  <c r="C14" i="15"/>
  <c r="O13" i="15"/>
  <c r="I13" i="15"/>
  <c r="C13" i="15"/>
  <c r="AN13" i="15" s="1"/>
  <c r="AO13" i="15" s="1"/>
  <c r="AE12" i="15"/>
  <c r="V12" i="15"/>
  <c r="T12" i="15"/>
  <c r="R12" i="15"/>
  <c r="M12" i="15"/>
  <c r="K12" i="15"/>
  <c r="C12" i="15"/>
  <c r="AG10" i="15"/>
  <c r="AF10" i="15"/>
  <c r="AE10" i="15"/>
  <c r="X22" i="15" l="1"/>
  <c r="X17" i="15"/>
  <c r="AN17" i="15" s="1"/>
  <c r="AO17" i="15" s="1"/>
  <c r="X20" i="15"/>
  <c r="AN20" i="15" s="1"/>
  <c r="AO20" i="15" s="1"/>
  <c r="X21" i="15"/>
  <c r="AN21" i="15" s="1"/>
  <c r="AO21" i="15" s="1"/>
  <c r="Y16" i="15"/>
  <c r="AN16" i="15"/>
  <c r="AO16" i="15" s="1"/>
  <c r="AI12" i="15"/>
  <c r="N18" i="15"/>
  <c r="AG18" i="15" s="1"/>
  <c r="J27" i="15"/>
  <c r="AH27" i="15" s="1"/>
  <c r="S18" i="15"/>
  <c r="AI27" i="15"/>
  <c r="AK27" i="15" s="1"/>
  <c r="L16" i="15"/>
  <c r="AF16" i="15" s="1"/>
  <c r="Z15" i="15"/>
  <c r="W12" i="15"/>
  <c r="W18" i="15"/>
  <c r="T19" i="15"/>
  <c r="U19" i="15" s="1"/>
  <c r="T24" i="15"/>
  <c r="K25" i="15"/>
  <c r="V25" i="15"/>
  <c r="F25" i="15"/>
  <c r="AE25" i="15"/>
  <c r="R25" i="15"/>
  <c r="Q25" i="15"/>
  <c r="G25" i="15"/>
  <c r="X25" i="15"/>
  <c r="AN25" i="15" s="1"/>
  <c r="AO25" i="15" s="1"/>
  <c r="K27" i="15"/>
  <c r="Q12" i="15"/>
  <c r="I12" i="15"/>
  <c r="G12" i="15"/>
  <c r="X12" i="15"/>
  <c r="O12" i="15"/>
  <c r="F12" i="15"/>
  <c r="N12" i="15" s="1"/>
  <c r="AG12" i="15" s="1"/>
  <c r="K13" i="15"/>
  <c r="K14" i="15"/>
  <c r="R14" i="15"/>
  <c r="S14" i="15" s="1"/>
  <c r="I14" i="15"/>
  <c r="Q14" i="15"/>
  <c r="K17" i="15"/>
  <c r="I18" i="15"/>
  <c r="X18" i="15"/>
  <c r="F19" i="15"/>
  <c r="I23" i="15"/>
  <c r="X23" i="15"/>
  <c r="F24" i="15"/>
  <c r="I25" i="15"/>
  <c r="K26" i="15"/>
  <c r="K29" i="15"/>
  <c r="T30" i="15"/>
  <c r="N25" i="15"/>
  <c r="AG25" i="15" s="1"/>
  <c r="X19" i="15"/>
  <c r="R19" i="15"/>
  <c r="I19" i="15"/>
  <c r="J19" i="15" s="1"/>
  <c r="AH19" i="15" s="1"/>
  <c r="Q19" i="15"/>
  <c r="W19" i="15" s="1"/>
  <c r="G19" i="15"/>
  <c r="F14" i="15"/>
  <c r="T14" i="15"/>
  <c r="U14" i="15" s="1"/>
  <c r="F20" i="15"/>
  <c r="X24" i="15"/>
  <c r="AN24" i="15" s="1"/>
  <c r="AO24" i="15" s="1"/>
  <c r="P27" i="15"/>
  <c r="T28" i="15"/>
  <c r="K28" i="15"/>
  <c r="N20" i="15"/>
  <c r="AG20" i="15" s="1"/>
  <c r="U27" i="15"/>
  <c r="N15" i="15"/>
  <c r="AG15" i="15" s="1"/>
  <c r="T16" i="15"/>
  <c r="U16" i="15" s="1"/>
  <c r="Q22" i="15"/>
  <c r="O25" i="15"/>
  <c r="Q26" i="15"/>
  <c r="X29" i="15"/>
  <c r="X28" i="15"/>
  <c r="AN28" i="15" s="1"/>
  <c r="AO28" i="15" s="1"/>
  <c r="L15" i="15"/>
  <c r="AF15" i="15" s="1"/>
  <c r="H20" i="15"/>
  <c r="R13" i="15"/>
  <c r="V13" i="15"/>
  <c r="M13" i="15"/>
  <c r="M19" i="15"/>
  <c r="N19" i="15" s="1"/>
  <c r="AG19" i="15" s="1"/>
  <c r="S21" i="15"/>
  <c r="L12" i="15"/>
  <c r="AF12" i="15" s="1"/>
  <c r="F13" i="15"/>
  <c r="J13" i="15" s="1"/>
  <c r="AH13" i="15" s="1"/>
  <c r="Q13" i="15"/>
  <c r="AB13" i="15" s="1"/>
  <c r="AE13" i="15"/>
  <c r="H16" i="15"/>
  <c r="W16" i="15"/>
  <c r="S17" i="15"/>
  <c r="AE19" i="15"/>
  <c r="K20" i="15"/>
  <c r="F21" i="15"/>
  <c r="H21" i="15" s="1"/>
  <c r="Z19" i="15"/>
  <c r="L19" i="15"/>
  <c r="AF19" i="15" s="1"/>
  <c r="G13" i="15"/>
  <c r="T17" i="15"/>
  <c r="U17" i="15" s="1"/>
  <c r="O19" i="15"/>
  <c r="P19" i="15" s="1"/>
  <c r="W21" i="15"/>
  <c r="K22" i="15"/>
  <c r="G22" i="15"/>
  <c r="AN22" i="15"/>
  <c r="AO22" i="15" s="1"/>
  <c r="AP22" i="15" s="1"/>
  <c r="O22" i="15"/>
  <c r="P22" i="15" s="1"/>
  <c r="F22" i="15"/>
  <c r="AE22" i="15"/>
  <c r="T22" i="15"/>
  <c r="U22" i="15" s="1"/>
  <c r="T23" i="15"/>
  <c r="U23" i="15" s="1"/>
  <c r="V23" i="15"/>
  <c r="W23" i="15" s="1"/>
  <c r="M23" i="15"/>
  <c r="N23" i="15" s="1"/>
  <c r="AG23" i="15" s="1"/>
  <c r="K23" i="15"/>
  <c r="G23" i="15"/>
  <c r="R23" i="15"/>
  <c r="S23" i="15" s="1"/>
  <c r="T25" i="15"/>
  <c r="U25" i="15" s="1"/>
  <c r="T26" i="15"/>
  <c r="U26" i="15" s="1"/>
  <c r="O26" i="15"/>
  <c r="G26" i="15"/>
  <c r="I26" i="15"/>
  <c r="AE26" i="15"/>
  <c r="R26" i="15"/>
  <c r="S26" i="15" s="1"/>
  <c r="X26" i="15"/>
  <c r="M26" i="15"/>
  <c r="N26" i="15" s="1"/>
  <c r="AG26" i="15" s="1"/>
  <c r="V26" i="15"/>
  <c r="W26" i="15" s="1"/>
  <c r="Q31" i="15"/>
  <c r="I31" i="15"/>
  <c r="J31" i="15" s="1"/>
  <c r="AH31" i="15" s="1"/>
  <c r="X31" i="15"/>
  <c r="AN31" i="15" s="1"/>
  <c r="AO31" i="15" s="1"/>
  <c r="T31" i="15"/>
  <c r="U31" i="15" s="1"/>
  <c r="K31" i="15"/>
  <c r="R31" i="15"/>
  <c r="S31" i="15" s="1"/>
  <c r="O31" i="15"/>
  <c r="P31" i="15" s="1"/>
  <c r="AE31" i="15"/>
  <c r="M31" i="15"/>
  <c r="G31" i="15"/>
  <c r="V31" i="15"/>
  <c r="F31" i="15"/>
  <c r="T13" i="15"/>
  <c r="B15" i="15"/>
  <c r="O18" i="15"/>
  <c r="G18" i="15"/>
  <c r="AE18" i="15"/>
  <c r="T18" i="15"/>
  <c r="U18" i="15" s="1"/>
  <c r="K18" i="15"/>
  <c r="F18" i="15"/>
  <c r="W22" i="15"/>
  <c r="F23" i="15"/>
  <c r="F26" i="15"/>
  <c r="X30" i="15"/>
  <c r="AN30" i="15" s="1"/>
  <c r="AO30" i="15" s="1"/>
  <c r="O30" i="15"/>
  <c r="G30" i="15"/>
  <c r="K30" i="15"/>
  <c r="R30" i="15"/>
  <c r="Q30" i="15"/>
  <c r="AE30" i="15"/>
  <c r="M30" i="15"/>
  <c r="V30" i="15"/>
  <c r="I30" i="15"/>
  <c r="F30" i="15"/>
  <c r="Q24" i="15"/>
  <c r="K24" i="15"/>
  <c r="V24" i="15"/>
  <c r="W24" i="15" s="1"/>
  <c r="V28" i="15"/>
  <c r="R24" i="15"/>
  <c r="O17" i="15"/>
  <c r="I21" i="15"/>
  <c r="G24" i="15"/>
  <c r="G27" i="15"/>
  <c r="R27" i="15"/>
  <c r="S27" i="15" s="1"/>
  <c r="O29" i="15"/>
  <c r="P29" i="15" s="1"/>
  <c r="G29" i="15"/>
  <c r="V29" i="15"/>
  <c r="W29" i="15" s="1"/>
  <c r="F29" i="15"/>
  <c r="R29" i="15"/>
  <c r="S29" i="15" s="1"/>
  <c r="T15" i="15"/>
  <c r="U15" i="15" s="1"/>
  <c r="I16" i="15"/>
  <c r="J16" i="15" s="1"/>
  <c r="AH16" i="15" s="1"/>
  <c r="V17" i="15"/>
  <c r="W17" i="15" s="1"/>
  <c r="F17" i="15"/>
  <c r="J17" i="15" s="1"/>
  <c r="AH17" i="15" s="1"/>
  <c r="F15" i="15"/>
  <c r="O15" i="15"/>
  <c r="P15" i="15" s="1"/>
  <c r="X15" i="15"/>
  <c r="G17" i="15"/>
  <c r="Q20" i="15"/>
  <c r="I20" i="15"/>
  <c r="J20" i="15" s="1"/>
  <c r="AH20" i="15" s="1"/>
  <c r="K21" i="15"/>
  <c r="T21" i="15"/>
  <c r="U21" i="15" s="1"/>
  <c r="AE21" i="15"/>
  <c r="T29" i="15"/>
  <c r="U29" i="15" s="1"/>
  <c r="J29" i="15"/>
  <c r="AH29" i="15" s="1"/>
  <c r="M16" i="15"/>
  <c r="N16" i="15" s="1"/>
  <c r="AG16" i="15" s="1"/>
  <c r="M24" i="15"/>
  <c r="N24" i="15" s="1"/>
  <c r="AG24" i="15" s="1"/>
  <c r="X27" i="15"/>
  <c r="I28" i="15"/>
  <c r="J28" i="15" s="1"/>
  <c r="AH28" i="15" s="1"/>
  <c r="Q28" i="15"/>
  <c r="M28" i="15"/>
  <c r="AE28" i="15"/>
  <c r="M27" i="15"/>
  <c r="N27" i="15" s="1"/>
  <c r="AG27" i="15" s="1"/>
  <c r="F28" i="15"/>
  <c r="H28" i="15" s="1"/>
  <c r="Y20" i="15" l="1"/>
  <c r="Y21" i="15"/>
  <c r="Y17" i="15"/>
  <c r="Y27" i="15"/>
  <c r="AN27" i="15"/>
  <c r="AO27" i="15" s="1"/>
  <c r="Y18" i="15"/>
  <c r="AN18" i="15"/>
  <c r="AO18" i="15" s="1"/>
  <c r="Y12" i="15"/>
  <c r="AB12" i="15"/>
  <c r="Y19" i="15"/>
  <c r="AN19" i="15"/>
  <c r="AO19" i="15" s="1"/>
  <c r="Y15" i="15"/>
  <c r="AN15" i="15"/>
  <c r="AO15" i="15" s="1"/>
  <c r="Y29" i="15"/>
  <c r="AN29" i="15"/>
  <c r="AO29" i="15" s="1"/>
  <c r="Y26" i="15"/>
  <c r="AN26" i="15"/>
  <c r="AO26" i="15" s="1"/>
  <c r="Y23" i="15"/>
  <c r="AN23" i="15"/>
  <c r="AO23" i="15" s="1"/>
  <c r="AP27" i="15"/>
  <c r="AB30" i="15"/>
  <c r="T11" i="15"/>
  <c r="AB17" i="15"/>
  <c r="P17" i="15"/>
  <c r="Y30" i="15"/>
  <c r="H31" i="15"/>
  <c r="B31" i="15"/>
  <c r="A31" i="15" s="1"/>
  <c r="AA31" i="15"/>
  <c r="B26" i="15"/>
  <c r="A26" i="15" s="1"/>
  <c r="H26" i="15"/>
  <c r="AA26" i="15"/>
  <c r="AA22" i="15"/>
  <c r="H22" i="15"/>
  <c r="B22" i="15"/>
  <c r="A24" i="15"/>
  <c r="AI24" i="15"/>
  <c r="AK24" i="15" s="1"/>
  <c r="AP24" i="15" s="1"/>
  <c r="J24" i="15"/>
  <c r="AH24" i="15" s="1"/>
  <c r="P12" i="15"/>
  <c r="O11" i="15"/>
  <c r="N30" i="15"/>
  <c r="AG30" i="15" s="1"/>
  <c r="AI26" i="15"/>
  <c r="AK26" i="15" s="1"/>
  <c r="P18" i="15"/>
  <c r="N31" i="15"/>
  <c r="AG31" i="15" s="1"/>
  <c r="AB31" i="15"/>
  <c r="P26" i="15"/>
  <c r="Z22" i="15"/>
  <c r="L22" i="15"/>
  <c r="AF22" i="15" s="1"/>
  <c r="N17" i="15"/>
  <c r="AG17" i="15" s="1"/>
  <c r="AA16" i="15"/>
  <c r="Y28" i="15"/>
  <c r="AB21" i="15"/>
  <c r="Z28" i="15"/>
  <c r="L28" i="15"/>
  <c r="AF28" i="15" s="1"/>
  <c r="AI14" i="15"/>
  <c r="AK14" i="15" s="1"/>
  <c r="AP14" i="15" s="1"/>
  <c r="X11" i="15"/>
  <c r="Y11" i="15" s="1"/>
  <c r="S25" i="15"/>
  <c r="B16" i="15"/>
  <c r="A16" i="15" s="1"/>
  <c r="AI17" i="15"/>
  <c r="AK17" i="15" s="1"/>
  <c r="AP17" i="15" s="1"/>
  <c r="AI29" i="15"/>
  <c r="AK29" i="15" s="1"/>
  <c r="W30" i="15"/>
  <c r="B18" i="15"/>
  <c r="A18" i="15" s="1"/>
  <c r="AA18" i="15"/>
  <c r="H18" i="15"/>
  <c r="AB22" i="15"/>
  <c r="L17" i="15"/>
  <c r="AF17" i="15" s="1"/>
  <c r="Z17" i="15"/>
  <c r="AB25" i="15"/>
  <c r="Z16" i="15"/>
  <c r="S24" i="15"/>
  <c r="N28" i="15"/>
  <c r="AG28" i="15" s="1"/>
  <c r="AI15" i="15"/>
  <c r="AK15" i="15" s="1"/>
  <c r="AP15" i="15" s="1"/>
  <c r="A15" i="15"/>
  <c r="J15" i="15"/>
  <c r="AH15" i="15" s="1"/>
  <c r="H15" i="15"/>
  <c r="H29" i="15"/>
  <c r="B29" i="15"/>
  <c r="A29" i="15" s="1"/>
  <c r="AA29" i="15"/>
  <c r="W28" i="15"/>
  <c r="AI23" i="15"/>
  <c r="AK23" i="15" s="1"/>
  <c r="AA15" i="15"/>
  <c r="M11" i="15"/>
  <c r="N13" i="15"/>
  <c r="AG13" i="15" s="1"/>
  <c r="W20" i="15"/>
  <c r="N29" i="15"/>
  <c r="AG29" i="15" s="1"/>
  <c r="J23" i="15"/>
  <c r="AH23" i="15" s="1"/>
  <c r="J14" i="15"/>
  <c r="AH14" i="15" s="1"/>
  <c r="AA12" i="15"/>
  <c r="H12" i="15"/>
  <c r="B12" i="15"/>
  <c r="N14" i="15"/>
  <c r="AG14" i="15" s="1"/>
  <c r="AB28" i="15"/>
  <c r="S28" i="15"/>
  <c r="W13" i="15"/>
  <c r="U28" i="15"/>
  <c r="AI25" i="15"/>
  <c r="AK25" i="15" s="1"/>
  <c r="AP25" i="15" s="1"/>
  <c r="AB27" i="15"/>
  <c r="Z21" i="15"/>
  <c r="L21" i="15"/>
  <c r="AF21" i="15" s="1"/>
  <c r="Z24" i="15"/>
  <c r="L24" i="15"/>
  <c r="AF24" i="15" s="1"/>
  <c r="S30" i="15"/>
  <c r="AI18" i="15"/>
  <c r="AK18" i="15" s="1"/>
  <c r="AP18" i="15" s="1"/>
  <c r="U13" i="15"/>
  <c r="P24" i="15"/>
  <c r="AI13" i="15"/>
  <c r="AK13" i="15" s="1"/>
  <c r="AP13" i="15" s="1"/>
  <c r="S13" i="15"/>
  <c r="AA28" i="15"/>
  <c r="H19" i="15"/>
  <c r="AA19" i="15"/>
  <c r="B19" i="15"/>
  <c r="U30" i="15"/>
  <c r="N21" i="15"/>
  <c r="AG21" i="15" s="1"/>
  <c r="Z14" i="15"/>
  <c r="L14" i="15"/>
  <c r="AF14" i="15" s="1"/>
  <c r="Q11" i="15"/>
  <c r="U12" i="15"/>
  <c r="W25" i="15"/>
  <c r="B28" i="15"/>
  <c r="A28" i="15" s="1"/>
  <c r="B14" i="15"/>
  <c r="A14" i="15" s="1"/>
  <c r="P13" i="15"/>
  <c r="V11" i="15"/>
  <c r="W11" i="15" s="1"/>
  <c r="AA21" i="15"/>
  <c r="I11" i="15"/>
  <c r="J12" i="15"/>
  <c r="AH12" i="15" s="1"/>
  <c r="H27" i="15"/>
  <c r="AA27" i="15"/>
  <c r="B27" i="15"/>
  <c r="A27" i="15" s="1"/>
  <c r="AB24" i="15"/>
  <c r="Z30" i="15"/>
  <c r="L30" i="15"/>
  <c r="AF30" i="15" s="1"/>
  <c r="L18" i="15"/>
  <c r="AF18" i="15" s="1"/>
  <c r="Z18" i="15"/>
  <c r="AB15" i="15"/>
  <c r="L31" i="15"/>
  <c r="AF31" i="15" s="1"/>
  <c r="Z31" i="15"/>
  <c r="A22" i="15"/>
  <c r="AI22" i="15"/>
  <c r="AK22" i="15" s="1"/>
  <c r="N22" i="15"/>
  <c r="AG22" i="15" s="1"/>
  <c r="Z20" i="15"/>
  <c r="L20" i="15"/>
  <c r="AF20" i="15" s="1"/>
  <c r="AB26" i="15"/>
  <c r="Y24" i="15"/>
  <c r="AB19" i="15"/>
  <c r="Z29" i="15"/>
  <c r="L29" i="15"/>
  <c r="AF29" i="15" s="1"/>
  <c r="A19" i="15"/>
  <c r="AI19" i="15"/>
  <c r="AK19" i="15" s="1"/>
  <c r="Z13" i="15"/>
  <c r="L13" i="15"/>
  <c r="AF13" i="15" s="1"/>
  <c r="K11" i="15"/>
  <c r="L27" i="15"/>
  <c r="AF27" i="15" s="1"/>
  <c r="Z27" i="15"/>
  <c r="L25" i="15"/>
  <c r="AF25" i="15" s="1"/>
  <c r="Z25" i="15"/>
  <c r="Y14" i="15"/>
  <c r="AI16" i="15"/>
  <c r="AK16" i="15" s="1"/>
  <c r="AP16" i="15" s="1"/>
  <c r="AB18" i="15"/>
  <c r="AI21" i="15"/>
  <c r="AK21" i="15" s="1"/>
  <c r="AP21" i="15" s="1"/>
  <c r="P21" i="15"/>
  <c r="AB20" i="15"/>
  <c r="S20" i="15"/>
  <c r="AI30" i="15"/>
  <c r="AK30" i="15" s="1"/>
  <c r="AP30" i="15" s="1"/>
  <c r="AI31" i="15"/>
  <c r="AK31" i="15" s="1"/>
  <c r="AP31" i="15" s="1"/>
  <c r="B23" i="15"/>
  <c r="A23" i="15" s="1"/>
  <c r="AA23" i="15"/>
  <c r="H23" i="15"/>
  <c r="B13" i="15"/>
  <c r="A13" i="15" s="1"/>
  <c r="H13" i="15"/>
  <c r="AA13" i="15"/>
  <c r="AA20" i="15"/>
  <c r="P25" i="15"/>
  <c r="H14" i="15"/>
  <c r="AI20" i="15"/>
  <c r="AK20" i="15" s="1"/>
  <c r="AP20" i="15" s="1"/>
  <c r="P20" i="15"/>
  <c r="L26" i="15"/>
  <c r="AF26" i="15" s="1"/>
  <c r="Z26" i="15"/>
  <c r="S12" i="15"/>
  <c r="Y25" i="15"/>
  <c r="U24" i="15"/>
  <c r="W14" i="15"/>
  <c r="S22" i="15"/>
  <c r="R11" i="15"/>
  <c r="S11" i="15" s="1"/>
  <c r="Y13" i="15"/>
  <c r="H24" i="15"/>
  <c r="AA24" i="15"/>
  <c r="B24" i="15"/>
  <c r="H30" i="15"/>
  <c r="AA30" i="15"/>
  <c r="B30" i="15"/>
  <c r="A30" i="15" s="1"/>
  <c r="AI28" i="15"/>
  <c r="AK28" i="15" s="1"/>
  <c r="AP28" i="15" s="1"/>
  <c r="P28" i="15"/>
  <c r="H17" i="15"/>
  <c r="B17" i="15"/>
  <c r="A17" i="15" s="1"/>
  <c r="AA17" i="15"/>
  <c r="J21" i="15"/>
  <c r="AH21" i="15" s="1"/>
  <c r="B21" i="15"/>
  <c r="A21" i="15" s="1"/>
  <c r="J30" i="15"/>
  <c r="AH30" i="15" s="1"/>
  <c r="P30" i="15"/>
  <c r="W31" i="15"/>
  <c r="Y31" i="15"/>
  <c r="J26" i="15"/>
  <c r="AH26" i="15" s="1"/>
  <c r="L23" i="15"/>
  <c r="AF23" i="15" s="1"/>
  <c r="Z23" i="15"/>
  <c r="Y22" i="15"/>
  <c r="B20" i="15"/>
  <c r="A20" i="15" s="1"/>
  <c r="P23" i="15"/>
  <c r="AA14" i="15"/>
  <c r="AB16" i="15"/>
  <c r="S19" i="15"/>
  <c r="J25" i="15"/>
  <c r="AH25" i="15" s="1"/>
  <c r="J18" i="15"/>
  <c r="AH18" i="15" s="1"/>
  <c r="F11" i="15"/>
  <c r="A12" i="15"/>
  <c r="AA25" i="15"/>
  <c r="H25" i="15"/>
  <c r="B25" i="15"/>
  <c r="A25" i="15" s="1"/>
  <c r="J22" i="15"/>
  <c r="AH22" i="15" s="1"/>
  <c r="P14" i="15"/>
  <c r="AB29" i="15"/>
  <c r="U20" i="15"/>
  <c r="AB23" i="15"/>
  <c r="AP23" i="15" l="1"/>
  <c r="AP19" i="15"/>
  <c r="AP26" i="15"/>
  <c r="AP29" i="15"/>
  <c r="B11" i="15"/>
  <c r="A11" i="15" s="1"/>
  <c r="H11" i="15"/>
  <c r="L11" i="15"/>
  <c r="Z11" i="15"/>
  <c r="N11" i="15"/>
  <c r="J11" i="15"/>
  <c r="AB11" i="15"/>
  <c r="P11" i="15"/>
  <c r="U11" i="15"/>
  <c r="M3" i="12" l="1"/>
  <c r="F3" i="12"/>
  <c r="L18" i="14"/>
  <c r="B13" i="14"/>
  <c r="F13" i="14"/>
  <c r="AE16" i="2" l="1"/>
  <c r="AE17" i="2"/>
  <c r="AE18" i="2"/>
  <c r="AE19" i="2"/>
  <c r="AE20" i="2"/>
  <c r="AE21" i="2"/>
  <c r="AE22" i="2"/>
  <c r="AE23" i="2"/>
  <c r="AE24" i="2"/>
  <c r="AE25" i="2"/>
  <c r="AE26" i="2"/>
  <c r="AE27" i="2"/>
  <c r="AE28" i="2"/>
  <c r="AE29" i="2"/>
  <c r="AE30" i="2"/>
  <c r="AE31" i="2"/>
  <c r="AG10" i="2"/>
  <c r="AF10" i="2"/>
  <c r="AE15" i="2"/>
  <c r="AE14" i="2"/>
  <c r="AE13" i="2"/>
  <c r="AE12" i="2"/>
  <c r="AE10" i="2"/>
  <c r="M35" i="14" l="1"/>
  <c r="K35" i="14"/>
  <c r="Q18" i="14"/>
  <c r="C20" i="14"/>
  <c r="G20" i="14"/>
  <c r="BD7" i="12"/>
  <c r="BD8" i="12"/>
  <c r="BD9" i="12"/>
  <c r="BD10" i="12"/>
  <c r="BD11" i="12"/>
  <c r="X24" i="2" s="1"/>
  <c r="BD12" i="12"/>
  <c r="X29" i="2" s="1"/>
  <c r="BD13" i="12"/>
  <c r="BD14" i="12"/>
  <c r="BD15" i="12"/>
  <c r="BD16" i="12"/>
  <c r="BD17" i="12"/>
  <c r="BD18" i="12"/>
  <c r="BD19" i="12"/>
  <c r="BD20" i="12"/>
  <c r="BD21" i="12"/>
  <c r="BD22" i="12"/>
  <c r="BD23" i="12"/>
  <c r="BD24" i="12"/>
  <c r="BD25" i="12"/>
  <c r="BD26" i="12"/>
  <c r="BD27" i="12"/>
  <c r="BD6" i="12"/>
  <c r="AZ4" i="12"/>
  <c r="O13" i="2"/>
  <c r="O14" i="2"/>
  <c r="O15" i="2"/>
  <c r="O16" i="2"/>
  <c r="O17" i="2"/>
  <c r="O18" i="2"/>
  <c r="O19" i="2"/>
  <c r="O20" i="2"/>
  <c r="O21" i="2"/>
  <c r="O22" i="2"/>
  <c r="O23" i="2"/>
  <c r="O24" i="2"/>
  <c r="O25" i="2"/>
  <c r="O26" i="2"/>
  <c r="O27" i="2"/>
  <c r="O28" i="2"/>
  <c r="O29" i="2"/>
  <c r="O30" i="2"/>
  <c r="O31" i="2"/>
  <c r="O12" i="2"/>
  <c r="BN6" i="12"/>
  <c r="BN7" i="12"/>
  <c r="BN8" i="12"/>
  <c r="BN9" i="12"/>
  <c r="BN10" i="12"/>
  <c r="BN11" i="12"/>
  <c r="BN12" i="12"/>
  <c r="BN13" i="12"/>
  <c r="BN14" i="12"/>
  <c r="BN15" i="12"/>
  <c r="BN16" i="12"/>
  <c r="BN17" i="12"/>
  <c r="BN18" i="12"/>
  <c r="BN19" i="12"/>
  <c r="BN20" i="12"/>
  <c r="BN21" i="12"/>
  <c r="BN22" i="12"/>
  <c r="BN23" i="12"/>
  <c r="BN24" i="12"/>
  <c r="BN5" i="12"/>
  <c r="BI5" i="12"/>
  <c r="BO3" i="12"/>
  <c r="AU4" i="12"/>
  <c r="Q13" i="2"/>
  <c r="Q14" i="2"/>
  <c r="Q15" i="2"/>
  <c r="Q16" i="2"/>
  <c r="Q17" i="2"/>
  <c r="Q18" i="2"/>
  <c r="Q19" i="2"/>
  <c r="Q20" i="2"/>
  <c r="Q21" i="2"/>
  <c r="Q22" i="2"/>
  <c r="Q23" i="2"/>
  <c r="Q24" i="2"/>
  <c r="Q25" i="2"/>
  <c r="Q26" i="2"/>
  <c r="Q27" i="2"/>
  <c r="Q28" i="2"/>
  <c r="Q29" i="2"/>
  <c r="Q30" i="2"/>
  <c r="Q31" i="2"/>
  <c r="Q12" i="2"/>
  <c r="X17" i="2"/>
  <c r="X30" i="2"/>
  <c r="X12" i="2"/>
  <c r="V13" i="2"/>
  <c r="V14" i="2"/>
  <c r="V15" i="2"/>
  <c r="V16" i="2"/>
  <c r="V17" i="2"/>
  <c r="V18" i="2"/>
  <c r="V19" i="2"/>
  <c r="V20" i="2"/>
  <c r="V21" i="2"/>
  <c r="V22" i="2"/>
  <c r="V23" i="2"/>
  <c r="V24" i="2"/>
  <c r="V25" i="2"/>
  <c r="V26" i="2"/>
  <c r="V27" i="2"/>
  <c r="V28" i="2"/>
  <c r="V29" i="2"/>
  <c r="V30" i="2"/>
  <c r="V31" i="2"/>
  <c r="V12" i="2"/>
  <c r="R13" i="2"/>
  <c r="R14" i="2"/>
  <c r="R15" i="2"/>
  <c r="R16" i="2"/>
  <c r="R17" i="2"/>
  <c r="R18" i="2"/>
  <c r="R19" i="2"/>
  <c r="R20" i="2"/>
  <c r="R21" i="2"/>
  <c r="R22" i="2"/>
  <c r="R23" i="2"/>
  <c r="R24" i="2"/>
  <c r="R25" i="2"/>
  <c r="R26" i="2"/>
  <c r="R27" i="2"/>
  <c r="R28" i="2"/>
  <c r="R29" i="2"/>
  <c r="R30" i="2"/>
  <c r="R31" i="2"/>
  <c r="R12" i="2"/>
  <c r="M13" i="2"/>
  <c r="M14" i="2"/>
  <c r="M15" i="2"/>
  <c r="M16" i="2"/>
  <c r="M17" i="2"/>
  <c r="M18" i="2"/>
  <c r="M19" i="2"/>
  <c r="M20" i="2"/>
  <c r="M21" i="2"/>
  <c r="M22" i="2"/>
  <c r="M23" i="2"/>
  <c r="M24" i="2"/>
  <c r="M25" i="2"/>
  <c r="M26" i="2"/>
  <c r="M27" i="2"/>
  <c r="M28" i="2"/>
  <c r="M29" i="2"/>
  <c r="M30" i="2"/>
  <c r="M31" i="2"/>
  <c r="M12" i="2"/>
  <c r="K13" i="2"/>
  <c r="K14" i="2"/>
  <c r="K15" i="2"/>
  <c r="K16" i="2"/>
  <c r="K17" i="2"/>
  <c r="K18" i="2"/>
  <c r="K19" i="2"/>
  <c r="K20" i="2"/>
  <c r="K21" i="2"/>
  <c r="K22" i="2"/>
  <c r="K23" i="2"/>
  <c r="K24" i="2"/>
  <c r="K25" i="2"/>
  <c r="K26" i="2"/>
  <c r="K27" i="2"/>
  <c r="K28" i="2"/>
  <c r="K29" i="2"/>
  <c r="K30" i="2"/>
  <c r="K31" i="2"/>
  <c r="K12" i="2"/>
  <c r="BI6" i="12"/>
  <c r="BI7" i="12"/>
  <c r="BI8" i="12"/>
  <c r="BI9" i="12"/>
  <c r="BI10" i="12"/>
  <c r="BI11" i="12"/>
  <c r="AT6" i="12"/>
  <c r="AT7" i="12"/>
  <c r="AT8" i="12"/>
  <c r="AT9" i="12"/>
  <c r="AT10" i="12"/>
  <c r="AT11" i="12"/>
  <c r="AT12" i="12"/>
  <c r="AT13" i="12"/>
  <c r="AT14" i="12"/>
  <c r="AT15" i="12"/>
  <c r="AT16" i="12"/>
  <c r="AT17" i="12"/>
  <c r="AT18" i="12"/>
  <c r="AT19" i="12"/>
  <c r="AT20" i="12"/>
  <c r="AT21" i="12"/>
  <c r="AT22" i="12"/>
  <c r="AT23" i="12"/>
  <c r="AT24" i="12"/>
  <c r="AT25" i="12"/>
  <c r="AT26" i="12"/>
  <c r="AT27" i="12"/>
  <c r="AO7" i="12"/>
  <c r="AO8" i="12"/>
  <c r="AO9" i="12"/>
  <c r="AO10" i="12"/>
  <c r="AO11" i="12"/>
  <c r="AO12" i="12"/>
  <c r="AO13" i="12"/>
  <c r="AO14" i="12"/>
  <c r="AO15" i="12"/>
  <c r="AO16" i="12"/>
  <c r="AO17" i="12"/>
  <c r="AO18" i="12"/>
  <c r="AO19" i="12"/>
  <c r="AO20" i="12"/>
  <c r="AO21" i="12"/>
  <c r="AO22" i="12"/>
  <c r="AO23" i="12"/>
  <c r="AO24" i="12"/>
  <c r="AO25" i="12"/>
  <c r="AO26" i="12"/>
  <c r="AO27" i="12"/>
  <c r="AO6" i="12"/>
  <c r="AK7" i="12"/>
  <c r="AK8" i="12"/>
  <c r="AK9" i="12"/>
  <c r="AK10" i="12"/>
  <c r="AK11" i="12"/>
  <c r="AK12" i="12"/>
  <c r="AK13" i="12"/>
  <c r="AK14" i="12"/>
  <c r="AK15" i="12"/>
  <c r="AK16" i="12"/>
  <c r="AK17" i="12"/>
  <c r="AK18" i="12"/>
  <c r="AK19" i="12"/>
  <c r="AK20" i="12"/>
  <c r="AK21" i="12"/>
  <c r="AK22" i="12"/>
  <c r="AK23" i="12"/>
  <c r="AK24" i="12"/>
  <c r="AK25" i="12"/>
  <c r="AK26" i="12"/>
  <c r="AK27" i="12"/>
  <c r="AK6" i="12"/>
  <c r="AG7" i="12"/>
  <c r="AG8" i="12"/>
  <c r="AG9" i="12"/>
  <c r="AG10" i="12"/>
  <c r="AG11" i="12"/>
  <c r="AG12" i="12"/>
  <c r="AG13" i="12"/>
  <c r="AG14" i="12"/>
  <c r="AG15" i="12"/>
  <c r="AG16" i="12"/>
  <c r="AG17" i="12"/>
  <c r="AG18" i="12"/>
  <c r="AG19" i="12"/>
  <c r="AG20" i="12"/>
  <c r="AG21" i="12"/>
  <c r="AG22" i="12"/>
  <c r="AG23" i="12"/>
  <c r="AG24" i="12"/>
  <c r="AG25" i="12"/>
  <c r="AG26" i="12"/>
  <c r="AG27" i="12"/>
  <c r="AG6" i="12"/>
  <c r="AH4" i="12"/>
  <c r="AL4" i="12"/>
  <c r="AP4" i="12"/>
  <c r="BI12" i="12"/>
  <c r="BI13" i="12"/>
  <c r="BI14" i="12"/>
  <c r="BI15" i="12"/>
  <c r="BI16" i="12"/>
  <c r="BI17" i="12"/>
  <c r="BI18" i="12"/>
  <c r="BI19" i="12"/>
  <c r="BI20" i="12"/>
  <c r="BI21" i="12"/>
  <c r="BI22" i="12"/>
  <c r="BJ3" i="12"/>
  <c r="AB7" i="12"/>
  <c r="AB8" i="12"/>
  <c r="AB9" i="12"/>
  <c r="AB10" i="12"/>
  <c r="AB11" i="12"/>
  <c r="AB12" i="12"/>
  <c r="AB13" i="12"/>
  <c r="AB14" i="12"/>
  <c r="AB15" i="12"/>
  <c r="AB16" i="12"/>
  <c r="AB17" i="12"/>
  <c r="AB18" i="12"/>
  <c r="AB19" i="12"/>
  <c r="AB20" i="12"/>
  <c r="AB21" i="12"/>
  <c r="AB22" i="12"/>
  <c r="AB23" i="12"/>
  <c r="AB24" i="12"/>
  <c r="AB25" i="12"/>
  <c r="AB6" i="12"/>
  <c r="W6" i="12"/>
  <c r="AC4" i="12"/>
  <c r="X4" i="12"/>
  <c r="W7" i="12"/>
  <c r="W8" i="12"/>
  <c r="W9" i="12"/>
  <c r="W10" i="12"/>
  <c r="W11" i="12"/>
  <c r="W12" i="12"/>
  <c r="W13" i="12"/>
  <c r="W14" i="12"/>
  <c r="W15" i="12"/>
  <c r="W16" i="12"/>
  <c r="W17" i="12"/>
  <c r="W18" i="12"/>
  <c r="W19" i="12"/>
  <c r="W20" i="12"/>
  <c r="W21" i="12"/>
  <c r="W22" i="12"/>
  <c r="W23" i="12"/>
  <c r="W24" i="12"/>
  <c r="W25" i="12"/>
  <c r="S3" i="12"/>
  <c r="L7" i="12"/>
  <c r="L8" i="12"/>
  <c r="L9" i="12"/>
  <c r="L10" i="12"/>
  <c r="L11" i="12"/>
  <c r="L12" i="12"/>
  <c r="L13" i="12"/>
  <c r="L14" i="12"/>
  <c r="L15" i="12"/>
  <c r="L16" i="12"/>
  <c r="L17" i="12"/>
  <c r="L18" i="12"/>
  <c r="L19" i="12"/>
  <c r="L20" i="12"/>
  <c r="L21" i="12"/>
  <c r="L22" i="12"/>
  <c r="L23" i="12"/>
  <c r="L24" i="12"/>
  <c r="L25" i="12"/>
  <c r="L26" i="12"/>
  <c r="L27" i="12"/>
  <c r="L6" i="12"/>
  <c r="E6" i="12"/>
  <c r="E7" i="12"/>
  <c r="E8" i="12"/>
  <c r="E9" i="12"/>
  <c r="E10" i="12"/>
  <c r="E11" i="12"/>
  <c r="E12" i="12"/>
  <c r="E13" i="12"/>
  <c r="E14" i="12"/>
  <c r="E15" i="12"/>
  <c r="E16" i="12"/>
  <c r="E17" i="12"/>
  <c r="E18" i="12"/>
  <c r="E19" i="12"/>
  <c r="E20" i="12"/>
  <c r="E21" i="12"/>
  <c r="E22" i="12"/>
  <c r="E23" i="12"/>
  <c r="E24" i="12"/>
  <c r="E25" i="12"/>
  <c r="E26" i="12"/>
  <c r="E27" i="12"/>
  <c r="S12" i="2" l="1"/>
  <c r="X20" i="2"/>
  <c r="X18" i="2"/>
  <c r="X28" i="2"/>
  <c r="X21" i="2"/>
  <c r="X26" i="2"/>
  <c r="X25" i="2"/>
  <c r="T20" i="2"/>
  <c r="X14" i="2"/>
  <c r="X13" i="2"/>
  <c r="X15" i="2"/>
  <c r="X22" i="2"/>
  <c r="T29" i="2"/>
  <c r="AB29" i="2" s="1"/>
  <c r="T14" i="2"/>
  <c r="X27" i="2"/>
  <c r="X19" i="2"/>
  <c r="X16" i="2"/>
  <c r="X31" i="2"/>
  <c r="X23" i="2"/>
  <c r="T13" i="2"/>
  <c r="T28" i="2"/>
  <c r="T27" i="2"/>
  <c r="T19" i="2"/>
  <c r="T21" i="2"/>
  <c r="T26" i="2"/>
  <c r="T18" i="2"/>
  <c r="T17" i="2"/>
  <c r="AB17" i="2" s="1"/>
  <c r="T25" i="2"/>
  <c r="T12" i="2"/>
  <c r="AB12" i="2" s="1"/>
  <c r="T24" i="2"/>
  <c r="AB24" i="2" s="1"/>
  <c r="T16" i="2"/>
  <c r="T31" i="2"/>
  <c r="T23" i="2"/>
  <c r="T15" i="2"/>
  <c r="T30" i="2"/>
  <c r="AB30" i="2" s="1"/>
  <c r="T22" i="2"/>
  <c r="AB22" i="2" s="1"/>
  <c r="O11" i="2"/>
  <c r="Q11" i="2"/>
  <c r="AO7" i="8"/>
  <c r="AO8" i="8"/>
  <c r="AO9" i="8"/>
  <c r="AO10" i="8"/>
  <c r="AO11" i="8"/>
  <c r="AO12" i="8"/>
  <c r="AO13" i="8"/>
  <c r="AO14" i="8"/>
  <c r="AO15" i="8"/>
  <c r="AO16" i="8"/>
  <c r="AO17" i="8"/>
  <c r="AO18" i="8"/>
  <c r="AO19" i="8"/>
  <c r="AO20" i="8"/>
  <c r="AO21" i="8"/>
  <c r="AO22" i="8"/>
  <c r="AO23" i="8"/>
  <c r="AO24" i="8"/>
  <c r="AO25" i="8"/>
  <c r="AO6" i="8"/>
  <c r="AK7" i="8"/>
  <c r="AK8" i="8"/>
  <c r="AK9" i="8"/>
  <c r="AK10" i="8"/>
  <c r="AK11" i="8"/>
  <c r="AK12" i="8"/>
  <c r="AK13" i="8"/>
  <c r="AK14" i="8"/>
  <c r="AK15" i="8"/>
  <c r="AK16" i="8"/>
  <c r="AK17" i="8"/>
  <c r="AK18" i="8"/>
  <c r="AK19" i="8"/>
  <c r="AK20" i="8"/>
  <c r="AK21" i="8"/>
  <c r="AK22" i="8"/>
  <c r="AK23" i="8"/>
  <c r="AK24" i="8"/>
  <c r="AK25" i="8"/>
  <c r="AK6" i="8"/>
  <c r="AG6" i="8"/>
  <c r="AL4" i="8"/>
  <c r="AP4" i="8"/>
  <c r="AB28" i="2" l="1"/>
  <c r="AB25" i="2"/>
  <c r="AB13" i="2"/>
  <c r="AB27" i="2"/>
  <c r="AB31" i="2"/>
  <c r="AB15" i="2"/>
  <c r="AB23" i="2"/>
  <c r="AB16" i="2"/>
  <c r="AB18" i="2"/>
  <c r="AB19" i="2"/>
  <c r="AB26" i="2"/>
  <c r="AB14" i="2"/>
  <c r="AB21" i="2"/>
  <c r="AB20" i="2"/>
  <c r="BD7" i="8"/>
  <c r="BD8" i="8"/>
  <c r="BD9" i="8"/>
  <c r="BD10" i="8"/>
  <c r="BD11" i="8"/>
  <c r="BD12" i="8"/>
  <c r="BD13" i="8"/>
  <c r="BD14" i="8"/>
  <c r="BD6" i="8"/>
  <c r="AY6" i="8"/>
  <c r="BE4" i="8"/>
  <c r="AY7" i="8"/>
  <c r="AY8" i="8"/>
  <c r="AY9" i="8"/>
  <c r="AY10" i="8"/>
  <c r="AY11" i="8"/>
  <c r="AY12" i="8"/>
  <c r="AY13" i="8"/>
  <c r="AY14" i="8"/>
  <c r="AY15" i="8"/>
  <c r="AY16" i="8"/>
  <c r="AY17" i="8"/>
  <c r="AY18" i="8"/>
  <c r="AY19" i="8"/>
  <c r="AY20" i="8"/>
  <c r="AY21" i="8"/>
  <c r="AY22" i="8"/>
  <c r="AY23" i="8"/>
  <c r="AY24" i="8"/>
  <c r="AY25" i="8"/>
  <c r="AZ4" i="8"/>
  <c r="AT7" i="8"/>
  <c r="AT8" i="8"/>
  <c r="AT9" i="8"/>
  <c r="AT10" i="8"/>
  <c r="AT11" i="8"/>
  <c r="AT12" i="8"/>
  <c r="AT13" i="8"/>
  <c r="AT14" i="8"/>
  <c r="AT15" i="8"/>
  <c r="AT16" i="8"/>
  <c r="AT17" i="8"/>
  <c r="AT18" i="8"/>
  <c r="AT19" i="8"/>
  <c r="AT20" i="8"/>
  <c r="AT21" i="8"/>
  <c r="AT22" i="8"/>
  <c r="AT23" i="8"/>
  <c r="AT24" i="8"/>
  <c r="AT25" i="8"/>
  <c r="AT6" i="8"/>
  <c r="AU4" i="8"/>
  <c r="AH4" i="8"/>
  <c r="AG7" i="8"/>
  <c r="AG8" i="8"/>
  <c r="AG9" i="8"/>
  <c r="AG10" i="8"/>
  <c r="AG11" i="8"/>
  <c r="AG12" i="8"/>
  <c r="AG13" i="8"/>
  <c r="AG14" i="8"/>
  <c r="AG15" i="8"/>
  <c r="AG16" i="8"/>
  <c r="AG17" i="8"/>
  <c r="AG18" i="8"/>
  <c r="AG19" i="8"/>
  <c r="AG20" i="8"/>
  <c r="AG21" i="8"/>
  <c r="AG22" i="8"/>
  <c r="AG23" i="8"/>
  <c r="AG24" i="8"/>
  <c r="AG25" i="8"/>
  <c r="AB6" i="8"/>
  <c r="AC4" i="8"/>
  <c r="AB7" i="8"/>
  <c r="AB8" i="8"/>
  <c r="AB9" i="8"/>
  <c r="AB10" i="8"/>
  <c r="AB11" i="8"/>
  <c r="AB12" i="8"/>
  <c r="AB13" i="8"/>
  <c r="AB14" i="8"/>
  <c r="AB15" i="8"/>
  <c r="AB16" i="8"/>
  <c r="AB17" i="8"/>
  <c r="AB18" i="8"/>
  <c r="AB19" i="8"/>
  <c r="AB20" i="8"/>
  <c r="AB21" i="8"/>
  <c r="AB22" i="8"/>
  <c r="AB23" i="8"/>
  <c r="AB24" i="8"/>
  <c r="AB25" i="8"/>
  <c r="K6" i="8"/>
  <c r="W7" i="8"/>
  <c r="W8" i="8"/>
  <c r="W9" i="8"/>
  <c r="W10" i="8"/>
  <c r="W11" i="8"/>
  <c r="W12" i="8"/>
  <c r="W13" i="8"/>
  <c r="W14" i="8"/>
  <c r="W15" i="8"/>
  <c r="W16" i="8"/>
  <c r="W17" i="8"/>
  <c r="W18" i="8"/>
  <c r="W19" i="8"/>
  <c r="W20" i="8"/>
  <c r="W21" i="8"/>
  <c r="W22" i="8"/>
  <c r="W23" i="8"/>
  <c r="W24" i="8"/>
  <c r="W25" i="8"/>
  <c r="W6" i="8"/>
  <c r="X4" i="8"/>
  <c r="K7" i="8"/>
  <c r="K8" i="8"/>
  <c r="K9" i="8"/>
  <c r="K10" i="8"/>
  <c r="K11" i="8"/>
  <c r="K12" i="8"/>
  <c r="K13" i="8"/>
  <c r="K14" i="8"/>
  <c r="K15" i="8"/>
  <c r="K16" i="8"/>
  <c r="K17" i="8"/>
  <c r="K18" i="8"/>
  <c r="K19" i="8"/>
  <c r="K20" i="8"/>
  <c r="K21" i="8"/>
  <c r="K22" i="8"/>
  <c r="K23" i="8"/>
  <c r="K24" i="8"/>
  <c r="K25" i="8"/>
  <c r="D6" i="8"/>
  <c r="D7" i="8"/>
  <c r="D8" i="8"/>
  <c r="D9" i="8"/>
  <c r="D10" i="8"/>
  <c r="D11" i="8"/>
  <c r="D12" i="8"/>
  <c r="D13" i="8"/>
  <c r="D14" i="8"/>
  <c r="D15" i="8"/>
  <c r="D16" i="8"/>
  <c r="D17" i="8"/>
  <c r="D18" i="8"/>
  <c r="D19" i="8"/>
  <c r="D20" i="8"/>
  <c r="D21" i="8"/>
  <c r="D22" i="8"/>
  <c r="D23" i="8"/>
  <c r="D24" i="8"/>
  <c r="D25" i="8"/>
  <c r="C12" i="2"/>
  <c r="C22" i="2"/>
  <c r="C23" i="2"/>
  <c r="C25" i="2"/>
  <c r="C26" i="2"/>
  <c r="C27" i="2"/>
  <c r="C28" i="2"/>
  <c r="C29" i="2"/>
  <c r="C30" i="2"/>
  <c r="C31" i="2"/>
  <c r="C24" i="2"/>
  <c r="C13" i="2"/>
  <c r="C14" i="2"/>
  <c r="C15" i="2"/>
  <c r="C16" i="2"/>
  <c r="C17" i="2"/>
  <c r="C18" i="2"/>
  <c r="C19" i="2"/>
  <c r="C20" i="2"/>
  <c r="C21" i="2"/>
  <c r="N3" i="8"/>
  <c r="G3" i="8"/>
  <c r="S3" i="8"/>
  <c r="Z23" i="6"/>
  <c r="U23" i="6"/>
  <c r="Z4" i="6"/>
  <c r="U4" i="6"/>
  <c r="O10" i="6"/>
  <c r="O4" i="6"/>
  <c r="G9" i="6"/>
  <c r="G8" i="6"/>
  <c r="G7" i="6"/>
  <c r="G10" i="6"/>
  <c r="G6" i="6"/>
  <c r="G5" i="6"/>
  <c r="G4" i="6"/>
  <c r="G11" i="6" s="1"/>
  <c r="O9" i="6"/>
  <c r="O8" i="6"/>
  <c r="O7" i="6"/>
  <c r="O6" i="6"/>
  <c r="O5" i="6"/>
  <c r="I13" i="2" l="1"/>
  <c r="G13" i="2"/>
  <c r="F13" i="2"/>
  <c r="AI13" i="2" s="1"/>
  <c r="F25" i="2"/>
  <c r="I25" i="2"/>
  <c r="G25" i="2"/>
  <c r="F26" i="2"/>
  <c r="W26" i="2"/>
  <c r="I26" i="2"/>
  <c r="G26" i="2"/>
  <c r="G24" i="2"/>
  <c r="I24" i="2"/>
  <c r="F24" i="2"/>
  <c r="I23" i="2"/>
  <c r="G23" i="2"/>
  <c r="W23" i="2"/>
  <c r="F23" i="2"/>
  <c r="F27" i="2"/>
  <c r="Y27" i="2"/>
  <c r="I27" i="2"/>
  <c r="G27" i="2"/>
  <c r="F20" i="2"/>
  <c r="I20" i="2"/>
  <c r="G20" i="2"/>
  <c r="W31" i="2"/>
  <c r="I31" i="2"/>
  <c r="G31" i="2"/>
  <c r="F31" i="2"/>
  <c r="AI31" i="2" s="1"/>
  <c r="F18" i="2"/>
  <c r="N18" i="2" s="1"/>
  <c r="AG18" i="2" s="1"/>
  <c r="I18" i="2"/>
  <c r="G18" i="2"/>
  <c r="W18" i="2"/>
  <c r="I30" i="2"/>
  <c r="G30" i="2"/>
  <c r="W30" i="2"/>
  <c r="F30" i="2"/>
  <c r="G12" i="2"/>
  <c r="I12" i="2"/>
  <c r="W12" i="2"/>
  <c r="F12" i="2"/>
  <c r="F19" i="2"/>
  <c r="I19" i="2"/>
  <c r="G19" i="2"/>
  <c r="W19" i="2"/>
  <c r="F17" i="2"/>
  <c r="I17" i="2"/>
  <c r="G17" i="2"/>
  <c r="W17" i="2"/>
  <c r="I29" i="2"/>
  <c r="G29" i="2"/>
  <c r="F29" i="2"/>
  <c r="N29" i="2" s="1"/>
  <c r="AG29" i="2" s="1"/>
  <c r="I15" i="2"/>
  <c r="G15" i="2"/>
  <c r="F15" i="2"/>
  <c r="I14" i="2"/>
  <c r="G14" i="2"/>
  <c r="W14" i="2"/>
  <c r="F14" i="2"/>
  <c r="I21" i="2"/>
  <c r="G21" i="2"/>
  <c r="W21" i="2"/>
  <c r="F21" i="2"/>
  <c r="I22" i="2"/>
  <c r="G22" i="2"/>
  <c r="F22" i="2"/>
  <c r="I16" i="2"/>
  <c r="G16" i="2"/>
  <c r="W16" i="2"/>
  <c r="F16" i="2"/>
  <c r="U28" i="2"/>
  <c r="F28" i="2"/>
  <c r="G28" i="2"/>
  <c r="I28" i="2"/>
  <c r="Y19" i="2"/>
  <c r="Y26" i="2"/>
  <c r="S17" i="2"/>
  <c r="H10" i="6"/>
  <c r="O11" i="6"/>
  <c r="P8" i="6" s="1"/>
  <c r="B22" i="2" l="1"/>
  <c r="A22" i="2" s="1"/>
  <c r="B14" i="2"/>
  <c r="A14" i="2" s="1"/>
  <c r="B20" i="2"/>
  <c r="A20" i="2" s="1"/>
  <c r="B25" i="2"/>
  <c r="A25" i="2" s="1"/>
  <c r="P28" i="2"/>
  <c r="AI28" i="2"/>
  <c r="P26" i="2"/>
  <c r="AI26" i="2"/>
  <c r="P15" i="2"/>
  <c r="AI15" i="2"/>
  <c r="P20" i="2"/>
  <c r="AI20" i="2"/>
  <c r="P12" i="2"/>
  <c r="AI12" i="2"/>
  <c r="Z12" i="2"/>
  <c r="P21" i="2"/>
  <c r="AI21" i="2"/>
  <c r="P16" i="2"/>
  <c r="AI16" i="2"/>
  <c r="P17" i="2"/>
  <c r="AI17" i="2"/>
  <c r="P18" i="2"/>
  <c r="AI18" i="2"/>
  <c r="P24" i="2"/>
  <c r="AI24" i="2"/>
  <c r="P30" i="2"/>
  <c r="AI30" i="2"/>
  <c r="P25" i="2"/>
  <c r="AI25" i="2"/>
  <c r="P29" i="2"/>
  <c r="AI29" i="2"/>
  <c r="P14" i="2"/>
  <c r="AI14" i="2"/>
  <c r="P27" i="2"/>
  <c r="AI27" i="2"/>
  <c r="P22" i="2"/>
  <c r="AI22" i="2"/>
  <c r="P19" i="2"/>
  <c r="AI19" i="2"/>
  <c r="P23" i="2"/>
  <c r="AI23" i="2"/>
  <c r="B29" i="2"/>
  <c r="A29" i="2" s="1"/>
  <c r="B30" i="2"/>
  <c r="A30" i="2" s="1"/>
  <c r="B26" i="2"/>
  <c r="A26" i="2" s="1"/>
  <c r="B13" i="2"/>
  <c r="A13" i="2" s="1"/>
  <c r="B28" i="2"/>
  <c r="A28" i="2" s="1"/>
  <c r="B17" i="2"/>
  <c r="A17" i="2" s="1"/>
  <c r="B18" i="2"/>
  <c r="A18" i="2" s="1"/>
  <c r="B23" i="2"/>
  <c r="A23" i="2" s="1"/>
  <c r="B12" i="2"/>
  <c r="A12" i="2" s="1"/>
  <c r="B21" i="2"/>
  <c r="A21" i="2" s="1"/>
  <c r="B15" i="2"/>
  <c r="A15" i="2" s="1"/>
  <c r="B16" i="2"/>
  <c r="A16" i="2" s="1"/>
  <c r="B27" i="2"/>
  <c r="A27" i="2" s="1"/>
  <c r="N31" i="2"/>
  <c r="AG31" i="2" s="1"/>
  <c r="P31" i="2"/>
  <c r="B19" i="2"/>
  <c r="A19" i="2" s="1"/>
  <c r="B31" i="2"/>
  <c r="A31" i="2" s="1"/>
  <c r="B24" i="2"/>
  <c r="A24" i="2" s="1"/>
  <c r="N13" i="2"/>
  <c r="AG13" i="2" s="1"/>
  <c r="P13" i="2"/>
  <c r="N15" i="2"/>
  <c r="AG15" i="2" s="1"/>
  <c r="N14" i="2"/>
  <c r="AG14" i="2" s="1"/>
  <c r="N21" i="2"/>
  <c r="AG21" i="2" s="1"/>
  <c r="S28" i="2"/>
  <c r="W15" i="2"/>
  <c r="F11" i="2"/>
  <c r="W25" i="2"/>
  <c r="W28" i="2"/>
  <c r="W29" i="2"/>
  <c r="W22" i="2"/>
  <c r="W20" i="2"/>
  <c r="W13" i="2"/>
  <c r="W27" i="2"/>
  <c r="W24" i="2"/>
  <c r="Y23" i="2"/>
  <c r="G11" i="2"/>
  <c r="I11" i="2"/>
  <c r="K11" i="2"/>
  <c r="J17" i="2"/>
  <c r="AH17" i="2" s="1"/>
  <c r="N30" i="2"/>
  <c r="AG30" i="2" s="1"/>
  <c r="N23" i="2"/>
  <c r="AG23" i="2" s="1"/>
  <c r="Y24" i="2"/>
  <c r="Y15" i="2"/>
  <c r="N16" i="2"/>
  <c r="AG16" i="2" s="1"/>
  <c r="Y25" i="2"/>
  <c r="U21" i="2"/>
  <c r="J13" i="2"/>
  <c r="AH13" i="2" s="1"/>
  <c r="Y18" i="2"/>
  <c r="N20" i="2"/>
  <c r="AG20" i="2" s="1"/>
  <c r="N27" i="2"/>
  <c r="AG27" i="2" s="1"/>
  <c r="L13" i="2"/>
  <c r="AF13" i="2" s="1"/>
  <c r="U30" i="2"/>
  <c r="Z13" i="2"/>
  <c r="N25" i="2"/>
  <c r="AG25" i="2" s="1"/>
  <c r="N28" i="2"/>
  <c r="AG28" i="2" s="1"/>
  <c r="Y17" i="2"/>
  <c r="S15" i="2"/>
  <c r="N26" i="2"/>
  <c r="AG26" i="2" s="1"/>
  <c r="N22" i="2"/>
  <c r="AG22" i="2" s="1"/>
  <c r="H13" i="2"/>
  <c r="L12" i="2"/>
  <c r="AF12" i="2" s="1"/>
  <c r="U23" i="2"/>
  <c r="S21" i="2"/>
  <c r="M11" i="2"/>
  <c r="V11" i="2"/>
  <c r="X11" i="2"/>
  <c r="U29" i="2"/>
  <c r="S22" i="2"/>
  <c r="S30" i="2"/>
  <c r="S24" i="2"/>
  <c r="S20" i="2"/>
  <c r="H20" i="2"/>
  <c r="N24" i="2"/>
  <c r="AG24" i="2" s="1"/>
  <c r="Y16" i="2"/>
  <c r="U22" i="2"/>
  <c r="J25" i="2"/>
  <c r="AH25" i="2" s="1"/>
  <c r="S26" i="2"/>
  <c r="U31" i="2"/>
  <c r="U15" i="2"/>
  <c r="S29" i="2"/>
  <c r="N19" i="2"/>
  <c r="AG19" i="2" s="1"/>
  <c r="S19" i="2"/>
  <c r="S23" i="2"/>
  <c r="U13" i="2"/>
  <c r="U27" i="2"/>
  <c r="S14" i="2"/>
  <c r="S25" i="2"/>
  <c r="U25" i="2"/>
  <c r="Y13" i="2"/>
  <c r="S16" i="2"/>
  <c r="L26" i="2"/>
  <c r="AF26" i="2" s="1"/>
  <c r="L20" i="2"/>
  <c r="AF20" i="2" s="1"/>
  <c r="U16" i="2"/>
  <c r="Y21" i="2"/>
  <c r="Y22" i="2"/>
  <c r="U26" i="2"/>
  <c r="S13" i="2"/>
  <c r="Y14" i="2"/>
  <c r="U18" i="2"/>
  <c r="Y29" i="2"/>
  <c r="Y30" i="2"/>
  <c r="Y20" i="2"/>
  <c r="S27" i="2"/>
  <c r="U14" i="2"/>
  <c r="U17" i="2"/>
  <c r="U19" i="2"/>
  <c r="Y31" i="2"/>
  <c r="Y28" i="2"/>
  <c r="S31" i="2"/>
  <c r="S18" i="2"/>
  <c r="U24" i="2"/>
  <c r="U20" i="2"/>
  <c r="Y12" i="2"/>
  <c r="U12" i="2"/>
  <c r="H24" i="2"/>
  <c r="J15" i="2"/>
  <c r="AH15" i="2" s="1"/>
  <c r="L24" i="2"/>
  <c r="AF24" i="2" s="1"/>
  <c r="J23" i="2"/>
  <c r="AH23" i="2" s="1"/>
  <c r="L23" i="2"/>
  <c r="AF23" i="2" s="1"/>
  <c r="J24" i="2"/>
  <c r="AH24" i="2" s="1"/>
  <c r="H26" i="2"/>
  <c r="J27" i="2"/>
  <c r="AH27" i="2" s="1"/>
  <c r="H28" i="2"/>
  <c r="H29" i="2"/>
  <c r="J29" i="2"/>
  <c r="AH29" i="2" s="1"/>
  <c r="L29" i="2"/>
  <c r="AF29" i="2" s="1"/>
  <c r="L27" i="2"/>
  <c r="AF27" i="2" s="1"/>
  <c r="J30" i="2"/>
  <c r="AH30" i="2" s="1"/>
  <c r="H30" i="2"/>
  <c r="L30" i="2"/>
  <c r="AF30" i="2" s="1"/>
  <c r="N17" i="2"/>
  <c r="AG17" i="2" s="1"/>
  <c r="J20" i="2"/>
  <c r="AH20" i="2" s="1"/>
  <c r="J22" i="2"/>
  <c r="AH22" i="2" s="1"/>
  <c r="L14" i="2"/>
  <c r="AF14" i="2" s="1"/>
  <c r="L19" i="2"/>
  <c r="AF19" i="2" s="1"/>
  <c r="N12" i="2"/>
  <c r="AG12" i="2" s="1"/>
  <c r="H18" i="2"/>
  <c r="H19" i="2"/>
  <c r="L22" i="2"/>
  <c r="AF22" i="2" s="1"/>
  <c r="L18" i="2"/>
  <c r="AF18" i="2" s="1"/>
  <c r="J18" i="2"/>
  <c r="AH18" i="2" s="1"/>
  <c r="H15" i="2"/>
  <c r="AA22" i="2"/>
  <c r="H22" i="2"/>
  <c r="J26" i="2"/>
  <c r="AH26" i="2" s="1"/>
  <c r="L15" i="2"/>
  <c r="AF15" i="2" s="1"/>
  <c r="J16" i="2"/>
  <c r="AH16" i="2" s="1"/>
  <c r="Z28" i="2"/>
  <c r="L28" i="2"/>
  <c r="AF28" i="2" s="1"/>
  <c r="J31" i="2"/>
  <c r="AH31" i="2" s="1"/>
  <c r="H14" i="2"/>
  <c r="L17" i="2"/>
  <c r="AF17" i="2" s="1"/>
  <c r="H17" i="2"/>
  <c r="H21" i="2"/>
  <c r="J21" i="2"/>
  <c r="AH21" i="2" s="1"/>
  <c r="H31" i="2"/>
  <c r="L21" i="2"/>
  <c r="AF21" i="2" s="1"/>
  <c r="L31" i="2"/>
  <c r="AF31" i="2" s="1"/>
  <c r="Z25" i="2"/>
  <c r="L25" i="2"/>
  <c r="AF25" i="2" s="1"/>
  <c r="H23" i="2"/>
  <c r="J12" i="2"/>
  <c r="AH12" i="2" s="1"/>
  <c r="AA25" i="2"/>
  <c r="H25" i="2"/>
  <c r="J19" i="2"/>
  <c r="AH19" i="2" s="1"/>
  <c r="H16" i="2"/>
  <c r="J28" i="2"/>
  <c r="AH28" i="2" s="1"/>
  <c r="J14" i="2"/>
  <c r="AH14" i="2" s="1"/>
  <c r="H27" i="2"/>
  <c r="L16" i="2"/>
  <c r="AF16" i="2" s="1"/>
  <c r="H12" i="2"/>
  <c r="AA15" i="2"/>
  <c r="AA18" i="2"/>
  <c r="AA19" i="2"/>
  <c r="Z15" i="2"/>
  <c r="R11" i="2"/>
  <c r="Z24" i="2"/>
  <c r="AA28" i="2"/>
  <c r="AA14" i="2"/>
  <c r="Z23" i="2"/>
  <c r="Z17" i="2"/>
  <c r="AA17" i="2"/>
  <c r="AA21" i="2"/>
  <c r="AA31" i="2"/>
  <c r="Z21" i="2"/>
  <c r="Z31" i="2"/>
  <c r="T11" i="2"/>
  <c r="AA20" i="2"/>
  <c r="Z30" i="2"/>
  <c r="Z26" i="2"/>
  <c r="Z20" i="2"/>
  <c r="AA13" i="2"/>
  <c r="AA23" i="2"/>
  <c r="AA29" i="2"/>
  <c r="Z29" i="2"/>
  <c r="AA16" i="2"/>
  <c r="AA27" i="2"/>
  <c r="Z16" i="2"/>
  <c r="AA12" i="2"/>
  <c r="AA24" i="2"/>
  <c r="Z14" i="2"/>
  <c r="Z19" i="2"/>
  <c r="Z27" i="2"/>
  <c r="AA26" i="2"/>
  <c r="Z22" i="2"/>
  <c r="Z18" i="2"/>
  <c r="AA30" i="2"/>
  <c r="P5" i="6"/>
  <c r="P9" i="6"/>
  <c r="P10" i="6"/>
  <c r="H4" i="6"/>
  <c r="H8" i="6"/>
  <c r="H7" i="6"/>
  <c r="H6" i="6"/>
  <c r="H5" i="6"/>
  <c r="H9" i="6"/>
  <c r="P7" i="6"/>
  <c r="P4" i="6"/>
  <c r="P6" i="6"/>
  <c r="H11" i="2" l="1"/>
  <c r="P11" i="2"/>
  <c r="N11" i="2"/>
  <c r="J11" i="2"/>
  <c r="AB11" i="2"/>
  <c r="AC11" i="2" s="1"/>
  <c r="Z11" i="2"/>
  <c r="B11" i="2"/>
  <c r="A11" i="2" s="1"/>
  <c r="A10" i="2" s="1"/>
  <c r="W11" i="2"/>
  <c r="L11" i="2"/>
  <c r="U11" i="2"/>
  <c r="S11" i="2"/>
  <c r="Y11" i="2"/>
  <c r="AA11" i="2"/>
</calcChain>
</file>

<file path=xl/sharedStrings.xml><?xml version="1.0" encoding="utf-8"?>
<sst xmlns="http://schemas.openxmlformats.org/spreadsheetml/2006/main" count="7237" uniqueCount="212">
  <si>
    <r>
      <t>Issue:</t>
    </r>
    <r>
      <rPr>
        <sz val="11"/>
        <color theme="1"/>
        <rFont val="Calibri"/>
        <family val="2"/>
        <scheme val="minor"/>
      </rPr>
      <t xml:space="preserve"> High LTFU numbers or age effect 01-4</t>
    </r>
  </si>
  <si>
    <t>Infants getting diagnosed very soon after birth (fewer infants might be getting HIV from the mother), if so, prevalence should be different between 1 and 4yrs. If this is the case from one quarter to the next you may lose people 47months old in quarter the next quarter 49 months move to another age bracket (if fewer people aging in some people are ageing out). We can’t tell if really LTFU or individuals have age between FY19FYQ4 vs FY20Q1</t>
  </si>
  <si>
    <t>Estimate the LTFU based on TX_NEW in the current quarter, and TX_CURR from the current and prior quarter. Who was in the TX_CURR in the prior quarter and is no longer in the TX_CURR in this quarter?</t>
  </si>
  <si>
    <r>
      <t>·</t>
    </r>
    <r>
      <rPr>
        <sz val="7"/>
        <color theme="1"/>
        <rFont val="Times New Roman"/>
        <family val="1"/>
      </rPr>
      <t xml:space="preserve">         </t>
    </r>
    <r>
      <rPr>
        <sz val="11"/>
        <color theme="1"/>
        <rFont val="Calibri"/>
        <family val="2"/>
        <scheme val="minor"/>
      </rPr>
      <t>Does the ageing out effect explain why MER data confuse us?</t>
    </r>
  </si>
  <si>
    <t>These are mutually exclusive and exhaustive disaggs of Tx_CURR, Quarter A</t>
  </si>
  <si>
    <t>These are mutually exclusive and exhaustive disaggs of TX-CURR, Quarter B</t>
  </si>
  <si>
    <t>Age-Sex Disagg</t>
  </si>
  <si>
    <t>TX_CURR, Quarter A</t>
  </si>
  <si>
    <t>Was in this age-sex disagg of Tx_CURR in both quarters A and B (retained, no age transition)</t>
  </si>
  <si>
    <t>Was in this age-sex disagg of Tx_CURR in quarter A and is in a different age-sex disagg in quarter B (retained, aged out)</t>
  </si>
  <si>
    <t>TX_CURR, Quarter B</t>
  </si>
  <si>
    <t>A</t>
  </si>
  <si>
    <t>B</t>
  </si>
  <si>
    <t>C</t>
  </si>
  <si>
    <t>D</t>
  </si>
  <si>
    <t>E</t>
  </si>
  <si>
    <t>F</t>
  </si>
  <si>
    <t>G</t>
  </si>
  <si>
    <t>H</t>
  </si>
  <si>
    <t>I</t>
  </si>
  <si>
    <t>J</t>
  </si>
  <si>
    <r>
      <t>·</t>
    </r>
    <r>
      <rPr>
        <sz val="7"/>
        <color theme="1"/>
        <rFont val="Times New Roman"/>
        <family val="1"/>
      </rPr>
      <t xml:space="preserve">         </t>
    </r>
    <r>
      <rPr>
        <sz val="11"/>
        <color theme="1"/>
        <rFont val="Calibri"/>
        <family val="2"/>
        <scheme val="minor"/>
      </rPr>
      <t>% LTFU (D+E)/A</t>
    </r>
  </si>
  <si>
    <t>(FY19Q4) Sept 21 2019</t>
  </si>
  <si>
    <t>(FY20Q1) Dec 21 2020</t>
  </si>
  <si>
    <t>Sexo</t>
  </si>
  <si>
    <t>AgeBand</t>
  </si>
  <si>
    <t>15-19</t>
  </si>
  <si>
    <t>LTFU</t>
  </si>
  <si>
    <t>20-24</t>
  </si>
  <si>
    <t>Transferred Out</t>
  </si>
  <si>
    <t>M</t>
  </si>
  <si>
    <t>35-39</t>
  </si>
  <si>
    <t>Active</t>
  </si>
  <si>
    <t>30-34</t>
  </si>
  <si>
    <t>25-29</t>
  </si>
  <si>
    <t>0-11 mths</t>
  </si>
  <si>
    <t>40+</t>
  </si>
  <si>
    <t>Count</t>
  </si>
  <si>
    <t>5-9</t>
  </si>
  <si>
    <t>1-4</t>
  </si>
  <si>
    <t>10-14</t>
  </si>
  <si>
    <t>TX_CURR FY19Q4</t>
  </si>
  <si>
    <t>Provincia</t>
  </si>
  <si>
    <t>Outcome_FY19</t>
  </si>
  <si>
    <t>Zambézia</t>
  </si>
  <si>
    <t>NULL</t>
  </si>
  <si>
    <t>Abandon</t>
  </si>
  <si>
    <t>Dead</t>
  </si>
  <si>
    <t>Outcome_FY20</t>
  </si>
  <si>
    <t>Cabo Delgado</t>
  </si>
  <si>
    <t>ART Suspend</t>
  </si>
  <si>
    <t>Transferred</t>
  </si>
  <si>
    <t>Maputo Província</t>
  </si>
  <si>
    <t>Null</t>
  </si>
  <si>
    <t>Sandbox.dbo.TX_CURR_FY19Q4_6</t>
  </si>
  <si>
    <t>Sandbox.dbo.TX_CURR_FY20Q1_6</t>
  </si>
  <si>
    <t>TX_CURR FY20Q1_6</t>
  </si>
  <si>
    <r>
      <t xml:space="preserve">Dataset used: </t>
    </r>
    <r>
      <rPr>
        <sz val="11"/>
        <color theme="1"/>
        <rFont val="Calibri"/>
        <family val="2"/>
        <scheme val="minor"/>
      </rPr>
      <t>MozART_q1_20</t>
    </r>
  </si>
  <si>
    <t xml:space="preserve">COUNTS </t>
  </si>
  <si>
    <r>
      <t xml:space="preserve">Was in this age-sex disagg of Tx_CURR in both quarters A and B (retained, no age transition). </t>
    </r>
    <r>
      <rPr>
        <sz val="11"/>
        <color rgb="FFFF0000"/>
        <rFont val="Calibri"/>
        <family val="2"/>
        <scheme val="minor"/>
      </rPr>
      <t>I repeated this category for completeness</t>
    </r>
  </si>
  <si>
    <t>K</t>
  </si>
  <si>
    <t>Patients Evaluated</t>
  </si>
  <si>
    <t>All Patients in the dataset (sometimes there are restrictions to evaluate only patients who initated after a certain date or within a range)</t>
  </si>
  <si>
    <t>Artifactual high LTFU Analysis</t>
  </si>
  <si>
    <t>The outcome (abandoned treatment, suspended ART, transferred out, dead, or LTFU) was ascertained in two points in time:</t>
  </si>
  <si>
    <t>Gaza</t>
  </si>
  <si>
    <t>Inhambane</t>
  </si>
  <si>
    <t>Manica</t>
  </si>
  <si>
    <t>Maputo Cidade</t>
  </si>
  <si>
    <t>Nampula</t>
  </si>
  <si>
    <t>Niassa</t>
  </si>
  <si>
    <t>Sofala</t>
  </si>
  <si>
    <t>Tete</t>
  </si>
  <si>
    <t>Counts by sex, age, and outcome</t>
  </si>
  <si>
    <t>Counts by province and outcome (Active patients)</t>
  </si>
  <si>
    <t>Counts by unique health facilities by province</t>
  </si>
  <si>
    <t>Active in FY19Q4 and FY20Q1</t>
  </si>
  <si>
    <t>Active in FY19Q4</t>
  </si>
  <si>
    <t>Active in FY20Q1</t>
  </si>
  <si>
    <t>Column A Analysis tab</t>
  </si>
  <si>
    <t>Column F Analysis tab</t>
  </si>
  <si>
    <t>Not used in Analysis tab</t>
  </si>
  <si>
    <t>Active FY19Q4 and FY20Q1 no age transition</t>
  </si>
  <si>
    <t>Columns B and G Analysis tab</t>
  </si>
  <si>
    <t>Active FY19Q4 and FY20Q1 with age transition</t>
  </si>
  <si>
    <t>Column C Analysis tab</t>
  </si>
  <si>
    <t>Active in FY19Q4 but dead in FY20Q1 (left in FY19Q4 Ageband)</t>
  </si>
  <si>
    <t>Column D Analysis tab</t>
  </si>
  <si>
    <r>
      <t xml:space="preserve">Deaths (in Tx_CURR quarter A but not in any age sex disagg of TX_CURR quarter B due to death) </t>
    </r>
    <r>
      <rPr>
        <b/>
        <sz val="11"/>
        <color rgb="FF000000"/>
        <rFont val="Calibri"/>
        <family val="2"/>
        <scheme val="minor"/>
      </rPr>
      <t>Note that patients were left in ageband in quarter A</t>
    </r>
  </si>
  <si>
    <t>Active in FY19Q4 but LTFU or Abandono or ART Suspend in FY20Q1 (left in FY19Q4 Ageband)</t>
  </si>
  <si>
    <t>Column E Analysis tab</t>
  </si>
  <si>
    <r>
      <t xml:space="preserve">LTFU </t>
    </r>
    <r>
      <rPr>
        <b/>
        <sz val="11"/>
        <color rgb="FF000000"/>
        <rFont val="Calibri"/>
        <family val="2"/>
        <scheme val="minor"/>
      </rPr>
      <t>or Abandono or ART suspend</t>
    </r>
    <r>
      <rPr>
        <sz val="11"/>
        <color rgb="FF000000"/>
        <rFont val="Calibri"/>
        <family val="2"/>
        <scheme val="minor"/>
      </rPr>
      <t xml:space="preserve"> (in Tx_CURR quarter A but not in any age sex disagg of TX_CURR quarter B not recorded as death) </t>
    </r>
    <r>
      <rPr>
        <b/>
        <sz val="11"/>
        <color rgb="FF000000"/>
        <rFont val="Calibri"/>
        <family val="2"/>
        <scheme val="minor"/>
      </rPr>
      <t>and not transferred out</t>
    </r>
    <r>
      <rPr>
        <sz val="11"/>
        <color rgb="FF000000"/>
        <rFont val="Calibri"/>
        <family val="2"/>
        <scheme val="minor"/>
      </rPr>
      <t xml:space="preserve"> </t>
    </r>
  </si>
  <si>
    <t>Not in FY19Q4 but Active in FY20Q1 (New on treatment) Check</t>
  </si>
  <si>
    <r>
      <t xml:space="preserve">TX_NEW (in TX_CURR quarter B, new on treatment) </t>
    </r>
    <r>
      <rPr>
        <b/>
        <sz val="11"/>
        <rFont val="Calibri"/>
        <family val="2"/>
        <scheme val="minor"/>
      </rPr>
      <t>Check</t>
    </r>
  </si>
  <si>
    <t>Not in FY19Q4 but Active in FY20Q1 (Returned to treatment) Check</t>
  </si>
  <si>
    <r>
      <t xml:space="preserve">Returned to care (in Tx_CURR quarter B but not in quarter A, previously on treatment) </t>
    </r>
    <r>
      <rPr>
        <b/>
        <sz val="11"/>
        <color rgb="FF000000"/>
        <rFont val="Calibri"/>
        <family val="2"/>
        <scheme val="minor"/>
      </rPr>
      <t>Check</t>
    </r>
  </si>
  <si>
    <t xml:space="preserve">% LTFU (D+E)/A </t>
  </si>
  <si>
    <t>L</t>
  </si>
  <si>
    <t xml:space="preserve">% Retained (B+C)/A </t>
  </si>
  <si>
    <t xml:space="preserve">Outcomes </t>
  </si>
  <si>
    <t>SQL Outputs - Analysis Inputs</t>
  </si>
  <si>
    <t>Totals</t>
  </si>
  <si>
    <t>Was in this age-sex disagg of Tx_CURR in both quarters A and B (retained, no age transition). I repeated this category for completeness</t>
  </si>
  <si>
    <t>TX_NEW (in TX_CURR quarter B, new on treatment) Check</t>
  </si>
  <si>
    <t>Was in a different age-sex disagg of Tx_CURR in quarter A and is in this age-sex disagg in quarter B (retained, aged in) Is this C?</t>
  </si>
  <si>
    <t>Returned to care (in Tx_CURR quarter B but not in quarter A, previously on treatment) Check</t>
  </si>
  <si>
    <t>F 0-11 mths</t>
  </si>
  <si>
    <t/>
  </si>
  <si>
    <t>F 1-4</t>
  </si>
  <si>
    <t>F 5-9</t>
  </si>
  <si>
    <t>F 10-14</t>
  </si>
  <si>
    <t>F 15-19</t>
  </si>
  <si>
    <t>F 20-24</t>
  </si>
  <si>
    <t>F 25-29</t>
  </si>
  <si>
    <t>F 30-34</t>
  </si>
  <si>
    <t>F 35-39</t>
  </si>
  <si>
    <t>F 40+</t>
  </si>
  <si>
    <t>M 0-11 mths</t>
  </si>
  <si>
    <t>M 1-4</t>
  </si>
  <si>
    <t>M 5-9</t>
  </si>
  <si>
    <t>M 10-14</t>
  </si>
  <si>
    <t>M 15-19</t>
  </si>
  <si>
    <t>M 20-24</t>
  </si>
  <si>
    <t>M 25-29</t>
  </si>
  <si>
    <t>M 30-34</t>
  </si>
  <si>
    <t>M 35-39</t>
  </si>
  <si>
    <t>M 40+</t>
  </si>
  <si>
    <t>Retained, aged out</t>
  </si>
  <si>
    <t>Retained, no age transition</t>
  </si>
  <si>
    <t>Data from Analysis tab</t>
  </si>
  <si>
    <r>
      <t>·</t>
    </r>
    <r>
      <rPr>
        <sz val="7"/>
        <color theme="1"/>
        <rFont val="Times New Roman"/>
        <family val="1"/>
      </rPr>
      <t xml:space="preserve">         </t>
    </r>
    <r>
      <rPr>
        <sz val="11"/>
        <color theme="1"/>
        <rFont val="Calibri"/>
        <family val="2"/>
        <scheme val="minor"/>
      </rPr>
      <t>% who was retained (B+C)/A</t>
    </r>
  </si>
  <si>
    <t>This needs to be filled out according to the TX_CURR SQL query</t>
  </si>
  <si>
    <t>September 21, 2019 end of FY19Q4 according to the MozART date of data submission</t>
  </si>
  <si>
    <t>December 21, 2019 end of FY20Q1 according to the MozART date of data submission</t>
  </si>
  <si>
    <t>0-11 months old make up the largest category in terms of patients who were retained between quarters but who aged out</t>
  </si>
  <si>
    <t>They also make up the largest category of LTFU compared to 1-4 year olds</t>
  </si>
  <si>
    <t>Finddings are comparable between sexes</t>
  </si>
  <si>
    <t>Age and sex among patients 15+ who were retained between quarters but who aged out is evenly distributed across ages and sex</t>
  </si>
  <si>
    <t>The categories with the highest LTFU are males 20-24 followed by females 15-19 and males 25-29</t>
  </si>
  <si>
    <t>Ageing out across sex and age is more or less evenly distributed</t>
  </si>
  <si>
    <t>Not in treatment (LTFU or Abandono or ART suspend)</t>
  </si>
  <si>
    <t>Deaths</t>
  </si>
  <si>
    <t>Active in FY19Q4 but dead in FY20Q1 (no ageout)</t>
  </si>
  <si>
    <t>Active in FY19Q4 but dead in FY20Q1 (aged out)</t>
  </si>
  <si>
    <t>(No column name)</t>
  </si>
  <si>
    <t>CONTAINS OBSERVATIONS WITH DUPLICATED NIDS and all patients in MozART</t>
  </si>
  <si>
    <t>Was in a different age-sex disagg of Tx_CURR in quarter A and is in this age-sex disagg in quarter B (retained, aged in)</t>
  </si>
  <si>
    <t>Column I Analysis tab</t>
  </si>
  <si>
    <t>Check</t>
  </si>
  <si>
    <t>T</t>
  </si>
  <si>
    <r>
      <t>Transferred Out (in Tx_CURR quarter A but</t>
    </r>
    <r>
      <rPr>
        <b/>
        <sz val="11"/>
        <color rgb="FF000000"/>
        <rFont val="Calibri"/>
        <family val="2"/>
        <scheme val="minor"/>
      </rPr>
      <t xml:space="preserve"> transferred out</t>
    </r>
    <r>
      <rPr>
        <sz val="11"/>
        <color rgb="FF000000"/>
        <rFont val="Calibri"/>
        <family val="2"/>
        <scheme val="minor"/>
      </rPr>
      <t xml:space="preserve"> in TX_CURR quarter b)</t>
    </r>
  </si>
  <si>
    <t>Active FY19Q4 and FY20Q1 but who transitioned out</t>
  </si>
  <si>
    <t>Data without duplicate nids and limited to patients who initiated ART on or after 01-01-2012</t>
  </si>
  <si>
    <t>Data limited to patients who initiated ART on or after 01-01-2012</t>
  </si>
  <si>
    <r>
      <t>·</t>
    </r>
    <r>
      <rPr>
        <sz val="7"/>
        <color theme="1"/>
        <rFont val="Times New Roman"/>
        <family val="1"/>
      </rPr>
      <t xml:space="preserve">         </t>
    </r>
    <r>
      <rPr>
        <sz val="11"/>
        <color theme="1"/>
        <rFont val="Calibri"/>
        <family val="2"/>
        <scheme val="minor"/>
      </rPr>
      <t>% who stayed in between quarters (B and C)</t>
    </r>
    <r>
      <rPr>
        <sz val="11"/>
        <color theme="1"/>
        <rFont val="Symbol"/>
        <family val="1"/>
        <charset val="2"/>
      </rPr>
      <t xml:space="preserve"> </t>
    </r>
  </si>
  <si>
    <t>Data limited to patients who initiated ART on or after 01-01-2012. Categories labeled with letters in row 8 for ease of reference</t>
  </si>
  <si>
    <t>Sandbox.dbo.TX_CURR_FY19Q4</t>
  </si>
  <si>
    <t>TX_CURR FY20Q1</t>
  </si>
  <si>
    <t>Sandbox.dbo.TX_CURR_FY20Q1</t>
  </si>
  <si>
    <t>Age-Sex</t>
  </si>
  <si>
    <t>LTFU proxy</t>
  </si>
  <si>
    <t>% Age Out</t>
  </si>
  <si>
    <t>Column T Analysis tab</t>
  </si>
  <si>
    <r>
      <t xml:space="preserve">Was in this age-sex disagg of Tx_CURR in both quarters A and B (retained, no age transition). </t>
    </r>
    <r>
      <rPr>
        <sz val="11"/>
        <rFont val="Calibri"/>
        <family val="2"/>
        <scheme val="minor"/>
      </rPr>
      <t>Repeated this category for completeness</t>
    </r>
  </si>
  <si>
    <t>(FY19Q1) Dec 21 2019</t>
  </si>
  <si>
    <t>(FY19Q2) Mar 21 2020</t>
  </si>
  <si>
    <t>Active in FY19Q1 but dead in FY19Q2 (left in FY19Q1 Ageband)</t>
  </si>
  <si>
    <t>Active in FY19Q1 but LTFU or Abandono or ART Suspend in FY19Q2 (left in FY19Q1 Ageband)</t>
  </si>
  <si>
    <t>TX_NEW (Not in FY19Q1 but Active in FY19Q2 Started TX in FY19Q2</t>
  </si>
  <si>
    <t>Not in FY19Q1 but Active in FY19Q2 (Returned to treatment TX prior to FY19Q1)</t>
  </si>
  <si>
    <t>Active FY19Q1 and FY19Q2 with age transition</t>
  </si>
  <si>
    <t>Active FY19Q1 and FY19Q2 but who transferred out</t>
  </si>
  <si>
    <t>Active in FY19Q1</t>
  </si>
  <si>
    <t>Active in FY19Q2</t>
  </si>
  <si>
    <t>Active FY19Q1 and FY19Q2</t>
  </si>
  <si>
    <t>Active FY19Q1 and FY19Q2 no age transition</t>
  </si>
  <si>
    <t>Column H Analysis tab</t>
  </si>
  <si>
    <t>TX_CURR FY19Q1</t>
  </si>
  <si>
    <t>TX_CURR FY19Q2</t>
  </si>
  <si>
    <t>40+ Females were the population of patients who were retained the most compared to other ages and sex 15-19 was the lowest</t>
  </si>
  <si>
    <t>They also make up the largest category of LTFU</t>
  </si>
  <si>
    <t xml:space="preserve">The categories with the highest LTFU are females 15-19 followed by females 20-24 </t>
  </si>
  <si>
    <t>Actual LTFU%</t>
  </si>
  <si>
    <t>Transfer bias</t>
  </si>
  <si>
    <t>Return to care</t>
  </si>
  <si>
    <t xml:space="preserve">check total </t>
  </si>
  <si>
    <t>variance</t>
  </si>
  <si>
    <t xml:space="preserve">Total LTFU bias </t>
  </si>
  <si>
    <t>Net age bias</t>
  </si>
  <si>
    <t>Not in FY19Q4 but Active in FY20Q1 (New on treatment)</t>
  </si>
  <si>
    <t>Grand Total</t>
  </si>
  <si>
    <t>Dec</t>
  </si>
  <si>
    <t>Nov</t>
  </si>
  <si>
    <t>Sep</t>
  </si>
  <si>
    <t>Aug</t>
  </si>
  <si>
    <t>Jul</t>
  </si>
  <si>
    <t>Jun</t>
  </si>
  <si>
    <t>May</t>
  </si>
  <si>
    <t>Apr</t>
  </si>
  <si>
    <t>Mar</t>
  </si>
  <si>
    <t>Feb</t>
  </si>
  <si>
    <t>Jan</t>
  </si>
  <si>
    <t>Sum of Count2</t>
  </si>
  <si>
    <t>Sum of Count</t>
  </si>
  <si>
    <t>Row Labels</t>
  </si>
  <si>
    <t>Column Labels</t>
  </si>
  <si>
    <t>Day</t>
  </si>
  <si>
    <t>Month</t>
  </si>
  <si>
    <t>datanasc</t>
  </si>
  <si>
    <t>Pivot 3 of 3</t>
  </si>
  <si>
    <t>Pivot 2 of 3</t>
  </si>
  <si>
    <t>Pivot 1 of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</si>
</sst>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ymbol"/>
      <family val="1"/>
      <charset val="2"/>
    </font>
    <font>
      <sz val="7"/>
      <color theme="1"/>
      <name val="Times New Roman"/>
      <family val="1"/>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b/>
      <sz val="11"/>
      <color theme="8"/>
      <name val="Calibri"/>
      <family val="2"/>
      <scheme val="minor"/>
    </font>
    <font>
      <sz val="11"/>
      <color rgb="FF000000"/>
      <name val="Calibri"/>
      <family val="2"/>
      <scheme val="minor"/>
    </font>
    <font>
      <i/>
      <sz val="11"/>
      <color theme="1"/>
      <name val="Calibri"/>
      <family val="2"/>
      <scheme val="minor"/>
    </font>
    <font>
      <b/>
      <sz val="11"/>
      <color rgb="FF000000"/>
      <name val="Calibri"/>
      <family val="2"/>
      <scheme val="minor"/>
    </font>
    <font>
      <b/>
      <sz val="11"/>
      <color rgb="FFFF0000"/>
      <name val="Calibri"/>
      <family val="2"/>
      <scheme val="minor"/>
    </font>
    <font>
      <b/>
      <sz val="11"/>
      <name val="Calibri"/>
      <family val="2"/>
      <scheme val="minor"/>
    </font>
    <font>
      <b/>
      <sz val="16"/>
      <color rgb="FFFF0000"/>
      <name val="Calibri"/>
      <family val="2"/>
      <scheme val="minor"/>
    </font>
    <font>
      <b/>
      <sz val="12"/>
      <name val="Calibri"/>
      <family val="2"/>
      <scheme val="minor"/>
    </font>
    <font>
      <sz val="11"/>
      <name val="Calibri"/>
      <family val="2"/>
      <scheme val="minor"/>
    </font>
    <font>
      <b/>
      <sz val="11"/>
      <color theme="5"/>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2"/>
        <bgColor indexed="64"/>
      </patternFill>
    </fill>
    <fill>
      <patternFill patternType="solid">
        <fgColor theme="6"/>
        <bgColor indexed="64"/>
      </patternFill>
    </fill>
    <fill>
      <patternFill patternType="solid">
        <fgColor rgb="FFFFFF00"/>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12" applyNumberFormat="0" applyFill="0" applyAlignment="0" applyProtection="0"/>
    <xf numFmtId="0" fontId="8" fillId="0" borderId="13" applyNumberFormat="0" applyFill="0" applyAlignment="0" applyProtection="0"/>
    <xf numFmtId="0" fontId="9" fillId="0" borderId="1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5" applyNumberFormat="0" applyAlignment="0" applyProtection="0"/>
    <xf numFmtId="0" fontId="14" fillId="6" borderId="16" applyNumberFormat="0" applyAlignment="0" applyProtection="0"/>
    <xf numFmtId="0" fontId="15" fillId="6" borderId="15" applyNumberFormat="0" applyAlignment="0" applyProtection="0"/>
    <xf numFmtId="0" fontId="16" fillId="0" borderId="17" applyNumberFormat="0" applyFill="0" applyAlignment="0" applyProtection="0"/>
    <xf numFmtId="0" fontId="17" fillId="7" borderId="18" applyNumberFormat="0" applyAlignment="0" applyProtection="0"/>
    <xf numFmtId="0" fontId="5" fillId="0" borderId="0" applyNumberFormat="0" applyFill="0" applyBorder="0" applyAlignment="0" applyProtection="0"/>
    <xf numFmtId="0" fontId="1" fillId="8" borderId="19" applyNumberFormat="0" applyFont="0" applyAlignment="0" applyProtection="0"/>
    <xf numFmtId="0" fontId="18" fillId="0" borderId="0" applyNumberFormat="0" applyFill="0" applyBorder="0" applyAlignment="0" applyProtection="0"/>
    <xf numFmtId="0" fontId="2" fillId="0" borderId="20"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7">
    <xf numFmtId="0" fontId="0" fillId="0" borderId="0" xfId="0"/>
    <xf numFmtId="0" fontId="2" fillId="0" borderId="0" xfId="0" applyFont="1" applyAlignment="1">
      <alignment vertical="center"/>
    </xf>
    <xf numFmtId="0" fontId="0" fillId="0" borderId="0" xfId="0" applyAlignment="1">
      <alignment vertical="center"/>
    </xf>
    <xf numFmtId="0" fontId="0" fillId="0" borderId="0" xfId="0" applyAlignment="1">
      <alignment horizontal="center"/>
    </xf>
    <xf numFmtId="0" fontId="3" fillId="0" borderId="0" xfId="0" applyFont="1" applyAlignment="1">
      <alignment horizontal="left" vertical="center" indent="5"/>
    </xf>
    <xf numFmtId="164" fontId="0" fillId="0" borderId="0" xfId="1" applyNumberFormat="1" applyFont="1"/>
    <xf numFmtId="49" fontId="0" fillId="0" borderId="0" xfId="0" applyNumberFormat="1"/>
    <xf numFmtId="0" fontId="0" fillId="0" borderId="0" xfId="0" applyFont="1"/>
    <xf numFmtId="9" fontId="2" fillId="0" borderId="0" xfId="2" applyFont="1"/>
    <xf numFmtId="164" fontId="1" fillId="0" borderId="0" xfId="1" applyNumberFormat="1" applyFont="1"/>
    <xf numFmtId="49" fontId="0" fillId="0" borderId="22" xfId="0" applyNumberFormat="1" applyBorder="1"/>
    <xf numFmtId="49" fontId="0" fillId="0" borderId="0" xfId="0" applyNumberFormat="1" applyBorder="1"/>
    <xf numFmtId="0" fontId="0" fillId="0" borderId="0" xfId="0" applyBorder="1"/>
    <xf numFmtId="0" fontId="2" fillId="0" borderId="0" xfId="0" applyFont="1" applyBorder="1" applyAlignment="1">
      <alignment horizontal="right"/>
    </xf>
    <xf numFmtId="164" fontId="1" fillId="0" borderId="0" xfId="1" applyNumberFormat="1" applyFont="1" applyBorder="1"/>
    <xf numFmtId="14" fontId="0" fillId="0" borderId="24" xfId="0" applyNumberFormat="1" applyFont="1" applyBorder="1"/>
    <xf numFmtId="164" fontId="0" fillId="0" borderId="0" xfId="1" applyNumberFormat="1" applyFont="1" applyBorder="1"/>
    <xf numFmtId="49" fontId="0" fillId="0" borderId="27" xfId="0" applyNumberFormat="1" applyBorder="1"/>
    <xf numFmtId="164" fontId="1" fillId="0" borderId="25" xfId="1" applyNumberFormat="1" applyFont="1" applyBorder="1"/>
    <xf numFmtId="164" fontId="0" fillId="0" borderId="25" xfId="1" applyNumberFormat="1" applyFont="1" applyBorder="1"/>
    <xf numFmtId="164" fontId="0" fillId="0" borderId="27" xfId="1" applyNumberFormat="1" applyFont="1" applyBorder="1"/>
    <xf numFmtId="0" fontId="0" fillId="33" borderId="0" xfId="0" applyFill="1"/>
    <xf numFmtId="49" fontId="0" fillId="33" borderId="0" xfId="0" applyNumberFormat="1" applyFill="1"/>
    <xf numFmtId="0" fontId="0" fillId="34" borderId="0" xfId="0" applyFill="1"/>
    <xf numFmtId="0" fontId="20" fillId="33" borderId="0" xfId="0" applyFont="1" applyFill="1"/>
    <xf numFmtId="0" fontId="0" fillId="0" borderId="22" xfId="0" applyFill="1" applyBorder="1"/>
    <xf numFmtId="0" fontId="0" fillId="0" borderId="1" xfId="0" applyFont="1" applyBorder="1" applyAlignment="1">
      <alignment vertical="center" wrapText="1"/>
    </xf>
    <xf numFmtId="0" fontId="0" fillId="0" borderId="25" xfId="0" applyFill="1" applyBorder="1"/>
    <xf numFmtId="0" fontId="0" fillId="0" borderId="23" xfId="0" applyFill="1" applyBorder="1"/>
    <xf numFmtId="0" fontId="0" fillId="0" borderId="0" xfId="0" applyFill="1"/>
    <xf numFmtId="0" fontId="0" fillId="0" borderId="24" xfId="0" applyFill="1" applyBorder="1"/>
    <xf numFmtId="0" fontId="0" fillId="0" borderId="21" xfId="0" applyFill="1" applyBorder="1"/>
    <xf numFmtId="0" fontId="0" fillId="0" borderId="5" xfId="0" applyFont="1" applyBorder="1" applyAlignment="1">
      <alignment vertical="center" wrapText="1"/>
    </xf>
    <xf numFmtId="0" fontId="0" fillId="0" borderId="11" xfId="0" applyFont="1" applyBorder="1" applyAlignment="1">
      <alignment horizontal="center" vertical="center" wrapText="1"/>
    </xf>
    <xf numFmtId="0" fontId="23" fillId="0" borderId="4" xfId="0" applyFont="1" applyBorder="1" applyAlignment="1">
      <alignment vertical="center" wrapText="1"/>
    </xf>
    <xf numFmtId="0" fontId="0" fillId="0" borderId="8" xfId="0" applyFont="1" applyBorder="1" applyAlignment="1">
      <alignment horizontal="center" vertical="center" wrapText="1"/>
    </xf>
    <xf numFmtId="0" fontId="0" fillId="0" borderId="2" xfId="0" applyFont="1" applyBorder="1" applyAlignment="1">
      <alignment vertical="center" wrapText="1"/>
    </xf>
    <xf numFmtId="0" fontId="0" fillId="0" borderId="0" xfId="0"/>
    <xf numFmtId="0" fontId="0" fillId="0" borderId="22"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164" fontId="0" fillId="0" borderId="23" xfId="1" applyNumberFormat="1" applyFont="1" applyBorder="1"/>
    <xf numFmtId="164" fontId="0" fillId="0" borderId="28" xfId="1" applyNumberFormat="1" applyFont="1" applyBorder="1"/>
    <xf numFmtId="0" fontId="0" fillId="0" borderId="9" xfId="0" applyBorder="1"/>
    <xf numFmtId="49" fontId="0" fillId="0" borderId="10" xfId="0" applyNumberFormat="1" applyBorder="1"/>
    <xf numFmtId="0" fontId="0" fillId="0" borderId="10" xfId="0" applyBorder="1"/>
    <xf numFmtId="164" fontId="0" fillId="0" borderId="10" xfId="1" applyNumberFormat="1" applyFont="1" applyBorder="1"/>
    <xf numFmtId="0" fontId="2" fillId="0" borderId="10" xfId="0" applyFont="1" applyBorder="1" applyAlignment="1">
      <alignment horizontal="right"/>
    </xf>
    <xf numFmtId="164" fontId="1" fillId="0" borderId="10" xfId="1" applyNumberFormat="1" applyFont="1" applyBorder="1"/>
    <xf numFmtId="9" fontId="2" fillId="0" borderId="11" xfId="2" applyFont="1" applyBorder="1"/>
    <xf numFmtId="0" fontId="0" fillId="0" borderId="29" xfId="0" applyBorder="1"/>
    <xf numFmtId="9" fontId="2" fillId="0" borderId="6" xfId="2" applyFont="1" applyBorder="1"/>
    <xf numFmtId="0" fontId="2" fillId="0" borderId="29" xfId="0" applyFont="1" applyBorder="1"/>
    <xf numFmtId="14" fontId="0" fillId="0" borderId="29" xfId="0" applyNumberFormat="1" applyFont="1" applyBorder="1"/>
    <xf numFmtId="0" fontId="0" fillId="0" borderId="30" xfId="0" applyBorder="1"/>
    <xf numFmtId="0" fontId="0" fillId="0" borderId="6" xfId="0" applyBorder="1"/>
    <xf numFmtId="0" fontId="0" fillId="0" borderId="31" xfId="0" applyBorder="1"/>
    <xf numFmtId="49" fontId="0" fillId="0" borderId="32" xfId="0" applyNumberFormat="1" applyBorder="1"/>
    <xf numFmtId="0" fontId="0" fillId="0" borderId="32" xfId="0" applyBorder="1"/>
    <xf numFmtId="164" fontId="0" fillId="0" borderId="33" xfId="1" applyNumberFormat="1" applyFont="1" applyBorder="1"/>
    <xf numFmtId="0" fontId="0" fillId="0" borderId="5" xfId="0" applyBorder="1"/>
    <xf numFmtId="0" fontId="0" fillId="0" borderId="0" xfId="0" applyFill="1" applyBorder="1"/>
    <xf numFmtId="0" fontId="21" fillId="0" borderId="0" xfId="0" applyFont="1" applyFill="1" applyBorder="1"/>
    <xf numFmtId="0" fontId="22" fillId="0" borderId="0" xfId="0" applyFont="1" applyFill="1" applyBorder="1"/>
    <xf numFmtId="0" fontId="0" fillId="0" borderId="0" xfId="0" applyFont="1" applyFill="1" applyBorder="1"/>
    <xf numFmtId="0" fontId="2" fillId="0" borderId="0" xfId="0" applyFont="1" applyFill="1" applyBorder="1"/>
    <xf numFmtId="0" fontId="2" fillId="0" borderId="0" xfId="0" applyFont="1" applyBorder="1"/>
    <xf numFmtId="0" fontId="22" fillId="0" borderId="0" xfId="0" applyFont="1" applyBorder="1"/>
    <xf numFmtId="164" fontId="0" fillId="33" borderId="0" xfId="1" applyNumberFormat="1" applyFont="1" applyFill="1"/>
    <xf numFmtId="164" fontId="0" fillId="0" borderId="32" xfId="1" applyNumberFormat="1" applyFont="1" applyBorder="1"/>
    <xf numFmtId="9" fontId="2" fillId="0" borderId="0" xfId="2" applyFont="1" applyBorder="1"/>
    <xf numFmtId="49" fontId="0" fillId="0" borderId="0" xfId="0" applyNumberFormat="1" applyFill="1"/>
    <xf numFmtId="164" fontId="0" fillId="0" borderId="0" xfId="1" applyNumberFormat="1" applyFont="1" applyFill="1"/>
    <xf numFmtId="164" fontId="0" fillId="0" borderId="11" xfId="1" applyNumberFormat="1" applyFont="1" applyBorder="1"/>
    <xf numFmtId="164" fontId="2" fillId="0" borderId="10" xfId="1" applyNumberFormat="1" applyFont="1" applyBorder="1"/>
    <xf numFmtId="0" fontId="0" fillId="0" borderId="0" xfId="0" applyBorder="1" applyAlignment="1">
      <alignment horizontal="right"/>
    </xf>
    <xf numFmtId="0" fontId="20" fillId="36" borderId="0" xfId="0" applyFont="1" applyFill="1"/>
    <xf numFmtId="0" fontId="0" fillId="36" borderId="0" xfId="0" applyFill="1"/>
    <xf numFmtId="164" fontId="2" fillId="0" borderId="0" xfId="1" applyNumberFormat="1" applyFont="1" applyBorder="1"/>
    <xf numFmtId="0" fontId="2" fillId="0" borderId="21" xfId="0" applyFont="1" applyBorder="1"/>
    <xf numFmtId="164" fontId="2" fillId="0" borderId="23" xfId="1" applyNumberFormat="1" applyFont="1" applyBorder="1"/>
    <xf numFmtId="0" fontId="23" fillId="0" borderId="5" xfId="0" applyFont="1" applyBorder="1" applyAlignment="1">
      <alignment vertical="center" wrapText="1"/>
    </xf>
    <xf numFmtId="0" fontId="23" fillId="37" borderId="2" xfId="0" applyFont="1" applyFill="1" applyBorder="1" applyAlignment="1">
      <alignment vertical="center" wrapText="1"/>
    </xf>
    <xf numFmtId="0" fontId="23" fillId="37" borderId="1" xfId="0" applyFont="1" applyFill="1" applyBorder="1" applyAlignment="1">
      <alignment horizontal="center" vertical="center" wrapText="1"/>
    </xf>
    <xf numFmtId="0" fontId="23" fillId="35" borderId="2" xfId="0" applyFont="1" applyFill="1" applyBorder="1" applyAlignment="1">
      <alignment vertical="center" wrapText="1"/>
    </xf>
    <xf numFmtId="0" fontId="23" fillId="35" borderId="1" xfId="0" applyFont="1" applyFill="1" applyBorder="1" applyAlignment="1">
      <alignment horizontal="center" vertical="center" wrapText="1"/>
    </xf>
    <xf numFmtId="0" fontId="0" fillId="36" borderId="0" xfId="0" applyNumberFormat="1" applyFill="1"/>
    <xf numFmtId="0" fontId="0" fillId="0" borderId="0" xfId="0" applyNumberFormat="1" applyFill="1"/>
    <xf numFmtId="0" fontId="0" fillId="0" borderId="22" xfId="0" applyNumberFormat="1" applyBorder="1"/>
    <xf numFmtId="0" fontId="0" fillId="0" borderId="0" xfId="0" applyNumberFormat="1" applyBorder="1"/>
    <xf numFmtId="0" fontId="0" fillId="0" borderId="0" xfId="0" applyNumberFormat="1"/>
    <xf numFmtId="0" fontId="0" fillId="0" borderId="27" xfId="0" applyNumberFormat="1" applyBorder="1"/>
    <xf numFmtId="164" fontId="23" fillId="37" borderId="5" xfId="1" applyNumberFormat="1" applyFont="1" applyFill="1" applyBorder="1" applyAlignment="1">
      <alignment vertical="center" wrapText="1"/>
    </xf>
    <xf numFmtId="164" fontId="23" fillId="35" borderId="5" xfId="1" applyNumberFormat="1" applyFont="1" applyFill="1" applyBorder="1" applyAlignment="1">
      <alignment vertical="center" wrapText="1"/>
    </xf>
    <xf numFmtId="49" fontId="0" fillId="0" borderId="0" xfId="0" applyNumberFormat="1" applyFont="1" applyBorder="1"/>
    <xf numFmtId="0" fontId="0" fillId="0" borderId="0" xfId="0" applyNumberFormat="1" applyFont="1" applyBorder="1"/>
    <xf numFmtId="0" fontId="0" fillId="0" borderId="0" xfId="0" applyNumberFormat="1" applyFont="1"/>
    <xf numFmtId="0" fontId="0" fillId="0" borderId="0" xfId="0" applyFont="1" applyBorder="1"/>
    <xf numFmtId="0" fontId="0" fillId="0" borderId="0" xfId="0" applyFont="1" applyBorder="1" applyAlignment="1">
      <alignment horizontal="right"/>
    </xf>
    <xf numFmtId="0" fontId="24" fillId="0" borderId="24" xfId="0" applyFont="1" applyBorder="1"/>
    <xf numFmtId="0" fontId="0" fillId="0" borderId="22" xfId="0" applyNumberFormat="1" applyFont="1" applyBorder="1"/>
    <xf numFmtId="0" fontId="0" fillId="0" borderId="23" xfId="0" applyFont="1" applyBorder="1"/>
    <xf numFmtId="0" fontId="0" fillId="0" borderId="24" xfId="0" applyNumberFormat="1" applyFont="1" applyBorder="1"/>
    <xf numFmtId="0" fontId="0" fillId="0" borderId="25" xfId="0" applyBorder="1" applyAlignment="1">
      <alignment horizontal="right"/>
    </xf>
    <xf numFmtId="0" fontId="0" fillId="0" borderId="26" xfId="0" applyNumberFormat="1" applyFont="1" applyBorder="1"/>
    <xf numFmtId="0" fontId="0" fillId="0" borderId="27" xfId="0" applyNumberFormat="1" applyFont="1" applyBorder="1"/>
    <xf numFmtId="164" fontId="2" fillId="0" borderId="25" xfId="0" applyNumberFormat="1" applyFont="1" applyBorder="1"/>
    <xf numFmtId="1" fontId="0" fillId="0" borderId="0" xfId="0" applyNumberFormat="1" applyBorder="1"/>
    <xf numFmtId="0" fontId="0" fillId="0" borderId="0" xfId="1" applyNumberFormat="1" applyFont="1" applyBorder="1"/>
    <xf numFmtId="0" fontId="0" fillId="0" borderId="22" xfId="0" applyFont="1" applyBorder="1"/>
    <xf numFmtId="0" fontId="0" fillId="0" borderId="24" xfId="0" applyFont="1" applyBorder="1"/>
    <xf numFmtId="0" fontId="0" fillId="0" borderId="26" xfId="0" applyFont="1" applyBorder="1"/>
    <xf numFmtId="49" fontId="0" fillId="0" borderId="27" xfId="0" applyNumberFormat="1" applyFont="1" applyBorder="1"/>
    <xf numFmtId="164" fontId="1" fillId="0" borderId="27" xfId="1" applyNumberFormat="1" applyFont="1" applyBorder="1"/>
    <xf numFmtId="164" fontId="1" fillId="0" borderId="28" xfId="1" applyNumberFormat="1" applyFont="1" applyBorder="1"/>
    <xf numFmtId="1" fontId="0" fillId="0" borderId="25" xfId="0" applyNumberFormat="1" applyFont="1" applyBorder="1"/>
    <xf numFmtId="0" fontId="1" fillId="0" borderId="24" xfId="1" applyNumberFormat="1" applyFont="1" applyBorder="1"/>
    <xf numFmtId="1" fontId="0" fillId="0" borderId="28" xfId="0" applyNumberFormat="1" applyFont="1" applyBorder="1"/>
    <xf numFmtId="0" fontId="24" fillId="0" borderId="24" xfId="0" applyNumberFormat="1" applyFont="1" applyBorder="1"/>
    <xf numFmtId="0" fontId="0" fillId="0" borderId="24" xfId="1" applyNumberFormat="1" applyFont="1" applyBorder="1"/>
    <xf numFmtId="0" fontId="0" fillId="0" borderId="24" xfId="0" applyNumberFormat="1" applyBorder="1"/>
    <xf numFmtId="0" fontId="2" fillId="0" borderId="24" xfId="1" applyNumberFormat="1" applyFont="1" applyBorder="1"/>
    <xf numFmtId="0" fontId="0" fillId="0" borderId="26" xfId="1" applyNumberFormat="1" applyFont="1" applyBorder="1"/>
    <xf numFmtId="9" fontId="0" fillId="0" borderId="5" xfId="2" applyFont="1" applyBorder="1" applyAlignment="1">
      <alignment vertical="center" wrapText="1"/>
    </xf>
    <xf numFmtId="164" fontId="0" fillId="34" borderId="0" xfId="1" applyNumberFormat="1" applyFont="1" applyFill="1"/>
    <xf numFmtId="0" fontId="0" fillId="0" borderId="25" xfId="0" applyFill="1" applyBorder="1" applyAlignment="1">
      <alignment wrapText="1"/>
    </xf>
    <xf numFmtId="0" fontId="0" fillId="0" borderId="27" xfId="0" applyFill="1" applyBorder="1"/>
    <xf numFmtId="0" fontId="0" fillId="0" borderId="28" xfId="0" applyFill="1" applyBorder="1"/>
    <xf numFmtId="0" fontId="23" fillId="35" borderId="7" xfId="0" applyFont="1" applyFill="1" applyBorder="1" applyAlignment="1">
      <alignment vertical="center" wrapText="1"/>
    </xf>
    <xf numFmtId="0" fontId="2" fillId="0" borderId="0" xfId="0" applyNumberFormat="1" applyFont="1" applyBorder="1" applyAlignment="1">
      <alignment horizontal="left" vertical="top" wrapText="1"/>
    </xf>
    <xf numFmtId="0" fontId="0" fillId="38" borderId="4" xfId="0" applyFont="1" applyFill="1" applyBorder="1" applyAlignment="1">
      <alignment vertical="center" wrapText="1"/>
    </xf>
    <xf numFmtId="0" fontId="0" fillId="38" borderId="5" xfId="0" applyFont="1" applyFill="1" applyBorder="1" applyAlignment="1">
      <alignment vertical="center" wrapText="1"/>
    </xf>
    <xf numFmtId="164" fontId="23" fillId="38" borderId="5" xfId="0" applyNumberFormat="1" applyFont="1" applyFill="1" applyBorder="1" applyAlignment="1">
      <alignment vertical="center" wrapText="1"/>
    </xf>
    <xf numFmtId="164" fontId="23" fillId="38" borderId="32" xfId="0" applyNumberFormat="1" applyFont="1" applyFill="1" applyBorder="1" applyAlignment="1">
      <alignment vertical="center" wrapText="1"/>
    </xf>
    <xf numFmtId="164" fontId="23" fillId="37" borderId="32" xfId="1" applyNumberFormat="1" applyFont="1" applyFill="1" applyBorder="1" applyAlignment="1">
      <alignment vertical="center" wrapText="1"/>
    </xf>
    <xf numFmtId="164" fontId="23" fillId="38" borderId="7" xfId="0" applyNumberFormat="1" applyFont="1" applyFill="1" applyBorder="1" applyAlignment="1">
      <alignment vertical="center" wrapText="1"/>
    </xf>
    <xf numFmtId="9" fontId="23" fillId="38" borderId="2" xfId="2" applyFont="1" applyFill="1" applyBorder="1" applyAlignment="1">
      <alignment vertical="center" wrapText="1"/>
    </xf>
    <xf numFmtId="9" fontId="23" fillId="37" borderId="2" xfId="2" applyFont="1" applyFill="1" applyBorder="1" applyAlignment="1">
      <alignment vertical="center" wrapText="1"/>
    </xf>
    <xf numFmtId="9" fontId="0" fillId="0" borderId="0" xfId="2" applyFont="1"/>
    <xf numFmtId="164" fontId="23" fillId="37" borderId="7" xfId="1" applyNumberFormat="1" applyFont="1" applyFill="1" applyBorder="1" applyAlignment="1">
      <alignment vertical="center" wrapText="1"/>
    </xf>
    <xf numFmtId="9" fontId="23" fillId="37" borderId="3" xfId="2" applyFont="1" applyFill="1" applyBorder="1" applyAlignment="1">
      <alignment vertical="center" wrapText="1"/>
    </xf>
    <xf numFmtId="9" fontId="23" fillId="38" borderId="3" xfId="2" applyFont="1" applyFill="1" applyBorder="1" applyAlignment="1">
      <alignment vertical="center" wrapText="1"/>
    </xf>
    <xf numFmtId="0" fontId="23" fillId="37" borderId="31" xfId="0" applyFont="1" applyFill="1" applyBorder="1" applyAlignment="1">
      <alignment vertical="center" wrapText="1"/>
    </xf>
    <xf numFmtId="9" fontId="23" fillId="38" borderId="11" xfId="2" applyFont="1" applyFill="1" applyBorder="1" applyAlignment="1">
      <alignment vertical="center" wrapText="1"/>
    </xf>
    <xf numFmtId="164" fontId="23" fillId="35" borderId="7" xfId="1" applyNumberFormat="1" applyFont="1" applyFill="1" applyBorder="1" applyAlignment="1">
      <alignment vertical="center" wrapText="1"/>
    </xf>
    <xf numFmtId="9" fontId="23" fillId="35" borderId="2" xfId="2" applyFont="1" applyFill="1" applyBorder="1" applyAlignment="1">
      <alignment vertical="center" wrapText="1"/>
    </xf>
    <xf numFmtId="164" fontId="23" fillId="35" borderId="31" xfId="1" applyNumberFormat="1" applyFont="1" applyFill="1" applyBorder="1" applyAlignment="1">
      <alignment vertical="center" wrapText="1"/>
    </xf>
    <xf numFmtId="9" fontId="23" fillId="35" borderId="5" xfId="2" applyFont="1" applyFill="1" applyBorder="1" applyAlignment="1">
      <alignment vertical="center" wrapText="1"/>
    </xf>
    <xf numFmtId="9" fontId="23" fillId="35" borderId="3" xfId="2" applyFont="1" applyFill="1" applyBorder="1" applyAlignment="1">
      <alignment vertical="center" wrapText="1"/>
    </xf>
    <xf numFmtId="0" fontId="23" fillId="35" borderId="31" xfId="0" applyFont="1" applyFill="1" applyBorder="1" applyAlignment="1">
      <alignment vertical="center" wrapText="1"/>
    </xf>
    <xf numFmtId="0" fontId="0" fillId="0" borderId="6" xfId="0" applyFont="1" applyBorder="1" applyAlignment="1">
      <alignment horizontal="left" vertical="top" wrapText="1"/>
    </xf>
    <xf numFmtId="0" fontId="23" fillId="37" borderId="6" xfId="0" applyFont="1" applyFill="1" applyBorder="1" applyAlignment="1">
      <alignment horizontal="left" vertical="top" wrapText="1"/>
    </xf>
    <xf numFmtId="0" fontId="23" fillId="35" borderId="6" xfId="0" applyFont="1" applyFill="1" applyBorder="1" applyAlignment="1">
      <alignment horizontal="left" vertical="top" wrapText="1"/>
    </xf>
    <xf numFmtId="0" fontId="0" fillId="0" borderId="0" xfId="0" applyAlignment="1">
      <alignment horizontal="left" vertical="top"/>
    </xf>
    <xf numFmtId="0" fontId="0" fillId="0" borderId="5" xfId="0" applyFont="1" applyBorder="1" applyAlignment="1">
      <alignment horizontal="left" vertical="top" wrapText="1"/>
    </xf>
    <xf numFmtId="0" fontId="23" fillId="37" borderId="5" xfId="0" applyFont="1" applyFill="1" applyBorder="1" applyAlignment="1">
      <alignment horizontal="left" vertical="top" wrapText="1"/>
    </xf>
    <xf numFmtId="0" fontId="23" fillId="35" borderId="5" xfId="0" applyFont="1" applyFill="1" applyBorder="1" applyAlignment="1">
      <alignment horizontal="left" vertical="top" wrapText="1"/>
    </xf>
    <xf numFmtId="0" fontId="2" fillId="0" borderId="0" xfId="0" applyNumberFormat="1" applyFont="1" applyBorder="1" applyAlignment="1">
      <alignment horizontal="left" vertical="top" wrapText="1"/>
    </xf>
    <xf numFmtId="164" fontId="0" fillId="0" borderId="0" xfId="0" applyNumberFormat="1"/>
    <xf numFmtId="0" fontId="2" fillId="39" borderId="0" xfId="0" applyFont="1" applyFill="1"/>
    <xf numFmtId="0" fontId="0" fillId="39" borderId="0" xfId="0" applyFill="1"/>
    <xf numFmtId="9" fontId="0" fillId="39" borderId="0" xfId="2" applyFont="1" applyFill="1"/>
    <xf numFmtId="164" fontId="2" fillId="0" borderId="0" xfId="0" applyNumberFormat="1" applyFont="1" applyBorder="1"/>
    <xf numFmtId="0" fontId="0" fillId="0" borderId="25" xfId="0" applyNumberFormat="1" applyBorder="1"/>
    <xf numFmtId="0" fontId="0" fillId="0" borderId="28" xfId="0" applyNumberFormat="1" applyBorder="1"/>
    <xf numFmtId="164" fontId="23" fillId="38" borderId="10" xfId="0" applyNumberFormat="1" applyFont="1" applyFill="1" applyBorder="1" applyAlignment="1">
      <alignment vertical="center" wrapText="1"/>
    </xf>
    <xf numFmtId="164" fontId="23" fillId="37" borderId="3" xfId="1" applyNumberFormat="1" applyFont="1" applyFill="1" applyBorder="1" applyAlignment="1">
      <alignment vertical="center" wrapText="1"/>
    </xf>
    <xf numFmtId="0" fontId="0" fillId="34" borderId="0" xfId="0" applyFill="1" applyAlignment="1">
      <alignment horizontal="center"/>
    </xf>
    <xf numFmtId="0" fontId="0" fillId="34" borderId="0" xfId="0" applyFill="1" applyAlignment="1">
      <alignment horizontal="left" vertical="top"/>
    </xf>
    <xf numFmtId="164" fontId="0" fillId="34" borderId="0" xfId="0" applyNumberFormat="1" applyFill="1"/>
    <xf numFmtId="0" fontId="28" fillId="0" borderId="0" xfId="0" applyFont="1" applyFill="1"/>
    <xf numFmtId="0" fontId="29" fillId="0" borderId="0" xfId="0" applyFont="1" applyFill="1"/>
    <xf numFmtId="49" fontId="0" fillId="36" borderId="0" xfId="0" applyNumberFormat="1" applyFill="1"/>
    <xf numFmtId="0" fontId="0" fillId="0" borderId="25" xfId="0" applyFont="1" applyBorder="1"/>
    <xf numFmtId="0" fontId="0" fillId="0" borderId="28" xfId="0" applyFont="1" applyBorder="1"/>
    <xf numFmtId="49" fontId="1" fillId="0" borderId="0" xfId="1" applyNumberFormat="1" applyFont="1"/>
    <xf numFmtId="49" fontId="0" fillId="0" borderId="22" xfId="0" applyNumberFormat="1" applyFont="1" applyBorder="1"/>
    <xf numFmtId="49" fontId="1" fillId="0" borderId="0" xfId="1" applyNumberFormat="1" applyFont="1" applyBorder="1"/>
    <xf numFmtId="49" fontId="1" fillId="0" borderId="27" xfId="1" applyNumberFormat="1" applyFont="1" applyBorder="1"/>
    <xf numFmtId="0" fontId="0" fillId="0" borderId="25" xfId="0" applyNumberFormat="1" applyFont="1" applyBorder="1"/>
    <xf numFmtId="0" fontId="0" fillId="0" borderId="28" xfId="0" applyNumberFormat="1" applyFont="1" applyBorder="1"/>
    <xf numFmtId="0" fontId="0" fillId="0" borderId="21" xfId="0" applyBorder="1"/>
    <xf numFmtId="0" fontId="0" fillId="0" borderId="23" xfId="0" applyBorder="1"/>
    <xf numFmtId="0" fontId="2" fillId="0" borderId="25" xfId="0" applyFont="1" applyBorder="1"/>
    <xf numFmtId="49" fontId="0" fillId="0" borderId="0" xfId="1" applyNumberFormat="1" applyFont="1" applyBorder="1"/>
    <xf numFmtId="0" fontId="2" fillId="0" borderId="0" xfId="1" applyNumberFormat="1" applyFont="1" applyBorder="1"/>
    <xf numFmtId="0" fontId="0" fillId="34" borderId="0" xfId="0" applyFill="1" applyAlignment="1">
      <alignment horizontal="left"/>
    </xf>
    <xf numFmtId="9" fontId="23" fillId="37" borderId="5" xfId="2" applyFont="1" applyFill="1" applyBorder="1" applyAlignment="1">
      <alignment vertical="center" wrapText="1"/>
    </xf>
    <xf numFmtId="165" fontId="0" fillId="0" borderId="0" xfId="2" applyNumberFormat="1" applyFont="1" applyAlignment="1">
      <alignment horizontal="left" vertical="top"/>
    </xf>
    <xf numFmtId="165" fontId="0" fillId="0" borderId="0" xfId="2" applyNumberFormat="1" applyFont="1"/>
    <xf numFmtId="164" fontId="2" fillId="0" borderId="26" xfId="1" applyNumberFormat="1" applyFont="1" applyBorder="1"/>
    <xf numFmtId="164" fontId="2" fillId="0" borderId="27" xfId="1" applyNumberFormat="1" applyFont="1" applyBorder="1"/>
    <xf numFmtId="49" fontId="0" fillId="34" borderId="0" xfId="0" applyNumberFormat="1" applyFill="1" applyBorder="1"/>
    <xf numFmtId="0" fontId="0" fillId="34" borderId="0" xfId="0" applyFill="1" applyBorder="1"/>
    <xf numFmtId="164" fontId="0" fillId="34" borderId="0" xfId="1" applyNumberFormat="1" applyFont="1" applyFill="1" applyBorder="1"/>
    <xf numFmtId="0" fontId="2" fillId="34" borderId="0" xfId="0" applyFont="1" applyFill="1" applyBorder="1" applyAlignment="1">
      <alignment horizontal="right"/>
    </xf>
    <xf numFmtId="164" fontId="1" fillId="34" borderId="0" xfId="1" applyNumberFormat="1" applyFont="1" applyFill="1" applyBorder="1"/>
    <xf numFmtId="9" fontId="2" fillId="34" borderId="0" xfId="2" applyFont="1" applyFill="1" applyBorder="1"/>
    <xf numFmtId="164" fontId="2" fillId="34" borderId="0" xfId="1" applyNumberFormat="1" applyFont="1" applyFill="1" applyBorder="1"/>
    <xf numFmtId="0" fontId="2" fillId="34" borderId="0" xfId="0" applyFont="1" applyFill="1" applyBorder="1"/>
    <xf numFmtId="14" fontId="0" fillId="34" borderId="0" xfId="0" applyNumberFormat="1" applyFont="1" applyFill="1" applyBorder="1"/>
    <xf numFmtId="0" fontId="0" fillId="34" borderId="0" xfId="0" applyFill="1" applyBorder="1" applyAlignment="1">
      <alignment horizontal="right"/>
    </xf>
    <xf numFmtId="2" fontId="0" fillId="34" borderId="0" xfId="0" applyNumberFormat="1" applyFill="1" applyBorder="1"/>
    <xf numFmtId="1" fontId="0" fillId="34" borderId="0" xfId="0" applyNumberFormat="1" applyFill="1" applyBorder="1"/>
    <xf numFmtId="1" fontId="0" fillId="34" borderId="0" xfId="0" applyNumberFormat="1" applyFont="1" applyFill="1" applyBorder="1"/>
    <xf numFmtId="0" fontId="0" fillId="34" borderId="0" xfId="0" applyFont="1" applyFill="1" applyBorder="1"/>
    <xf numFmtId="0" fontId="0" fillId="34" borderId="22" xfId="0" applyFill="1" applyBorder="1"/>
    <xf numFmtId="1" fontId="0" fillId="34" borderId="22" xfId="0" applyNumberFormat="1" applyFill="1" applyBorder="1"/>
    <xf numFmtId="49" fontId="0" fillId="34" borderId="23" xfId="0" applyNumberFormat="1" applyFill="1" applyBorder="1"/>
    <xf numFmtId="49" fontId="0" fillId="34" borderId="25" xfId="0" applyNumberFormat="1" applyFill="1" applyBorder="1"/>
    <xf numFmtId="0" fontId="0" fillId="34" borderId="27" xfId="0" applyFill="1" applyBorder="1"/>
    <xf numFmtId="164" fontId="2" fillId="34" borderId="27" xfId="1" applyNumberFormat="1" applyFont="1" applyFill="1" applyBorder="1"/>
    <xf numFmtId="49" fontId="0" fillId="34" borderId="28" xfId="0" applyNumberFormat="1" applyFill="1" applyBorder="1"/>
    <xf numFmtId="0" fontId="1" fillId="34" borderId="0" xfId="1" applyNumberFormat="1" applyFont="1" applyFill="1" applyBorder="1" applyAlignment="1">
      <alignment horizontal="right"/>
    </xf>
    <xf numFmtId="0" fontId="0" fillId="34" borderId="23" xfId="0" applyFill="1" applyBorder="1"/>
    <xf numFmtId="9" fontId="2" fillId="34" borderId="25" xfId="2" applyFont="1" applyFill="1" applyBorder="1"/>
    <xf numFmtId="0" fontId="0" fillId="34" borderId="25" xfId="0" applyFill="1" applyBorder="1"/>
    <xf numFmtId="164" fontId="0" fillId="34" borderId="26" xfId="1" applyNumberFormat="1" applyFont="1" applyFill="1" applyBorder="1"/>
    <xf numFmtId="164" fontId="2" fillId="34" borderId="27" xfId="1" applyNumberFormat="1" applyFont="1" applyFill="1" applyBorder="1" applyAlignment="1">
      <alignment horizontal="right"/>
    </xf>
    <xf numFmtId="0" fontId="0" fillId="34" borderId="28" xfId="0" applyFill="1" applyBorder="1"/>
    <xf numFmtId="0" fontId="2" fillId="34" borderId="28" xfId="0" applyFont="1" applyFill="1" applyBorder="1"/>
    <xf numFmtId="1" fontId="0" fillId="34" borderId="26" xfId="0" applyNumberFormat="1" applyFill="1" applyBorder="1"/>
    <xf numFmtId="0" fontId="0" fillId="0" borderId="0" xfId="0" applyAlignment="1">
      <alignment horizontal="left" vertical="top" wrapText="1"/>
    </xf>
    <xf numFmtId="9" fontId="0" fillId="0" borderId="0" xfId="0" applyNumberFormat="1" applyAlignment="1">
      <alignment wrapText="1"/>
    </xf>
    <xf numFmtId="165" fontId="0" fillId="0" borderId="0" xfId="0" applyNumberFormat="1"/>
    <xf numFmtId="0" fontId="23" fillId="37" borderId="6" xfId="0" applyFont="1" applyFill="1" applyBorder="1" applyAlignment="1">
      <alignment horizontal="left" vertical="top" wrapText="1"/>
    </xf>
    <xf numFmtId="0" fontId="23" fillId="35" borderId="6" xfId="0" applyFont="1" applyFill="1" applyBorder="1" applyAlignment="1">
      <alignment horizontal="left" vertical="top" wrapText="1"/>
    </xf>
    <xf numFmtId="0" fontId="23" fillId="35" borderId="5" xfId="0" applyFont="1" applyFill="1" applyBorder="1" applyAlignment="1">
      <alignment horizontal="left" vertical="top" wrapText="1"/>
    </xf>
    <xf numFmtId="0" fontId="1" fillId="34" borderId="24" xfId="1" applyNumberFormat="1" applyFont="1" applyFill="1" applyBorder="1" applyAlignment="1">
      <alignment horizontal="left"/>
    </xf>
    <xf numFmtId="0" fontId="0" fillId="34" borderId="0" xfId="0" applyNumberFormat="1" applyFont="1" applyFill="1" applyBorder="1" applyAlignment="1">
      <alignment horizontal="left"/>
    </xf>
    <xf numFmtId="0" fontId="0" fillId="34" borderId="0" xfId="0" applyNumberFormat="1" applyFont="1" applyFill="1" applyBorder="1" applyAlignment="1">
      <alignment horizontal="right"/>
    </xf>
    <xf numFmtId="16" fontId="0" fillId="0" borderId="0" xfId="0" applyNumberFormat="1" applyFont="1" applyBorder="1"/>
    <xf numFmtId="16" fontId="0" fillId="0" borderId="0" xfId="0" applyNumberFormat="1" applyBorder="1"/>
    <xf numFmtId="0" fontId="0" fillId="0" borderId="0" xfId="0" applyAlignment="1">
      <alignment horizontal="left"/>
    </xf>
    <xf numFmtId="0" fontId="29" fillId="0" borderId="0" xfId="0" applyFont="1"/>
    <xf numFmtId="0" fontId="0" fillId="0" borderId="1" xfId="0" applyBorder="1" applyAlignment="1">
      <alignment vertical="center" wrapText="1"/>
    </xf>
    <xf numFmtId="0" fontId="0" fillId="0" borderId="2" xfId="0" applyBorder="1" applyAlignment="1">
      <alignment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left" vertical="top" wrapText="1"/>
    </xf>
    <xf numFmtId="164" fontId="0" fillId="0" borderId="0" xfId="0" applyNumberFormat="1" applyAlignment="1">
      <alignment horizontal="left" vertical="top"/>
    </xf>
    <xf numFmtId="0" fontId="0" fillId="0" borderId="5" xfId="0" applyBorder="1" applyAlignment="1">
      <alignment horizontal="left" vertical="top" wrapText="1"/>
    </xf>
    <xf numFmtId="164" fontId="0" fillId="0" borderId="0" xfId="0" applyNumberFormat="1" applyAlignment="1">
      <alignment horizontal="left"/>
    </xf>
    <xf numFmtId="0" fontId="0" fillId="38" borderId="4" xfId="0" applyFill="1" applyBorder="1" applyAlignment="1">
      <alignment vertical="center" wrapText="1"/>
    </xf>
    <xf numFmtId="0" fontId="0" fillId="38" borderId="5" xfId="0" applyFill="1" applyBorder="1" applyAlignment="1">
      <alignment vertical="center" wrapText="1"/>
    </xf>
    <xf numFmtId="0" fontId="0" fillId="0" borderId="5" xfId="0" applyBorder="1" applyAlignment="1">
      <alignment vertical="center" wrapText="1"/>
    </xf>
    <xf numFmtId="1" fontId="0" fillId="0" borderId="0" xfId="0" applyNumberFormat="1"/>
    <xf numFmtId="0" fontId="2" fillId="0" borderId="0" xfId="0" applyFont="1" applyAlignment="1">
      <alignment horizontal="left" vertical="top" wrapText="1"/>
    </xf>
    <xf numFmtId="0" fontId="31" fillId="0" borderId="21" xfId="0" applyFont="1" applyBorder="1"/>
    <xf numFmtId="0" fontId="2" fillId="0" borderId="0" xfId="0" applyFont="1" applyAlignment="1">
      <alignment horizontal="right"/>
    </xf>
    <xf numFmtId="0" fontId="24" fillId="0" borderId="0" xfId="0" applyFont="1"/>
    <xf numFmtId="164" fontId="2" fillId="0" borderId="0" xfId="0" applyNumberFormat="1" applyFont="1"/>
    <xf numFmtId="0" fontId="0" fillId="0" borderId="0" xfId="0" applyAlignment="1">
      <alignment horizontal="right"/>
    </xf>
    <xf numFmtId="14" fontId="0" fillId="0" borderId="24" xfId="0" applyNumberFormat="1" applyBorder="1"/>
    <xf numFmtId="0" fontId="0" fillId="0" borderId="27" xfId="1" applyNumberFormat="1" applyFont="1" applyBorder="1"/>
    <xf numFmtId="49" fontId="0" fillId="34" borderId="0" xfId="0" applyNumberFormat="1" applyFill="1"/>
    <xf numFmtId="1" fontId="0" fillId="34" borderId="0" xfId="0" applyNumberFormat="1" applyFill="1"/>
    <xf numFmtId="0" fontId="28" fillId="0" borderId="0" xfId="0" applyFont="1"/>
    <xf numFmtId="0" fontId="2" fillId="34" borderId="0" xfId="0" applyFont="1" applyFill="1" applyAlignment="1">
      <alignment horizontal="right"/>
    </xf>
    <xf numFmtId="1" fontId="0" fillId="34" borderId="24" xfId="0" applyNumberFormat="1" applyFill="1" applyBorder="1"/>
    <xf numFmtId="1" fontId="0" fillId="34" borderId="0" xfId="0" applyNumberFormat="1" applyFill="1" applyAlignment="1">
      <alignment horizontal="right"/>
    </xf>
    <xf numFmtId="0" fontId="0" fillId="34" borderId="24" xfId="1" applyNumberFormat="1" applyFont="1" applyFill="1" applyBorder="1" applyAlignment="1">
      <alignment horizontal="left"/>
    </xf>
    <xf numFmtId="0" fontId="2" fillId="34" borderId="0" xfId="0" applyFont="1" applyFill="1" applyAlignment="1">
      <alignment horizontal="left"/>
    </xf>
    <xf numFmtId="0" fontId="2" fillId="34" borderId="0" xfId="0" applyFont="1" applyFill="1"/>
    <xf numFmtId="14" fontId="0" fillId="34" borderId="0" xfId="0" applyNumberFormat="1" applyFill="1"/>
    <xf numFmtId="0" fontId="0" fillId="34" borderId="0" xfId="1" applyNumberFormat="1" applyFont="1" applyFill="1" applyBorder="1" applyAlignment="1">
      <alignment horizontal="right"/>
    </xf>
    <xf numFmtId="0" fontId="0" fillId="34" borderId="0" xfId="0" applyFill="1" applyAlignment="1">
      <alignment horizontal="right"/>
    </xf>
    <xf numFmtId="1" fontId="0" fillId="34" borderId="25" xfId="0" applyNumberFormat="1" applyFill="1" applyBorder="1"/>
    <xf numFmtId="164" fontId="2" fillId="0" borderId="28" xfId="1" applyNumberFormat="1" applyFont="1" applyBorder="1"/>
    <xf numFmtId="0" fontId="31" fillId="0" borderId="22" xfId="0" applyFont="1" applyBorder="1"/>
    <xf numFmtId="0" fontId="31" fillId="0" borderId="24" xfId="0" applyFont="1" applyBorder="1"/>
    <xf numFmtId="2" fontId="0" fillId="34" borderId="0" xfId="0" applyNumberFormat="1" applyFill="1"/>
    <xf numFmtId="9" fontId="0" fillId="0" borderId="0" xfId="0" applyNumberFormat="1"/>
    <xf numFmtId="0" fontId="0" fillId="40" borderId="0" xfId="0" applyFill="1"/>
    <xf numFmtId="9" fontId="0" fillId="0" borderId="0" xfId="2" applyNumberFormat="1" applyFont="1"/>
    <xf numFmtId="9" fontId="0" fillId="0" borderId="0" xfId="2" applyFont="1" applyAlignment="1">
      <alignment horizontal="center"/>
    </xf>
    <xf numFmtId="9" fontId="0" fillId="0" borderId="0" xfId="2" applyFont="1" applyAlignment="1">
      <alignment horizontal="left" vertical="top"/>
    </xf>
    <xf numFmtId="9" fontId="0" fillId="40" borderId="0" xfId="2" applyFont="1" applyFill="1"/>
    <xf numFmtId="49" fontId="0" fillId="0" borderId="0" xfId="0" applyNumberFormat="1" applyAlignment="1">
      <alignment horizontal="center"/>
    </xf>
    <xf numFmtId="14" fontId="0" fillId="0" borderId="0" xfId="0" applyNumberFormat="1"/>
    <xf numFmtId="14" fontId="0" fillId="40" borderId="0" xfId="0" applyNumberFormat="1" applyFill="1"/>
    <xf numFmtId="49" fontId="0" fillId="40" borderId="0" xfId="0" applyNumberFormat="1" applyFill="1"/>
    <xf numFmtId="10" fontId="0" fillId="0" borderId="0" xfId="0" applyNumberFormat="1"/>
    <xf numFmtId="0" fontId="0" fillId="0" borderId="0" xfId="0" applyAlignment="1">
      <alignment horizontal="left" indent="1"/>
    </xf>
    <xf numFmtId="10" fontId="0" fillId="40" borderId="0" xfId="0" applyNumberFormat="1" applyFill="1"/>
    <xf numFmtId="164" fontId="0" fillId="40" borderId="0" xfId="0" applyNumberFormat="1" applyFill="1"/>
    <xf numFmtId="0" fontId="0" fillId="40" borderId="0" xfId="0" applyFill="1" applyAlignment="1">
      <alignment horizontal="left" indent="1"/>
    </xf>
    <xf numFmtId="0" fontId="0" fillId="0" borderId="0" xfId="0" pivotButton="1"/>
    <xf numFmtId="0" fontId="2" fillId="0" borderId="0" xfId="0" applyFont="1"/>
    <xf numFmtId="0" fontId="0" fillId="0" borderId="0" xfId="0" applyAlignment="1">
      <alignment horizontal="left" vertical="center" wrapText="1"/>
    </xf>
    <xf numFmtId="0" fontId="0" fillId="0" borderId="8" xfId="0" applyFont="1" applyBorder="1" applyAlignment="1">
      <alignment horizontal="left" vertical="top" wrapText="1"/>
    </xf>
    <xf numFmtId="0" fontId="0" fillId="0" borderId="4" xfId="0" applyFont="1" applyBorder="1" applyAlignment="1">
      <alignment horizontal="left" vertical="top" wrapText="1"/>
    </xf>
    <xf numFmtId="0" fontId="23" fillId="37" borderId="0" xfId="0" applyFont="1" applyFill="1" applyBorder="1" applyAlignment="1">
      <alignment horizontal="left" vertical="top" wrapText="1"/>
    </xf>
    <xf numFmtId="0" fontId="23" fillId="37" borderId="6" xfId="0" applyFont="1" applyFill="1" applyBorder="1" applyAlignment="1">
      <alignment horizontal="left" vertical="top" wrapText="1"/>
    </xf>
    <xf numFmtId="0" fontId="23" fillId="37" borderId="7" xfId="0" applyFont="1" applyFill="1" applyBorder="1" applyAlignment="1">
      <alignment horizontal="center" vertical="center" wrapText="1"/>
    </xf>
    <xf numFmtId="0" fontId="23" fillId="37" borderId="2" xfId="0" applyFont="1" applyFill="1" applyBorder="1" applyAlignment="1">
      <alignment horizontal="center" vertical="center" wrapText="1"/>
    </xf>
    <xf numFmtId="0" fontId="23" fillId="37" borderId="9" xfId="0" applyFont="1" applyFill="1" applyBorder="1" applyAlignment="1">
      <alignment horizontal="left" vertical="top" wrapText="1"/>
    </xf>
    <xf numFmtId="0" fontId="23" fillId="37" borderId="11" xfId="0" applyFont="1" applyFill="1" applyBorder="1" applyAlignment="1">
      <alignment horizontal="left" vertical="top" wrapText="1"/>
    </xf>
    <xf numFmtId="0" fontId="23" fillId="37" borderId="29" xfId="0" applyFont="1" applyFill="1" applyBorder="1" applyAlignment="1">
      <alignment horizontal="left" vertical="top" wrapText="1"/>
    </xf>
    <xf numFmtId="0" fontId="23" fillId="37" borderId="3" xfId="0" applyFont="1" applyFill="1" applyBorder="1" applyAlignment="1">
      <alignment horizontal="center" vertical="center" wrapText="1"/>
    </xf>
    <xf numFmtId="0" fontId="23" fillId="35" borderId="9" xfId="0" applyFont="1" applyFill="1" applyBorder="1" applyAlignment="1">
      <alignment horizontal="left" vertical="top" wrapText="1"/>
    </xf>
    <xf numFmtId="0" fontId="23" fillId="35" borderId="11" xfId="0" applyFont="1" applyFill="1" applyBorder="1" applyAlignment="1">
      <alignment horizontal="left" vertical="top" wrapText="1"/>
    </xf>
    <xf numFmtId="0" fontId="23" fillId="35" borderId="29" xfId="0" applyFont="1" applyFill="1" applyBorder="1" applyAlignment="1">
      <alignment horizontal="left" vertical="top" wrapText="1"/>
    </xf>
    <xf numFmtId="0" fontId="23" fillId="35" borderId="6" xfId="0" applyFont="1" applyFill="1" applyBorder="1" applyAlignment="1">
      <alignment horizontal="left" vertical="top" wrapText="1"/>
    </xf>
    <xf numFmtId="0" fontId="23" fillId="35" borderId="31" xfId="0" applyFont="1" applyFill="1" applyBorder="1" applyAlignment="1">
      <alignment horizontal="left" vertical="top" wrapText="1"/>
    </xf>
    <xf numFmtId="0" fontId="23" fillId="35" borderId="5" xfId="0" applyFont="1" applyFill="1" applyBorder="1" applyAlignment="1">
      <alignment horizontal="left" vertical="top" wrapText="1"/>
    </xf>
    <xf numFmtId="0" fontId="23" fillId="35" borderId="7" xfId="0" applyFont="1" applyFill="1" applyBorder="1" applyAlignment="1">
      <alignment horizontal="center" vertical="center" wrapText="1"/>
    </xf>
    <xf numFmtId="0" fontId="23" fillId="35" borderId="3" xfId="0" applyFont="1" applyFill="1" applyBorder="1" applyAlignment="1">
      <alignment horizontal="center" vertical="center" wrapText="1"/>
    </xf>
    <xf numFmtId="0" fontId="23" fillId="35" borderId="2" xfId="0" applyFont="1" applyFill="1" applyBorder="1" applyAlignment="1">
      <alignment horizontal="center" vertical="center" wrapText="1"/>
    </xf>
    <xf numFmtId="0" fontId="26" fillId="0" borderId="21" xfId="0" applyNumberFormat="1" applyFont="1" applyBorder="1" applyAlignment="1">
      <alignment horizontal="left" vertical="top" wrapText="1"/>
    </xf>
    <xf numFmtId="0" fontId="26" fillId="0" borderId="22" xfId="0" applyNumberFormat="1" applyFont="1" applyBorder="1" applyAlignment="1">
      <alignment horizontal="left" vertical="top" wrapText="1"/>
    </xf>
    <xf numFmtId="0" fontId="26" fillId="0" borderId="23" xfId="0" applyNumberFormat="1" applyFont="1" applyBorder="1" applyAlignment="1">
      <alignment horizontal="left" vertical="top" wrapText="1"/>
    </xf>
    <xf numFmtId="0" fontId="26" fillId="0" borderId="24" xfId="0" applyNumberFormat="1" applyFont="1" applyBorder="1" applyAlignment="1">
      <alignment horizontal="left" vertical="top" wrapText="1"/>
    </xf>
    <xf numFmtId="0" fontId="26" fillId="0" borderId="0" xfId="0" applyNumberFormat="1" applyFont="1" applyBorder="1" applyAlignment="1">
      <alignment horizontal="left" vertical="top" wrapText="1"/>
    </xf>
    <xf numFmtId="0" fontId="26" fillId="0" borderId="25" xfId="0" applyNumberFormat="1" applyFont="1" applyBorder="1" applyAlignment="1">
      <alignment horizontal="left" vertical="top" wrapText="1"/>
    </xf>
    <xf numFmtId="0" fontId="2" fillId="0" borderId="21" xfId="0" applyNumberFormat="1" applyFont="1" applyBorder="1" applyAlignment="1">
      <alignment horizontal="left" vertical="top" wrapText="1"/>
    </xf>
    <xf numFmtId="0" fontId="2" fillId="0" borderId="22" xfId="0" applyNumberFormat="1" applyFont="1" applyBorder="1" applyAlignment="1">
      <alignment horizontal="left" vertical="top" wrapText="1"/>
    </xf>
    <xf numFmtId="0" fontId="2" fillId="0" borderId="23" xfId="0" applyNumberFormat="1" applyFont="1" applyBorder="1" applyAlignment="1">
      <alignment horizontal="left" vertical="top" wrapText="1"/>
    </xf>
    <xf numFmtId="0" fontId="2" fillId="0" borderId="24" xfId="0" applyNumberFormat="1" applyFont="1" applyBorder="1" applyAlignment="1">
      <alignment horizontal="left" vertical="top" wrapText="1"/>
    </xf>
    <xf numFmtId="0" fontId="2" fillId="0" borderId="0" xfId="0" applyNumberFormat="1" applyFont="1" applyBorder="1" applyAlignment="1">
      <alignment horizontal="left" vertical="top" wrapText="1"/>
    </xf>
    <xf numFmtId="0" fontId="2" fillId="0" borderId="25" xfId="0" applyNumberFormat="1" applyFont="1" applyBorder="1" applyAlignment="1">
      <alignment horizontal="left" vertical="top" wrapText="1"/>
    </xf>
    <xf numFmtId="0" fontId="2" fillId="0" borderId="21" xfId="0" applyNumberFormat="1" applyFont="1" applyBorder="1" applyAlignment="1">
      <alignment horizontal="left" wrapText="1"/>
    </xf>
    <xf numFmtId="0" fontId="2" fillId="0" borderId="22" xfId="0" applyNumberFormat="1" applyFont="1" applyBorder="1" applyAlignment="1">
      <alignment horizontal="left" wrapText="1"/>
    </xf>
    <xf numFmtId="0" fontId="2" fillId="0" borderId="23" xfId="0" applyNumberFormat="1" applyFont="1" applyBorder="1" applyAlignment="1">
      <alignment horizontal="left" wrapText="1"/>
    </xf>
    <xf numFmtId="0" fontId="2" fillId="0" borderId="24" xfId="0" applyNumberFormat="1" applyFont="1" applyBorder="1" applyAlignment="1">
      <alignment horizontal="left" wrapText="1"/>
    </xf>
    <xf numFmtId="0" fontId="2" fillId="0" borderId="0" xfId="0" applyNumberFormat="1" applyFont="1" applyBorder="1" applyAlignment="1">
      <alignment horizontal="left" wrapText="1"/>
    </xf>
    <xf numFmtId="0" fontId="2" fillId="0" borderId="25" xfId="0" applyNumberFormat="1" applyFont="1" applyBorder="1" applyAlignment="1">
      <alignment horizontal="left" wrapText="1"/>
    </xf>
    <xf numFmtId="0" fontId="27" fillId="0" borderId="21" xfId="0" applyNumberFormat="1" applyFont="1" applyBorder="1" applyAlignment="1">
      <alignment horizontal="left" vertical="top" wrapText="1"/>
    </xf>
    <xf numFmtId="0" fontId="27" fillId="0" borderId="22" xfId="0" applyNumberFormat="1" applyFont="1" applyBorder="1" applyAlignment="1">
      <alignment horizontal="left" vertical="top" wrapText="1"/>
    </xf>
    <xf numFmtId="0" fontId="27" fillId="0" borderId="23" xfId="0" applyNumberFormat="1" applyFont="1" applyBorder="1" applyAlignment="1">
      <alignment horizontal="left" vertical="top" wrapText="1"/>
    </xf>
    <xf numFmtId="0" fontId="27" fillId="0" borderId="24"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27" fillId="0" borderId="25" xfId="0" applyNumberFormat="1" applyFont="1" applyBorder="1"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23" fillId="37" borderId="0" xfId="0" applyFont="1" applyFill="1" applyAlignment="1">
      <alignment horizontal="left" vertical="top" wrapText="1"/>
    </xf>
    <xf numFmtId="0" fontId="31" fillId="0" borderId="21" xfId="0" applyFont="1" applyBorder="1" applyAlignment="1">
      <alignment horizontal="left" vertical="top" wrapText="1"/>
    </xf>
    <xf numFmtId="0" fontId="31" fillId="0" borderId="22" xfId="0" applyFont="1" applyBorder="1" applyAlignment="1">
      <alignment horizontal="left" vertical="top" wrapText="1"/>
    </xf>
    <xf numFmtId="0" fontId="31" fillId="0" borderId="23" xfId="0" applyFont="1" applyBorder="1" applyAlignment="1">
      <alignment horizontal="left" vertical="top" wrapText="1"/>
    </xf>
    <xf numFmtId="0" fontId="31" fillId="0" borderId="24" xfId="0" applyFont="1" applyBorder="1" applyAlignment="1">
      <alignment horizontal="left" vertical="top" wrapText="1"/>
    </xf>
    <xf numFmtId="0" fontId="31" fillId="0" borderId="0" xfId="0" applyFont="1" applyAlignment="1">
      <alignment horizontal="left" vertical="top" wrapText="1"/>
    </xf>
    <xf numFmtId="0" fontId="31" fillId="0" borderId="25"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0" xfId="0" applyFont="1" applyAlignment="1">
      <alignment horizontal="left" vertical="top" wrapText="1"/>
    </xf>
    <xf numFmtId="0" fontId="2" fillId="0" borderId="25" xfId="0" applyFont="1" applyBorder="1" applyAlignment="1">
      <alignment horizontal="left" vertical="top" wrapText="1"/>
    </xf>
    <xf numFmtId="0" fontId="2" fillId="0" borderId="21" xfId="0" applyFont="1" applyBorder="1" applyAlignment="1">
      <alignment horizontal="left" vertical="top" wrapText="1"/>
    </xf>
    <xf numFmtId="0" fontId="2" fillId="0" borderId="24" xfId="0" applyFont="1" applyBorder="1" applyAlignment="1">
      <alignment horizontal="left" vertical="top" wrapText="1"/>
    </xf>
    <xf numFmtId="0" fontId="31" fillId="0" borderId="21" xfId="0" applyFont="1" applyBorder="1" applyAlignment="1">
      <alignment horizontal="left" wrapText="1"/>
    </xf>
    <xf numFmtId="0" fontId="31" fillId="0" borderId="22" xfId="0" applyFont="1" applyBorder="1" applyAlignment="1">
      <alignment horizontal="left" wrapText="1"/>
    </xf>
    <xf numFmtId="0" fontId="31" fillId="0" borderId="23" xfId="0" applyFont="1" applyBorder="1" applyAlignment="1">
      <alignment horizontal="left" wrapText="1"/>
    </xf>
    <xf numFmtId="0" fontId="31" fillId="0" borderId="24" xfId="0" applyFont="1" applyBorder="1" applyAlignment="1">
      <alignment horizontal="left" wrapText="1"/>
    </xf>
    <xf numFmtId="0" fontId="31" fillId="0" borderId="0" xfId="0" applyFont="1" applyAlignment="1">
      <alignment horizontal="left" wrapText="1"/>
    </xf>
    <xf numFmtId="0" fontId="31" fillId="0" borderId="25" xfId="0" applyFont="1" applyBorder="1" applyAlignment="1">
      <alignment horizontal="left"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3">
    <dxf>
      <numFmt numFmtId="13" formatCode="0%"/>
    </dxf>
    <dxf>
      <numFmt numFmtId="14" formatCode="0.00%"/>
    </dxf>
    <dxf>
      <numFmt numFmtId="13" formatCode="0%"/>
    </dxf>
    <dxf>
      <fill>
        <patternFill patternType="solid">
          <bgColor rgb="FFFFFF00"/>
        </patternFill>
      </fill>
    </dxf>
    <dxf>
      <fill>
        <patternFill patternType="solid">
          <bgColor rgb="FFFFFF00"/>
        </patternFill>
      </fill>
    </dxf>
    <dxf>
      <numFmt numFmtId="14" formatCode="0.00%"/>
    </dxf>
    <dxf>
      <numFmt numFmtId="164" formatCode="_(* #,##0_);_(* \(#,##0\);_(* &quot;-&quot;??_);_(@_)"/>
    </dxf>
    <dxf>
      <numFmt numFmtId="13" formatCode="0%"/>
    </dxf>
    <dxf>
      <fill>
        <patternFill patternType="solid">
          <bgColor rgb="FFFFFF00"/>
        </patternFill>
      </fill>
    </dxf>
    <dxf>
      <fill>
        <patternFill patternType="solid">
          <bgColor rgb="FFFFFF00"/>
        </patternFill>
      </fill>
    </dxf>
    <dxf>
      <numFmt numFmtId="14" formatCode="0.00%"/>
    </dxf>
    <dxf>
      <numFmt numFmtId="164" formatCode="_(* #,##0_);_(* \(#,##0\);_(* &quot;-&quot;??_);_(@_)"/>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Actual Patient Loss by Age-Se</a:t>
            </a:r>
            <a:r>
              <a:rPr lang="en-US" baseline="0"/>
              <a:t>x Disaggregate, Mozart FY20Q1, Age &lt;15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 FY19FYQ4 vs FY20Q1'!$AF$11</c:f>
              <c:strCache>
                <c:ptCount val="1"/>
                <c:pt idx="0">
                  <c:v>Deaths</c:v>
                </c:pt>
              </c:strCache>
            </c:strRef>
          </c:tx>
          <c:spPr>
            <a:solidFill>
              <a:schemeClr val="accent1"/>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FY20Q1'!$AE$12:$AE$15,'Analysis FY19FYQ4 vs FY20Q1'!$AE$22:$AE$25)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FY19FYQ4 vs FY20Q1'!$AF$12:$AF$31</c15:sqref>
                  </c15:fullRef>
                </c:ext>
              </c:extLst>
              <c:f>('Analysis FY19FYQ4 vs FY20Q1'!$AF$12:$AF$15,'Analysis FY19FYQ4 vs FY20Q1'!$AF$22:$AF$25)</c:f>
              <c:numCache>
                <c:formatCode>0%</c:formatCode>
                <c:ptCount val="8"/>
                <c:pt idx="0">
                  <c:v>1.9980970504281638E-2</c:v>
                </c:pt>
                <c:pt idx="1">
                  <c:v>6.8045726728361462E-3</c:v>
                </c:pt>
                <c:pt idx="2">
                  <c:v>2.0519134092541295E-3</c:v>
                </c:pt>
                <c:pt idx="3">
                  <c:v>1.5470297029702971E-3</c:v>
                </c:pt>
                <c:pt idx="4">
                  <c:v>2.823529411764706E-2</c:v>
                </c:pt>
                <c:pt idx="5">
                  <c:v>6.1828352716031204E-3</c:v>
                </c:pt>
                <c:pt idx="6">
                  <c:v>2.5995509866477608E-3</c:v>
                </c:pt>
                <c:pt idx="7">
                  <c:v>1.3030528667163069E-3</c:v>
                </c:pt>
              </c:numCache>
            </c:numRef>
          </c:val>
          <c:extLst>
            <c:ext xmlns:c16="http://schemas.microsoft.com/office/drawing/2014/chart" uri="{C3380CC4-5D6E-409C-BE32-E72D297353CC}">
              <c16:uniqueId val="{00000000-2CF6-414B-AEFA-A3D3D8443D06}"/>
            </c:ext>
          </c:extLst>
        </c:ser>
        <c:ser>
          <c:idx val="1"/>
          <c:order val="1"/>
          <c:tx>
            <c:strRef>
              <c:f>'Analysis FY19FYQ4 vs FY20Q1'!$AG$11</c:f>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FY20Q1'!$AE$12:$AE$15,'Analysis FY19FYQ4 vs FY20Q1'!$AE$22:$AE$25)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FY19FYQ4 vs FY20Q1'!$AG$12:$AG$31</c15:sqref>
                  </c15:fullRef>
                </c:ext>
              </c:extLst>
              <c:f>('Analysis FY19FYQ4 vs FY20Q1'!$AG$12:$AG$15,'Analysis FY19FYQ4 vs FY20Q1'!$AG$22:$AG$25)</c:f>
              <c:numCache>
                <c:formatCode>0%</c:formatCode>
                <c:ptCount val="8"/>
                <c:pt idx="0">
                  <c:v>0.19790675547098002</c:v>
                </c:pt>
                <c:pt idx="1">
                  <c:v>0.12683723462166577</c:v>
                </c:pt>
                <c:pt idx="2">
                  <c:v>8.5872576177285317E-2</c:v>
                </c:pt>
                <c:pt idx="3">
                  <c:v>7.2400990099009896E-2</c:v>
                </c:pt>
                <c:pt idx="4">
                  <c:v>0.19647058823529412</c:v>
                </c:pt>
                <c:pt idx="5">
                  <c:v>0.13425585161195347</c:v>
                </c:pt>
                <c:pt idx="6">
                  <c:v>8.7439442278151952E-2</c:v>
                </c:pt>
                <c:pt idx="7">
                  <c:v>7.1109456440804172E-2</c:v>
                </c:pt>
              </c:numCache>
            </c:numRef>
          </c:val>
          <c:extLst>
            <c:ext xmlns:c16="http://schemas.microsoft.com/office/drawing/2014/chart" uri="{C3380CC4-5D6E-409C-BE32-E72D297353CC}">
              <c16:uniqueId val="{00000001-2CF6-414B-AEFA-A3D3D8443D06}"/>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2"/>
                <c:order val="2"/>
                <c:tx>
                  <c:strRef>
                    <c:extLst>
                      <c:ext uri="{02D57815-91ED-43cb-92C2-25804820EDAC}">
                        <c15:formulaRef>
                          <c15:sqref>'Analysis FY19FYQ4 vs FY20Q1'!$AI$11</c15:sqref>
                        </c15:formulaRef>
                      </c:ext>
                    </c:extLst>
                    <c:strCache>
                      <c:ptCount val="1"/>
                      <c:pt idx="0">
                        <c:v>LTFU proxy</c:v>
                      </c:pt>
                    </c:strCache>
                  </c:strRef>
                </c:tx>
                <c:spPr>
                  <a:solidFill>
                    <a:schemeClr val="accent3"/>
                  </a:solidFill>
                  <a:ln>
                    <a:noFill/>
                  </a:ln>
                  <a:effectLst/>
                </c:spPr>
                <c:invertIfNegative val="0"/>
                <c:cat>
                  <c:strRef>
                    <c:extLst>
                      <c:ext uri="{02D57815-91ED-43cb-92C2-25804820EDAC}">
                        <c15:fullRef>
                          <c15:sqref>'Analysis FY19FYQ4 vs FY20Q1'!$AE$12:$AE$31</c15:sqref>
                        </c15:fullRef>
                        <c15:formulaRef>
                          <c15:sqref>('Analysis FY19FYQ4 vs FY20Q1'!$AE$12:$AE$15,'Analysis FY19FYQ4 vs FY20Q1'!$AE$22:$AE$25)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ullRef>
                          <c15:sqref>'Analysis FY19FYQ4 vs FY20Q1'!$AI$12:$AI$31</c15:sqref>
                        </c15:fullRef>
                        <c15:formulaRef>
                          <c15:sqref>('Analysis FY19FYQ4 vs FY20Q1'!$AI$12:$AI$15,'Analysis FY19FYQ4 vs FY20Q1'!$AI$22:$AI$25)</c15:sqref>
                        </c15:formulaRef>
                      </c:ext>
                    </c:extLst>
                    <c:numCache>
                      <c:formatCode>0%</c:formatCode>
                      <c:ptCount val="8"/>
                      <c:pt idx="0">
                        <c:v>0.41674595623215988</c:v>
                      </c:pt>
                      <c:pt idx="1">
                        <c:v>8.3696243875884591E-2</c:v>
                      </c:pt>
                      <c:pt idx="2">
                        <c:v>3.4266953934543959E-2</c:v>
                      </c:pt>
                      <c:pt idx="3">
                        <c:v>3.0631188118811881E-2</c:v>
                      </c:pt>
                      <c:pt idx="4">
                        <c:v>0.38705882352941179</c:v>
                      </c:pt>
                      <c:pt idx="5">
                        <c:v>8.9945532165464442E-2</c:v>
                      </c:pt>
                      <c:pt idx="6">
                        <c:v>3.674819803852062E-2</c:v>
                      </c:pt>
                      <c:pt idx="7">
                        <c:v>2.084884586746091E-2</c:v>
                      </c:pt>
                    </c:numCache>
                  </c:numRef>
                </c:val>
                <c:extLst>
                  <c:ext xmlns:c16="http://schemas.microsoft.com/office/drawing/2014/chart" uri="{C3380CC4-5D6E-409C-BE32-E72D297353CC}">
                    <c16:uniqueId val="{00000002-2CF6-414B-AEFA-A3D3D8443D06}"/>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Actual Patient Loss by Age-Se</a:t>
            </a:r>
            <a:r>
              <a:rPr lang="en-US" baseline="0"/>
              <a:t>x Disaggregate, Mozart </a:t>
            </a:r>
            <a:r>
              <a:rPr lang="en-US" sz="1400" b="0" i="0" u="none" strike="noStrike" baseline="0">
                <a:effectLst/>
              </a:rPr>
              <a:t>FY19Q2, </a:t>
            </a:r>
            <a:r>
              <a:rPr lang="en-US" baseline="0"/>
              <a:t>Age &gt;=15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 FY19FYQ1 FY19FYQ2'!$AF$11</c:f>
              <c:strCache>
                <c:ptCount val="1"/>
                <c:pt idx="0">
                  <c:v>Deaths</c:v>
                </c:pt>
              </c:strCache>
            </c:strRef>
          </c:tx>
          <c:spPr>
            <a:solidFill>
              <a:schemeClr val="accent1"/>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FY19FYQ2'!$AE$16:$AE$21,'Analysis FY19FYQ1 FY19FYQ2'!$AE$26:$AE$31)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FY19FYQ1 FY19FYQ2'!$AF$12:$AF$31</c15:sqref>
                  </c15:fullRef>
                </c:ext>
              </c:extLst>
              <c:f>('Analysis FY19FYQ1 FY19FYQ2'!$AF$16:$AF$21,'Analysis FY19FYQ1 FY19FYQ2'!$AF$26:$AF$31)</c:f>
              <c:numCache>
                <c:formatCode>0.0%</c:formatCode>
                <c:ptCount val="12"/>
                <c:pt idx="0">
                  <c:v>1.6404199475065617E-3</c:v>
                </c:pt>
                <c:pt idx="1">
                  <c:v>1.6698407441141565E-3</c:v>
                </c:pt>
                <c:pt idx="2">
                  <c:v>1.7693000272200005E-3</c:v>
                </c:pt>
                <c:pt idx="3">
                  <c:v>2.0601810582199244E-3</c:v>
                </c:pt>
                <c:pt idx="4">
                  <c:v>1.9770408163265305E-3</c:v>
                </c:pt>
                <c:pt idx="5">
                  <c:v>2.7713692885851507E-3</c:v>
                </c:pt>
                <c:pt idx="6">
                  <c:v>3.8930703348040488E-3</c:v>
                </c:pt>
                <c:pt idx="7">
                  <c:v>4.7376732760133359E-3</c:v>
                </c:pt>
                <c:pt idx="8">
                  <c:v>4.383791407768841E-3</c:v>
                </c:pt>
                <c:pt idx="9">
                  <c:v>4.980461267335836E-3</c:v>
                </c:pt>
                <c:pt idx="10">
                  <c:v>4.514901712111604E-3</c:v>
                </c:pt>
                <c:pt idx="11">
                  <c:v>5.3422871450494423E-3</c:v>
                </c:pt>
              </c:numCache>
            </c:numRef>
          </c:val>
          <c:extLst>
            <c:ext xmlns:c16="http://schemas.microsoft.com/office/drawing/2014/chart" uri="{C3380CC4-5D6E-409C-BE32-E72D297353CC}">
              <c16:uniqueId val="{00000000-2FBA-4188-9DC6-92289048B2C1}"/>
            </c:ext>
          </c:extLst>
        </c:ser>
        <c:ser>
          <c:idx val="1"/>
          <c:order val="1"/>
          <c:tx>
            <c:strRef>
              <c:f>'Analysis FY19FYQ1 FY19FYQ2'!$AG$11</c:f>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FY19FYQ2'!$AE$16:$AE$21,'Analysis FY19FYQ1 FY19FYQ2'!$AE$26:$AE$31)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FY19FYQ1 FY19FYQ2'!$AG$12:$AG$31</c15:sqref>
                  </c15:fullRef>
                </c:ext>
              </c:extLst>
              <c:f>('Analysis FY19FYQ1 FY19FYQ2'!$AG$16:$AG$21,'Analysis FY19FYQ1 FY19FYQ2'!$AG$26:$AG$31)</c:f>
              <c:numCache>
                <c:formatCode>0.0%</c:formatCode>
                <c:ptCount val="12"/>
                <c:pt idx="0">
                  <c:v>0.19600674915635546</c:v>
                </c:pt>
                <c:pt idx="1">
                  <c:v>0.15564019762082196</c:v>
                </c:pt>
                <c:pt idx="2">
                  <c:v>0.12210264034004062</c:v>
                </c:pt>
                <c:pt idx="3">
                  <c:v>9.6570987104058953E-2</c:v>
                </c:pt>
                <c:pt idx="4">
                  <c:v>8.3737244897959182E-2</c:v>
                </c:pt>
                <c:pt idx="5">
                  <c:v>6.8152468840232738E-2</c:v>
                </c:pt>
                <c:pt idx="6">
                  <c:v>0.15208928107967817</c:v>
                </c:pt>
                <c:pt idx="7">
                  <c:v>0.22389892963677838</c:v>
                </c:pt>
                <c:pt idx="8">
                  <c:v>0.17912552891396333</c:v>
                </c:pt>
                <c:pt idx="9">
                  <c:v>0.14325849871018823</c:v>
                </c:pt>
                <c:pt idx="10">
                  <c:v>0.12355104629042486</c:v>
                </c:pt>
                <c:pt idx="11">
                  <c:v>9.3611178418544549E-2</c:v>
                </c:pt>
              </c:numCache>
            </c:numRef>
          </c:val>
          <c:extLst>
            <c:ext xmlns:c16="http://schemas.microsoft.com/office/drawing/2014/chart" uri="{C3380CC4-5D6E-409C-BE32-E72D297353CC}">
              <c16:uniqueId val="{00000001-2FBA-4188-9DC6-92289048B2C1}"/>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2"/>
                <c:order val="2"/>
                <c:tx>
                  <c:strRef>
                    <c:extLst>
                      <c:ext uri="{02D57815-91ED-43cb-92C2-25804820EDAC}">
                        <c15:formulaRef>
                          <c15:sqref>'Analysis FY19FYQ1 FY19FYQ2'!$AI$11</c15:sqref>
                        </c15:formulaRef>
                      </c:ext>
                    </c:extLst>
                    <c:strCache>
                      <c:ptCount val="1"/>
                      <c:pt idx="0">
                        <c:v>LTFU proxy</c:v>
                      </c:pt>
                    </c:strCache>
                  </c:strRef>
                </c:tx>
                <c:spPr>
                  <a:solidFill>
                    <a:schemeClr val="accent3"/>
                  </a:solidFill>
                  <a:ln>
                    <a:noFill/>
                  </a:ln>
                  <a:effectLst/>
                </c:spPr>
                <c:invertIfNegative val="0"/>
                <c:cat>
                  <c:strRef>
                    <c:extLst>
                      <c:ext uri="{02D57815-91ED-43cb-92C2-25804820EDAC}">
                        <c15:fullRef>
                          <c15:sqref>'Analysis FY19FYQ1 FY19FYQ2'!$AE$12:$AE$31</c15:sqref>
                        </c15:fullRef>
                        <c15:formulaRef>
                          <c15:sqref>('Analysis FY19FYQ1 FY19FYQ2'!$AE$16:$AE$21,'Analysis FY19FYQ1 FY19FYQ2'!$AE$26:$AE$31)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ullRef>
                          <c15:sqref>'Analysis FY19FYQ1 FY19FYQ2'!$AI$12:$AI$31</c15:sqref>
                        </c15:fullRef>
                        <c15:formulaRef>
                          <c15:sqref>('Analysis FY19FYQ1 FY19FYQ2'!$AI$16:$AI$21,'Analysis FY19FYQ1 FY19FYQ2'!$AI$26:$AI$31)</c15:sqref>
                        </c15:formulaRef>
                      </c:ext>
                    </c:extLst>
                    <c:numCache>
                      <c:formatCode>0.0%</c:formatCode>
                      <c:ptCount val="12"/>
                      <c:pt idx="0">
                        <c:v>0.31969441319835018</c:v>
                      </c:pt>
                      <c:pt idx="1">
                        <c:v>0.1478430073693798</c:v>
                      </c:pt>
                      <c:pt idx="2">
                        <c:v>5.2817270043342614E-2</c:v>
                      </c:pt>
                      <c:pt idx="3">
                        <c:v>2.4791505715021492E-2</c:v>
                      </c:pt>
                      <c:pt idx="4">
                        <c:v>8.622448979591836E-3</c:v>
                      </c:pt>
                      <c:pt idx="5">
                        <c:v>-1.9348800766116746E-2</c:v>
                      </c:pt>
                      <c:pt idx="6">
                        <c:v>0.12302102257980795</c:v>
                      </c:pt>
                      <c:pt idx="7">
                        <c:v>0.25609756097560976</c:v>
                      </c:pt>
                      <c:pt idx="8">
                        <c:v>0.15762589105325353</c:v>
                      </c:pt>
                      <c:pt idx="9">
                        <c:v>8.0070492682553063E-2</c:v>
                      </c:pt>
                      <c:pt idx="10">
                        <c:v>5.1870640456563095E-2</c:v>
                      </c:pt>
                      <c:pt idx="11">
                        <c:v>2.492298106545744E-3</c:v>
                      </c:pt>
                    </c:numCache>
                  </c:numRef>
                </c:val>
                <c:extLst>
                  <c:ext xmlns:c16="http://schemas.microsoft.com/office/drawing/2014/chart" uri="{C3380CC4-5D6E-409C-BE32-E72D297353CC}">
                    <c16:uniqueId val="{00000002-2FBA-4188-9DC6-92289048B2C1}"/>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LTFU</a:t>
            </a:r>
            <a:r>
              <a:rPr lang="en-US" baseline="0"/>
              <a:t> Proxy</a:t>
            </a:r>
            <a:r>
              <a:rPr lang="en-US"/>
              <a:t> by Age-Se</a:t>
            </a:r>
            <a:r>
              <a:rPr lang="en-US" baseline="0"/>
              <a:t>x Disaggregate, Mozart </a:t>
            </a:r>
            <a:r>
              <a:rPr lang="en-US" sz="1400" b="0" i="0" u="none" strike="noStrike" baseline="0">
                <a:effectLst/>
              </a:rPr>
              <a:t>FY19Q2,</a:t>
            </a:r>
            <a:r>
              <a:rPr lang="en-US" baseline="0"/>
              <a:t> Age &lt;15</a:t>
            </a:r>
            <a:endParaRPr lang="en-US"/>
          </a:p>
        </c:rich>
      </c:tx>
      <c:layout>
        <c:manualLayout>
          <c:xMode val="edge"/>
          <c:yMode val="edge"/>
          <c:x val="0.13358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FY19FYQ1 FY19FYQ2'!$AI$11</c:f>
              <c:strCache>
                <c:ptCount val="1"/>
                <c:pt idx="0">
                  <c:v>LTFU proxy</c:v>
                </c:pt>
              </c:strCache>
            </c:strRef>
          </c:tx>
          <c:spPr>
            <a:solidFill>
              <a:schemeClr val="accent3"/>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FY19FYQ2'!$AE$12:$AE$15,'Analysis FY19FYQ1 FY19FYQ2'!$AE$22:$AE$25)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FY19FYQ1 FY19FYQ2'!$AI$12:$AI$31</c15:sqref>
                  </c15:fullRef>
                </c:ext>
              </c:extLst>
              <c:f>('Analysis FY19FYQ1 FY19FYQ2'!$AI$12:$AI$15,'Analysis FY19FYQ1 FY19FYQ2'!$AI$22:$AI$25)</c:f>
              <c:numCache>
                <c:formatCode>0.0%</c:formatCode>
                <c:ptCount val="8"/>
                <c:pt idx="0">
                  <c:v>0.53614889047959913</c:v>
                </c:pt>
                <c:pt idx="1">
                  <c:v>0.13397020357102241</c:v>
                </c:pt>
                <c:pt idx="2">
                  <c:v>6.0716454159077113E-4</c:v>
                </c:pt>
                <c:pt idx="3">
                  <c:v>2.1641675684031534E-3</c:v>
                </c:pt>
                <c:pt idx="4">
                  <c:v>0.56412556053811658</c:v>
                </c:pt>
                <c:pt idx="5">
                  <c:v>0.14594394369675268</c:v>
                </c:pt>
                <c:pt idx="6">
                  <c:v>-2.4441340782122905E-3</c:v>
                </c:pt>
                <c:pt idx="7">
                  <c:v>-1.5095042862467387E-2</c:v>
                </c:pt>
              </c:numCache>
            </c:numRef>
          </c:val>
          <c:extLst>
            <c:ext xmlns:c16="http://schemas.microsoft.com/office/drawing/2014/chart" uri="{C3380CC4-5D6E-409C-BE32-E72D297353CC}">
              <c16:uniqueId val="{00000000-7723-417E-ACDD-27166E1EF7CD}"/>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FY19FYQ1 FY19FYQ2'!$AF$11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FY19FYQ1 FY19FYQ2'!$AE$12:$AE$31</c15:sqref>
                        </c15:fullRef>
                        <c15:formulaRef>
                          <c15:sqref>('Analysis FY19FYQ1 FY19FYQ2'!$AE$12:$AE$15,'Analysis FY19FYQ1 FY19FYQ2'!$AE$22:$AE$25)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ullRef>
                          <c15:sqref>'Analysis FY19FYQ1 FY19FYQ2'!$AF$12:$AF$31</c15:sqref>
                        </c15:fullRef>
                        <c15:formulaRef>
                          <c15:sqref>('Analysis FY19FYQ1 FY19FYQ2'!$AF$12:$AF$15,'Analysis FY19FYQ1 FY19FYQ2'!$AF$22:$AF$25)</c15:sqref>
                        </c15:formulaRef>
                      </c:ext>
                    </c:extLst>
                    <c:numCache>
                      <c:formatCode>0.0%</c:formatCode>
                      <c:ptCount val="8"/>
                      <c:pt idx="0">
                        <c:v>2.7201145311381531E-2</c:v>
                      </c:pt>
                      <c:pt idx="1">
                        <c:v>9.6667803934948251E-3</c:v>
                      </c:pt>
                      <c:pt idx="2">
                        <c:v>3.4405990690143697E-3</c:v>
                      </c:pt>
                      <c:pt idx="3">
                        <c:v>3.0916679548616478E-3</c:v>
                      </c:pt>
                      <c:pt idx="4">
                        <c:v>4.0358744394618833E-2</c:v>
                      </c:pt>
                      <c:pt idx="5">
                        <c:v>9.630818619582664E-3</c:v>
                      </c:pt>
                      <c:pt idx="6">
                        <c:v>2.9096834264432029E-3</c:v>
                      </c:pt>
                      <c:pt idx="7">
                        <c:v>3.354453969437197E-3</c:v>
                      </c:pt>
                    </c:numCache>
                  </c:numRef>
                </c:val>
                <c:extLst>
                  <c:ext xmlns:c16="http://schemas.microsoft.com/office/drawing/2014/chart" uri="{C3380CC4-5D6E-409C-BE32-E72D297353CC}">
                    <c16:uniqueId val="{00000001-7723-417E-ACDD-27166E1EF7C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FY19FYQ1 FY19FYQ2'!$AG$11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FY19FYQ2'!$AE$12:$AE$15,'Analysis FY19FYQ1 FY19FYQ2'!$AE$22:$AE$25)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FY19FYQ1 FY19FYQ2'!$AG$12:$AG$31</c15:sqref>
                        </c15:fullRef>
                        <c15:formulaRef>
                          <c15:sqref>('Analysis FY19FYQ1 FY19FYQ2'!$AG$12:$AG$15,'Analysis FY19FYQ1 FY19FYQ2'!$AG$22:$AG$25)</c15:sqref>
                        </c15:formulaRef>
                      </c:ext>
                    </c:extLst>
                    <c:numCache>
                      <c:formatCode>0.0%</c:formatCode>
                      <c:ptCount val="8"/>
                      <c:pt idx="0">
                        <c:v>0.18110236220472442</c:v>
                      </c:pt>
                      <c:pt idx="1">
                        <c:v>0.13283293528943477</c:v>
                      </c:pt>
                      <c:pt idx="2">
                        <c:v>8.9860352155434128E-2</c:v>
                      </c:pt>
                      <c:pt idx="3">
                        <c:v>7.883753284897202E-2</c:v>
                      </c:pt>
                      <c:pt idx="4">
                        <c:v>0.19730941704035873</c:v>
                      </c:pt>
                      <c:pt idx="5">
                        <c:v>0.14507963946166194</c:v>
                      </c:pt>
                      <c:pt idx="6">
                        <c:v>8.7756052141527E-2</c:v>
                      </c:pt>
                      <c:pt idx="7">
                        <c:v>8.2184122251211328E-2</c:v>
                      </c:pt>
                    </c:numCache>
                  </c:numRef>
                </c:val>
                <c:extLst xmlns:c15="http://schemas.microsoft.com/office/drawing/2012/chart">
                  <c:ext xmlns:c16="http://schemas.microsoft.com/office/drawing/2014/chart" uri="{C3380CC4-5D6E-409C-BE32-E72D297353CC}">
                    <c16:uniqueId val="{00000002-7723-417E-ACDD-27166E1EF7CD}"/>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LTFU</a:t>
            </a:r>
            <a:r>
              <a:rPr lang="en-US" baseline="0"/>
              <a:t> Proxy</a:t>
            </a:r>
            <a:r>
              <a:rPr lang="en-US"/>
              <a:t> by Age-Se</a:t>
            </a:r>
            <a:r>
              <a:rPr lang="en-US" baseline="0"/>
              <a:t>x Disaggregate, Mozart </a:t>
            </a:r>
            <a:r>
              <a:rPr lang="en-US" sz="1400" b="0" i="0" u="none" strike="noStrike" baseline="0">
                <a:effectLst/>
              </a:rPr>
              <a:t>FY19Q2,</a:t>
            </a:r>
            <a:r>
              <a:rPr lang="en-US" baseline="0"/>
              <a:t> Age &gt;=15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FY19FYQ1 FY19FYQ2'!$AI$11</c:f>
              <c:strCache>
                <c:ptCount val="1"/>
                <c:pt idx="0">
                  <c:v>LTFU proxy</c:v>
                </c:pt>
              </c:strCache>
            </c:strRef>
          </c:tx>
          <c:spPr>
            <a:solidFill>
              <a:schemeClr val="accent3"/>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FY19FYQ2'!$AE$16:$AE$21,'Analysis FY19FYQ1 FY19FYQ2'!$AE$26:$AE$31)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FY19FYQ1 FY19FYQ2'!$AI$12:$AI$31</c15:sqref>
                  </c15:fullRef>
                </c:ext>
              </c:extLst>
              <c:f>('Analysis FY19FYQ1 FY19FYQ2'!$AI$16:$AI$21,'Analysis FY19FYQ1 FY19FYQ2'!$AI$26:$AI$31)</c:f>
              <c:numCache>
                <c:formatCode>0.0%</c:formatCode>
                <c:ptCount val="12"/>
                <c:pt idx="0">
                  <c:v>0.31969441319835018</c:v>
                </c:pt>
                <c:pt idx="1">
                  <c:v>0.1478430073693798</c:v>
                </c:pt>
                <c:pt idx="2">
                  <c:v>5.2817270043342614E-2</c:v>
                </c:pt>
                <c:pt idx="3">
                  <c:v>2.4791505715021492E-2</c:v>
                </c:pt>
                <c:pt idx="4">
                  <c:v>8.622448979591836E-3</c:v>
                </c:pt>
                <c:pt idx="5">
                  <c:v>-1.9348800766116746E-2</c:v>
                </c:pt>
                <c:pt idx="6">
                  <c:v>0.12302102257980795</c:v>
                </c:pt>
                <c:pt idx="7">
                  <c:v>0.25609756097560976</c:v>
                </c:pt>
                <c:pt idx="8">
                  <c:v>0.15762589105325353</c:v>
                </c:pt>
                <c:pt idx="9">
                  <c:v>8.0070492682553063E-2</c:v>
                </c:pt>
                <c:pt idx="10">
                  <c:v>5.1870640456563095E-2</c:v>
                </c:pt>
                <c:pt idx="11">
                  <c:v>2.492298106545744E-3</c:v>
                </c:pt>
              </c:numCache>
            </c:numRef>
          </c:val>
          <c:extLst>
            <c:ext xmlns:c16="http://schemas.microsoft.com/office/drawing/2014/chart" uri="{C3380CC4-5D6E-409C-BE32-E72D297353CC}">
              <c16:uniqueId val="{00000000-0073-4FA3-BBDA-5F97C2C025AA}"/>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FY19FYQ1 FY19FYQ2'!$AF$11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FY19FYQ1 FY19FYQ2'!$AE$12:$AE$31</c15:sqref>
                        </c15:fullRef>
                        <c15:formulaRef>
                          <c15:sqref>('Analysis FY19FYQ1 FY19FYQ2'!$AE$16:$AE$21,'Analysis FY19FYQ1 FY19FYQ2'!$AE$26:$AE$31)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ullRef>
                          <c15:sqref>'Analysis FY19FYQ1 FY19FYQ2'!$AF$12:$AF$31</c15:sqref>
                        </c15:fullRef>
                        <c15:formulaRef>
                          <c15:sqref>('Analysis FY19FYQ1 FY19FYQ2'!$AF$16:$AF$21,'Analysis FY19FYQ1 FY19FYQ2'!$AF$26:$AF$31)</c15:sqref>
                        </c15:formulaRef>
                      </c:ext>
                    </c:extLst>
                    <c:numCache>
                      <c:formatCode>0.0%</c:formatCode>
                      <c:ptCount val="12"/>
                      <c:pt idx="0">
                        <c:v>1.6404199475065617E-3</c:v>
                      </c:pt>
                      <c:pt idx="1">
                        <c:v>1.6698407441141565E-3</c:v>
                      </c:pt>
                      <c:pt idx="2">
                        <c:v>1.7693000272200005E-3</c:v>
                      </c:pt>
                      <c:pt idx="3">
                        <c:v>2.0601810582199244E-3</c:v>
                      </c:pt>
                      <c:pt idx="4">
                        <c:v>1.9770408163265305E-3</c:v>
                      </c:pt>
                      <c:pt idx="5">
                        <c:v>2.7713692885851507E-3</c:v>
                      </c:pt>
                      <c:pt idx="6">
                        <c:v>3.8930703348040488E-3</c:v>
                      </c:pt>
                      <c:pt idx="7">
                        <c:v>4.7376732760133359E-3</c:v>
                      </c:pt>
                      <c:pt idx="8">
                        <c:v>4.383791407768841E-3</c:v>
                      </c:pt>
                      <c:pt idx="9">
                        <c:v>4.980461267335836E-3</c:v>
                      </c:pt>
                      <c:pt idx="10">
                        <c:v>4.514901712111604E-3</c:v>
                      </c:pt>
                      <c:pt idx="11">
                        <c:v>5.3422871450494423E-3</c:v>
                      </c:pt>
                    </c:numCache>
                  </c:numRef>
                </c:val>
                <c:extLst>
                  <c:ext xmlns:c16="http://schemas.microsoft.com/office/drawing/2014/chart" uri="{C3380CC4-5D6E-409C-BE32-E72D297353CC}">
                    <c16:uniqueId val="{00000001-0073-4FA3-BBDA-5F97C2C025A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FY19FYQ1 FY19FYQ2'!$AG$11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FY19FYQ2'!$AE$16:$AE$21,'Analysis FY19FYQ1 FY19FYQ2'!$AE$26:$AE$31)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FY19FYQ1 FY19FYQ2'!$AG$12:$AG$31</c15:sqref>
                        </c15:fullRef>
                        <c15:formulaRef>
                          <c15:sqref>('Analysis FY19FYQ1 FY19FYQ2'!$AG$16:$AG$21,'Analysis FY19FYQ1 FY19FYQ2'!$AG$26:$AG$31)</c15:sqref>
                        </c15:formulaRef>
                      </c:ext>
                    </c:extLst>
                    <c:numCache>
                      <c:formatCode>0.0%</c:formatCode>
                      <c:ptCount val="12"/>
                      <c:pt idx="0">
                        <c:v>0.19600674915635546</c:v>
                      </c:pt>
                      <c:pt idx="1">
                        <c:v>0.15564019762082196</c:v>
                      </c:pt>
                      <c:pt idx="2">
                        <c:v>0.12210264034004062</c:v>
                      </c:pt>
                      <c:pt idx="3">
                        <c:v>9.6570987104058953E-2</c:v>
                      </c:pt>
                      <c:pt idx="4">
                        <c:v>8.3737244897959182E-2</c:v>
                      </c:pt>
                      <c:pt idx="5">
                        <c:v>6.8152468840232738E-2</c:v>
                      </c:pt>
                      <c:pt idx="6">
                        <c:v>0.15208928107967817</c:v>
                      </c:pt>
                      <c:pt idx="7">
                        <c:v>0.22389892963677838</c:v>
                      </c:pt>
                      <c:pt idx="8">
                        <c:v>0.17912552891396333</c:v>
                      </c:pt>
                      <c:pt idx="9">
                        <c:v>0.14325849871018823</c:v>
                      </c:pt>
                      <c:pt idx="10">
                        <c:v>0.12355104629042486</c:v>
                      </c:pt>
                      <c:pt idx="11">
                        <c:v>9.3611178418544549E-2</c:v>
                      </c:pt>
                    </c:numCache>
                  </c:numRef>
                </c:val>
                <c:extLst xmlns:c15="http://schemas.microsoft.com/office/drawing/2012/chart">
                  <c:ext xmlns:c16="http://schemas.microsoft.com/office/drawing/2014/chart" uri="{C3380CC4-5D6E-409C-BE32-E72D297353CC}">
                    <c16:uniqueId val="{00000002-0073-4FA3-BBDA-5F97C2C025AA}"/>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Aging Out of Cohort by Age-Se</a:t>
            </a:r>
            <a:r>
              <a:rPr lang="en-US" baseline="0"/>
              <a:t>x Disaggregate, Mozart FY19Q2, Age &lt;15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FY19FYQ1 FY19FYQ2'!$AH$11</c:f>
              <c:strCache>
                <c:ptCount val="1"/>
                <c:pt idx="0">
                  <c:v>% Age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 FY19FYQ1 FY19FYQ2'!$AE$12:$AE$31</c15:sqref>
                  </c15:fullRef>
                </c:ext>
              </c:extLst>
              <c:f>('Analysis FY19FYQ1 FY19FYQ2'!$AE$13:$AE$15,'Analysis FY19FYQ1 FY19FYQ2'!$AE$23:$AE$25)</c:f>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FY19FYQ1 FY19FYQ2'!$AH$12:$AH$31</c15:sqref>
                  </c15:fullRef>
                </c:ext>
              </c:extLst>
              <c:f>('Analysis FY19FYQ1 FY19FYQ2'!$AH$13:$AH$15,'Analysis FY19FYQ1 FY19FYQ2'!$AH$23:$AH$25)</c:f>
              <c:numCache>
                <c:formatCode>0.0%</c:formatCode>
                <c:ptCount val="6"/>
                <c:pt idx="0">
                  <c:v>0.11645627203457296</c:v>
                </c:pt>
                <c:pt idx="1">
                  <c:v>7.0329892734264321E-2</c:v>
                </c:pt>
                <c:pt idx="2">
                  <c:v>7.6209615087339616E-2</c:v>
                </c:pt>
                <c:pt idx="3">
                  <c:v>0.1096431658229411</c:v>
                </c:pt>
                <c:pt idx="4">
                  <c:v>7.3556797020484177E-2</c:v>
                </c:pt>
                <c:pt idx="5">
                  <c:v>7.0816250465896388E-2</c:v>
                </c:pt>
              </c:numCache>
            </c:numRef>
          </c:val>
          <c:extLst>
            <c:ext xmlns:c16="http://schemas.microsoft.com/office/drawing/2014/chart" uri="{C3380CC4-5D6E-409C-BE32-E72D297353CC}">
              <c16:uniqueId val="{00000000-956C-417B-AE81-BB1667DCC98D}"/>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FY19FYQ1 FY19FYQ2'!$AF$11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FY19FYQ1 FY19FYQ2'!$AE$12:$AE$31</c15:sqref>
                        </c15:fullRef>
                        <c15:formulaRef>
                          <c15:sqref>('Analysis FY19FYQ1 FY19FYQ2'!$AE$13:$AE$15,'Analysis FY19FYQ1 FY19FYQ2'!$AE$23:$AE$25)</c15:sqref>
                        </c15:formulaRef>
                      </c:ext>
                    </c:extLst>
                    <c:strCache>
                      <c:ptCount val="6"/>
                      <c:pt idx="0">
                        <c:v>F 1-4</c:v>
                      </c:pt>
                      <c:pt idx="1">
                        <c:v>F 5-9</c:v>
                      </c:pt>
                      <c:pt idx="2">
                        <c:v>F 10-14</c:v>
                      </c:pt>
                      <c:pt idx="3">
                        <c:v>M 1-4</c:v>
                      </c:pt>
                      <c:pt idx="4">
                        <c:v>M 5-9</c:v>
                      </c:pt>
                      <c:pt idx="5">
                        <c:v>M 10-14</c:v>
                      </c:pt>
                    </c:strCache>
                  </c:strRef>
                </c:cat>
                <c:val>
                  <c:numRef>
                    <c:extLst>
                      <c:ext uri="{02D57815-91ED-43cb-92C2-25804820EDAC}">
                        <c15:fullRef>
                          <c15:sqref>'Analysis FY19FYQ1 FY19FYQ2'!$AF$12:$AF$31</c15:sqref>
                        </c15:fullRef>
                        <c15:formulaRef>
                          <c15:sqref>('Analysis FY19FYQ1 FY19FYQ2'!$AF$13:$AF$15,'Analysis FY19FYQ1 FY19FYQ2'!$AF$23:$AF$25)</c15:sqref>
                        </c15:formulaRef>
                      </c:ext>
                    </c:extLst>
                    <c:numCache>
                      <c:formatCode>0.0%</c:formatCode>
                      <c:ptCount val="6"/>
                      <c:pt idx="0">
                        <c:v>9.6667803934948251E-3</c:v>
                      </c:pt>
                      <c:pt idx="1">
                        <c:v>3.4405990690143697E-3</c:v>
                      </c:pt>
                      <c:pt idx="2">
                        <c:v>3.0916679548616478E-3</c:v>
                      </c:pt>
                      <c:pt idx="3">
                        <c:v>9.630818619582664E-3</c:v>
                      </c:pt>
                      <c:pt idx="4">
                        <c:v>2.9096834264432029E-3</c:v>
                      </c:pt>
                      <c:pt idx="5">
                        <c:v>3.354453969437197E-3</c:v>
                      </c:pt>
                    </c:numCache>
                  </c:numRef>
                </c:val>
                <c:extLst>
                  <c:ext xmlns:c16="http://schemas.microsoft.com/office/drawing/2014/chart" uri="{C3380CC4-5D6E-409C-BE32-E72D297353CC}">
                    <c16:uniqueId val="{00000001-956C-417B-AE81-BB1667DCC98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FY19FYQ1 FY19FYQ2'!$AG$11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FY19FYQ2'!$AE$13:$AE$15,'Analysis FY19FYQ1 FY19FYQ2'!$AE$23:$AE$25)</c15:sqref>
                        </c15:formulaRef>
                      </c:ext>
                    </c:extLst>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FY19FYQ1 FY19FYQ2'!$AG$12:$AG$31</c15:sqref>
                        </c15:fullRef>
                        <c15:formulaRef>
                          <c15:sqref>('Analysis FY19FYQ1 FY19FYQ2'!$AG$13:$AG$15,'Analysis FY19FYQ1 FY19FYQ2'!$AG$23:$AG$25)</c15:sqref>
                        </c15:formulaRef>
                      </c:ext>
                    </c:extLst>
                    <c:numCache>
                      <c:formatCode>0.0%</c:formatCode>
                      <c:ptCount val="6"/>
                      <c:pt idx="0">
                        <c:v>0.13283293528943477</c:v>
                      </c:pt>
                      <c:pt idx="1">
                        <c:v>8.9860352155434128E-2</c:v>
                      </c:pt>
                      <c:pt idx="2">
                        <c:v>7.883753284897202E-2</c:v>
                      </c:pt>
                      <c:pt idx="3">
                        <c:v>0.14507963946166194</c:v>
                      </c:pt>
                      <c:pt idx="4">
                        <c:v>8.7756052141527E-2</c:v>
                      </c:pt>
                      <c:pt idx="5">
                        <c:v>8.2184122251211328E-2</c:v>
                      </c:pt>
                    </c:numCache>
                  </c:numRef>
                </c:val>
                <c:extLst xmlns:c15="http://schemas.microsoft.com/office/drawing/2012/chart">
                  <c:ext xmlns:c16="http://schemas.microsoft.com/office/drawing/2014/chart" uri="{C3380CC4-5D6E-409C-BE32-E72D297353CC}">
                    <c16:uniqueId val="{00000002-956C-417B-AE81-BB1667DCC98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'Analysis FY19FYQ1 FY19FYQ2'!$AI$11</c15:sqref>
                        </c15:formulaRef>
                      </c:ext>
                    </c:extLst>
                    <c:strCache>
                      <c:ptCount val="1"/>
                      <c:pt idx="0">
                        <c:v>LTFU proxy</c:v>
                      </c:pt>
                    </c:strCache>
                  </c:strRef>
                </c:tx>
                <c:spPr>
                  <a:solidFill>
                    <a:schemeClr val="accent4"/>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FY19FYQ2'!$AE$13:$AE$15,'Analysis FY19FYQ1 FY19FYQ2'!$AE$23:$AE$25)</c15:sqref>
                        </c15:formulaRef>
                      </c:ext>
                    </c:extLst>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FY19FYQ1 FY19FYQ2'!$AI$12:$AI$31</c15:sqref>
                        </c15:fullRef>
                        <c15:formulaRef>
                          <c15:sqref>('Analysis FY19FYQ1 FY19FYQ2'!$AI$13:$AI$15,'Analysis FY19FYQ1 FY19FYQ2'!$AI$23:$AI$25)</c15:sqref>
                        </c15:formulaRef>
                      </c:ext>
                    </c:extLst>
                    <c:numCache>
                      <c:formatCode>0.0%</c:formatCode>
                      <c:ptCount val="6"/>
                      <c:pt idx="0">
                        <c:v>0.13397020357102241</c:v>
                      </c:pt>
                      <c:pt idx="1">
                        <c:v>6.0716454159077113E-4</c:v>
                      </c:pt>
                      <c:pt idx="2">
                        <c:v>2.1641675684031534E-3</c:v>
                      </c:pt>
                      <c:pt idx="3">
                        <c:v>0.14594394369675268</c:v>
                      </c:pt>
                      <c:pt idx="4">
                        <c:v>-2.4441340782122905E-3</c:v>
                      </c:pt>
                      <c:pt idx="5">
                        <c:v>-1.5095042862467387E-2</c:v>
                      </c:pt>
                    </c:numCache>
                  </c:numRef>
                </c:val>
                <c:extLst xmlns:c15="http://schemas.microsoft.com/office/drawing/2012/chart">
                  <c:ext xmlns:c16="http://schemas.microsoft.com/office/drawing/2014/chart" uri="{C3380CC4-5D6E-409C-BE32-E72D297353CC}">
                    <c16:uniqueId val="{00000003-956C-417B-AE81-BB1667DCC98D}"/>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Baises in</a:t>
            </a:r>
            <a:r>
              <a:rPr lang="en-US" baseline="0"/>
              <a:t> LTFU Proxy by Type, FY19Q1 to FY19Q2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5"/>
          <c:tx>
            <c:strRef>
              <c:f>'Analysis FY19FYQ1 FY19FYQ2'!$AK$11</c:f>
              <c:strCache>
                <c:ptCount val="1"/>
                <c:pt idx="0">
                  <c:v>Total LTFU bias </c:v>
                </c:pt>
              </c:strCache>
            </c:strRef>
          </c:tx>
          <c:spPr>
            <a:solidFill>
              <a:schemeClr val="accent6"/>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FY19FYQ2'!$AE$13:$AE$21,'Analysis FY19FYQ1 FY19FYQ2'!$AE$23:$AE$31)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FY19FYQ2'!$AK$12:$AK$31</c15:sqref>
                  </c15:fullRef>
                </c:ext>
              </c:extLst>
              <c:f>('Analysis FY19FYQ1 FY19FYQ2'!$AK$13:$AK$21,'Analysis FY19FYQ1 FY19FYQ2'!$AK$23:$AK$31)</c:f>
              <c:numCache>
                <c:formatCode>0.0%</c:formatCode>
                <c:ptCount val="18"/>
                <c:pt idx="0">
                  <c:v>-8.5295121119071948E-3</c:v>
                </c:pt>
                <c:pt idx="1">
                  <c:v>-9.2693786682857729E-2</c:v>
                </c:pt>
                <c:pt idx="2">
                  <c:v>-7.9765033235430521E-2</c:v>
                </c:pt>
                <c:pt idx="3">
                  <c:v>0.12204724409448817</c:v>
                </c:pt>
                <c:pt idx="4">
                  <c:v>-9.4670309955562915E-3</c:v>
                </c:pt>
                <c:pt idx="5">
                  <c:v>-7.1054670323918018E-2</c:v>
                </c:pt>
                <c:pt idx="6">
                  <c:v>-7.3839662447257384E-2</c:v>
                </c:pt>
                <c:pt idx="7">
                  <c:v>-7.7091836734693886E-2</c:v>
                </c:pt>
                <c:pt idx="8">
                  <c:v>-9.0272638894934643E-2</c:v>
                </c:pt>
                <c:pt idx="9">
                  <c:v>-8.7665143844919136E-3</c:v>
                </c:pt>
                <c:pt idx="10">
                  <c:v>-9.3109869646182494E-2</c:v>
                </c:pt>
                <c:pt idx="11">
                  <c:v>-0.10063361908311592</c:v>
                </c:pt>
                <c:pt idx="12">
                  <c:v>-3.2961328834674272E-2</c:v>
                </c:pt>
                <c:pt idx="13">
                  <c:v>2.7460958062818036E-2</c:v>
                </c:pt>
                <c:pt idx="14">
                  <c:v>-2.5883429268478642E-2</c:v>
                </c:pt>
                <c:pt idx="15">
                  <c:v>-6.8168467294971002E-2</c:v>
                </c:pt>
                <c:pt idx="16">
                  <c:v>-7.6195307545973368E-2</c:v>
                </c:pt>
                <c:pt idx="17">
                  <c:v>-9.6461167457048233E-2</c:v>
                </c:pt>
              </c:numCache>
            </c:numRef>
          </c:val>
          <c:extLst>
            <c:ext xmlns:c16="http://schemas.microsoft.com/office/drawing/2014/chart" uri="{C3380CC4-5D6E-409C-BE32-E72D297353CC}">
              <c16:uniqueId val="{00000005-FE07-4078-A13E-A10DDD93B06B}"/>
            </c:ext>
          </c:extLst>
        </c:ser>
        <c:ser>
          <c:idx val="6"/>
          <c:order val="6"/>
          <c:tx>
            <c:strRef>
              <c:f>'Analysis FY19FYQ1 FY19FYQ2'!$AL$11</c:f>
              <c:strCache>
                <c:ptCount val="1"/>
                <c:pt idx="0">
                  <c:v>Net age bias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FY19FYQ2'!$AE$13:$AE$21,'Analysis FY19FYQ1 FY19FYQ2'!$AE$23:$AE$31)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FY19FYQ2'!$AL$12:$AL$31</c15:sqref>
                  </c15:fullRef>
                </c:ext>
              </c:extLst>
              <c:f>('Analysis FY19FYQ1 FY19FYQ2'!$AL$13:$AL$21,'Analysis FY19FYQ1 FY19FYQ2'!$AL$23:$AL$31)</c:f>
              <c:numCache>
                <c:formatCode>0.0%</c:formatCode>
                <c:ptCount val="18"/>
                <c:pt idx="0">
                  <c:v>6.163994086204936E-2</c:v>
                </c:pt>
                <c:pt idx="1">
                  <c:v>-3.2280914794575996E-2</c:v>
                </c:pt>
                <c:pt idx="2">
                  <c:v>-3.0762096150873396E-2</c:v>
                </c:pt>
                <c:pt idx="3">
                  <c:v>0.19450693663292087</c:v>
                </c:pt>
                <c:pt idx="4">
                  <c:v>7.3790400485771859E-2</c:v>
                </c:pt>
                <c:pt idx="5">
                  <c:v>4.0830000628153855E-4</c:v>
                </c:pt>
                <c:pt idx="6">
                  <c:v>-1.2876131613874527E-2</c:v>
                </c:pt>
                <c:pt idx="7">
                  <c:v>-2.8239795918367346E-2</c:v>
                </c:pt>
                <c:pt idx="8">
                  <c:v>-4.7316414921864801E-2</c:v>
                </c:pt>
                <c:pt idx="9">
                  <c:v>6.3341153228793676E-2</c:v>
                </c:pt>
                <c:pt idx="10">
                  <c:v>-2.967877094972067E-2</c:v>
                </c:pt>
                <c:pt idx="11">
                  <c:v>-4.6962355572120758E-2</c:v>
                </c:pt>
                <c:pt idx="12">
                  <c:v>1.8946275629379703E-2</c:v>
                </c:pt>
                <c:pt idx="13">
                  <c:v>0.11361642393402352</c:v>
                </c:pt>
                <c:pt idx="14">
                  <c:v>5.8018526283688483E-2</c:v>
                </c:pt>
                <c:pt idx="15">
                  <c:v>1.1621076290450285E-2</c:v>
                </c:pt>
                <c:pt idx="16">
                  <c:v>-7.9898541534559296E-3</c:v>
                </c:pt>
                <c:pt idx="17">
                  <c:v>-3.9311387263895138E-2</c:v>
                </c:pt>
              </c:numCache>
            </c:numRef>
          </c:val>
          <c:extLst>
            <c:ext xmlns:c16="http://schemas.microsoft.com/office/drawing/2014/chart" uri="{C3380CC4-5D6E-409C-BE32-E72D297353CC}">
              <c16:uniqueId val="{00000006-FE07-4078-A13E-A10DDD93B06B}"/>
            </c:ext>
          </c:extLst>
        </c:ser>
        <c:ser>
          <c:idx val="7"/>
          <c:order val="7"/>
          <c:tx>
            <c:strRef>
              <c:f>'Analysis FY19FYQ1 FY19FYQ2'!$AM$11</c:f>
              <c:strCache>
                <c:ptCount val="1"/>
                <c:pt idx="0">
                  <c:v>Transfer bias</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FY19FYQ2'!$AE$13:$AE$21,'Analysis FY19FYQ1 FY19FYQ2'!$AE$23:$AE$31)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FY19FYQ2'!$AM$12:$AM$31</c15:sqref>
                  </c15:fullRef>
                </c:ext>
              </c:extLst>
              <c:f>('Analysis FY19FYQ1 FY19FYQ2'!$AM$13:$AM$21,'Analysis FY19FYQ1 FY19FYQ2'!$AM$23:$AM$31)</c:f>
              <c:numCache>
                <c:formatCode>0.0%</c:formatCode>
                <c:ptCount val="18"/>
                <c:pt idx="0">
                  <c:v>1.4443307176162858E-2</c:v>
                </c:pt>
                <c:pt idx="1">
                  <c:v>1.2750455373406194E-2</c:v>
                </c:pt>
                <c:pt idx="2">
                  <c:v>1.1748338228474263E-2</c:v>
                </c:pt>
                <c:pt idx="3">
                  <c:v>1.7060367454068241E-2</c:v>
                </c:pt>
                <c:pt idx="4">
                  <c:v>1.4421351880985896E-2</c:v>
                </c:pt>
                <c:pt idx="5">
                  <c:v>1.1013630938671245E-2</c:v>
                </c:pt>
                <c:pt idx="6">
                  <c:v>8.2407242328796978E-3</c:v>
                </c:pt>
                <c:pt idx="7">
                  <c:v>7.2193877551020406E-3</c:v>
                </c:pt>
                <c:pt idx="8">
                  <c:v>6.08685558409147E-3</c:v>
                </c:pt>
                <c:pt idx="9">
                  <c:v>1.4322755895789603E-2</c:v>
                </c:pt>
                <c:pt idx="10">
                  <c:v>1.1056797020484172E-2</c:v>
                </c:pt>
                <c:pt idx="11">
                  <c:v>8.7588520313082365E-3</c:v>
                </c:pt>
                <c:pt idx="12">
                  <c:v>1.6869971450817544E-2</c:v>
                </c:pt>
                <c:pt idx="13">
                  <c:v>1.7897876820494825E-2</c:v>
                </c:pt>
                <c:pt idx="14">
                  <c:v>1.5400449815118362E-2</c:v>
                </c:pt>
                <c:pt idx="15">
                  <c:v>1.1263504712282584E-2</c:v>
                </c:pt>
                <c:pt idx="16">
                  <c:v>9.7146480659480033E-3</c:v>
                </c:pt>
                <c:pt idx="17">
                  <c:v>7.7884315829554506E-3</c:v>
                </c:pt>
              </c:numCache>
            </c:numRef>
          </c:val>
          <c:extLst>
            <c:ext xmlns:c16="http://schemas.microsoft.com/office/drawing/2014/chart" uri="{C3380CC4-5D6E-409C-BE32-E72D297353CC}">
              <c16:uniqueId val="{00000007-FE07-4078-A13E-A10DDD93B06B}"/>
            </c:ext>
          </c:extLst>
        </c:ser>
        <c:ser>
          <c:idx val="8"/>
          <c:order val="8"/>
          <c:tx>
            <c:strRef>
              <c:f>'Analysis FY19FYQ1 FY19FYQ2'!$AN$11</c:f>
              <c:strCache>
                <c:ptCount val="1"/>
                <c:pt idx="0">
                  <c:v>Return to care</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FY19FYQ2'!$AE$13:$AE$21,'Analysis FY19FYQ1 FY19FYQ2'!$AE$23:$AE$31)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FY19FYQ2'!$AN$12:$AN$31</c15:sqref>
                  </c15:fullRef>
                </c:ext>
              </c:extLst>
              <c:f>('Analysis FY19FYQ1 FY19FYQ2'!$AN$13:$AN$21,'Analysis FY19FYQ1 FY19FYQ2'!$AN$23:$AN$31)</c:f>
              <c:numCache>
                <c:formatCode>0.0%</c:formatCode>
                <c:ptCount val="18"/>
                <c:pt idx="0">
                  <c:v>-8.472648697827817E-2</c:v>
                </c:pt>
                <c:pt idx="1">
                  <c:v>-7.3163327261687922E-2</c:v>
                </c:pt>
                <c:pt idx="2">
                  <c:v>-6.0751275313031379E-2</c:v>
                </c:pt>
                <c:pt idx="3">
                  <c:v>-8.9520059992500942E-2</c:v>
                </c:pt>
                <c:pt idx="4">
                  <c:v>-9.7664983025585822E-2</c:v>
                </c:pt>
                <c:pt idx="5">
                  <c:v>-8.2487070499801085E-2</c:v>
                </c:pt>
                <c:pt idx="6">
                  <c:v>-6.9184445633010433E-2</c:v>
                </c:pt>
                <c:pt idx="7">
                  <c:v>-5.6071428571428571E-2</c:v>
                </c:pt>
                <c:pt idx="8">
                  <c:v>-4.9050334450586923E-2</c:v>
                </c:pt>
                <c:pt idx="9">
                  <c:v>-8.6306951475490806E-2</c:v>
                </c:pt>
                <c:pt idx="10">
                  <c:v>-7.4487895716946001E-2</c:v>
                </c:pt>
                <c:pt idx="11">
                  <c:v>-6.2430115542303391E-2</c:v>
                </c:pt>
                <c:pt idx="12">
                  <c:v>-6.8777575914871533E-2</c:v>
                </c:pt>
                <c:pt idx="13">
                  <c:v>-0.10414107738199684</c:v>
                </c:pt>
                <c:pt idx="14">
                  <c:v>-9.9264285442000527E-2</c:v>
                </c:pt>
                <c:pt idx="15">
                  <c:v>-9.1104129951727841E-2</c:v>
                </c:pt>
                <c:pt idx="16">
                  <c:v>-7.7920101458465438E-2</c:v>
                </c:pt>
                <c:pt idx="17">
                  <c:v>-6.4938211776108548E-2</c:v>
                </c:pt>
              </c:numCache>
            </c:numRef>
          </c:val>
          <c:extLst>
            <c:ext xmlns:c16="http://schemas.microsoft.com/office/drawing/2014/chart" uri="{C3380CC4-5D6E-409C-BE32-E72D297353CC}">
              <c16:uniqueId val="{00000008-FE07-4078-A13E-A10DDD93B06B}"/>
            </c:ext>
          </c:extLst>
        </c:ser>
        <c:ser>
          <c:idx val="10"/>
          <c:order val="10"/>
          <c:tx>
            <c:strRef>
              <c:f>'Analysis FY19FYQ1 FY19FYQ2'!$AP$11</c:f>
              <c:strCache>
                <c:ptCount val="1"/>
                <c:pt idx="0">
                  <c:v>variance</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FY19FYQ2'!$AE$13:$AE$21,'Analysis FY19FYQ1 FY19FYQ2'!$AE$23:$AE$31)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FY19FYQ2'!$AP$12:$AP$31</c15:sqref>
                  </c15:fullRef>
                </c:ext>
              </c:extLst>
              <c:f>('Analysis FY19FYQ1 FY19FYQ2'!$AP$13:$AP$21,'Analysis FY19FYQ1 FY19FYQ2'!$AP$23:$AP$31)</c:f>
              <c:numCache>
                <c:formatCode>0.0%</c:formatCode>
                <c:ptCount val="18"/>
                <c:pt idx="0">
                  <c:v>-1.1372682815875834E-4</c:v>
                </c:pt>
                <c:pt idx="1">
                  <c:v>0</c:v>
                </c:pt>
                <c:pt idx="2">
                  <c:v>0</c:v>
                </c:pt>
                <c:pt idx="3">
                  <c:v>0</c:v>
                </c:pt>
                <c:pt idx="4">
                  <c:v>1.3800336728223006E-5</c:v>
                </c:pt>
                <c:pt idx="5">
                  <c:v>-1.0469230930287843E-5</c:v>
                </c:pt>
                <c:pt idx="6">
                  <c:v>1.9809433252124253E-5</c:v>
                </c:pt>
                <c:pt idx="7">
                  <c:v>0</c:v>
                </c:pt>
                <c:pt idx="8">
                  <c:v>-7.2548934256094766E-6</c:v>
                </c:pt>
                <c:pt idx="9">
                  <c:v>1.2347203358438474E-4</c:v>
                </c:pt>
                <c:pt idx="10">
                  <c:v>0</c:v>
                </c:pt>
                <c:pt idx="11">
                  <c:v>0</c:v>
                </c:pt>
                <c:pt idx="12">
                  <c:v>0</c:v>
                </c:pt>
                <c:pt idx="13">
                  <c:v>-8.7734690296534246E-5</c:v>
                </c:pt>
                <c:pt idx="14">
                  <c:v>3.8119925284962886E-5</c:v>
                </c:pt>
                <c:pt idx="15">
                  <c:v>-5.1081654023968359E-5</c:v>
                </c:pt>
                <c:pt idx="16">
                  <c:v>0</c:v>
                </c:pt>
                <c:pt idx="17">
                  <c:v>0</c:v>
                </c:pt>
              </c:numCache>
            </c:numRef>
          </c:val>
          <c:extLst>
            <c:ext xmlns:c16="http://schemas.microsoft.com/office/drawing/2014/chart" uri="{C3380CC4-5D6E-409C-BE32-E72D297353CC}">
              <c16:uniqueId val="{0000000A-FE07-4078-A13E-A10DDD93B06B}"/>
            </c:ext>
          </c:extLst>
        </c:ser>
        <c:dLbls>
          <c:showLegendKey val="0"/>
          <c:showVal val="0"/>
          <c:showCatName val="0"/>
          <c:showSerName val="0"/>
          <c:showPercent val="0"/>
          <c:showBubbleSize val="0"/>
        </c:dLbls>
        <c:gapWidth val="219"/>
        <c:overlap val="-27"/>
        <c:axId val="1920819375"/>
        <c:axId val="1254777423"/>
        <c:extLst>
          <c:ext xmlns:c15="http://schemas.microsoft.com/office/drawing/2012/chart" uri="{02D57815-91ED-43cb-92C2-25804820EDAC}">
            <c15:filteredBarSeries>
              <c15:ser>
                <c:idx val="0"/>
                <c:order val="0"/>
                <c:tx>
                  <c:strRef>
                    <c:extLst>
                      <c:ext uri="{02D57815-91ED-43cb-92C2-25804820EDAC}">
                        <c15:formulaRef>
                          <c15:sqref>'Analysis FY19FYQ1 FY19FYQ2'!$AF$11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uri="{02D57815-91ED-43cb-92C2-25804820EDAC}">
                        <c15:fullRef>
                          <c15:sqref>'Analysis FY19FYQ1 FY19FYQ2'!$AF$12:$AF$31</c15:sqref>
                        </c15:fullRef>
                        <c15:formulaRef>
                          <c15:sqref>('Analysis FY19FYQ1 FY19FYQ2'!$AF$13:$AF$21,'Analysis FY19FYQ1 FY19FYQ2'!$AF$23:$AF$31)</c15:sqref>
                        </c15:formulaRef>
                      </c:ext>
                    </c:extLst>
                    <c:numCache>
                      <c:formatCode>0.0%</c:formatCode>
                      <c:ptCount val="18"/>
                      <c:pt idx="0">
                        <c:v>9.6667803934948251E-3</c:v>
                      </c:pt>
                      <c:pt idx="1">
                        <c:v>3.4405990690143697E-3</c:v>
                      </c:pt>
                      <c:pt idx="2">
                        <c:v>3.0916679548616478E-3</c:v>
                      </c:pt>
                      <c:pt idx="3">
                        <c:v>1.6404199475065617E-3</c:v>
                      </c:pt>
                      <c:pt idx="4">
                        <c:v>1.6698407441141565E-3</c:v>
                      </c:pt>
                      <c:pt idx="5">
                        <c:v>1.7693000272200005E-3</c:v>
                      </c:pt>
                      <c:pt idx="6">
                        <c:v>2.0601810582199244E-3</c:v>
                      </c:pt>
                      <c:pt idx="7">
                        <c:v>1.9770408163265305E-3</c:v>
                      </c:pt>
                      <c:pt idx="8">
                        <c:v>2.7713692885851507E-3</c:v>
                      </c:pt>
                      <c:pt idx="9">
                        <c:v>9.630818619582664E-3</c:v>
                      </c:pt>
                      <c:pt idx="10">
                        <c:v>2.9096834264432029E-3</c:v>
                      </c:pt>
                      <c:pt idx="11">
                        <c:v>3.354453969437197E-3</c:v>
                      </c:pt>
                      <c:pt idx="12">
                        <c:v>3.8930703348040488E-3</c:v>
                      </c:pt>
                      <c:pt idx="13">
                        <c:v>4.7376732760133359E-3</c:v>
                      </c:pt>
                      <c:pt idx="14">
                        <c:v>4.383791407768841E-3</c:v>
                      </c:pt>
                      <c:pt idx="15">
                        <c:v>4.980461267335836E-3</c:v>
                      </c:pt>
                      <c:pt idx="16">
                        <c:v>4.514901712111604E-3</c:v>
                      </c:pt>
                      <c:pt idx="17">
                        <c:v>5.3422871450494423E-3</c:v>
                      </c:pt>
                    </c:numCache>
                  </c:numRef>
                </c:val>
                <c:extLst>
                  <c:ext xmlns:c16="http://schemas.microsoft.com/office/drawing/2014/chart" uri="{C3380CC4-5D6E-409C-BE32-E72D297353CC}">
                    <c16:uniqueId val="{00000000-FE07-4078-A13E-A10DDD93B06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FY19FYQ1 FY19FYQ2'!$AG$11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FY19FYQ2'!$AG$12:$AG$31</c15:sqref>
                        </c15:fullRef>
                        <c15:formulaRef>
                          <c15:sqref>('Analysis FY19FYQ1 FY19FYQ2'!$AG$13:$AG$21,'Analysis FY19FYQ1 FY19FYQ2'!$AG$23:$AG$31)</c15:sqref>
                        </c15:formulaRef>
                      </c:ext>
                    </c:extLst>
                    <c:numCache>
                      <c:formatCode>0.0%</c:formatCode>
                      <c:ptCount val="18"/>
                      <c:pt idx="0">
                        <c:v>0.13283293528943477</c:v>
                      </c:pt>
                      <c:pt idx="1">
                        <c:v>8.9860352155434128E-2</c:v>
                      </c:pt>
                      <c:pt idx="2">
                        <c:v>7.883753284897202E-2</c:v>
                      </c:pt>
                      <c:pt idx="3">
                        <c:v>0.19600674915635546</c:v>
                      </c:pt>
                      <c:pt idx="4">
                        <c:v>0.15564019762082196</c:v>
                      </c:pt>
                      <c:pt idx="5">
                        <c:v>0.12210264034004062</c:v>
                      </c:pt>
                      <c:pt idx="6">
                        <c:v>9.6570987104058953E-2</c:v>
                      </c:pt>
                      <c:pt idx="7">
                        <c:v>8.3737244897959182E-2</c:v>
                      </c:pt>
                      <c:pt idx="8">
                        <c:v>6.8152468840232738E-2</c:v>
                      </c:pt>
                      <c:pt idx="9">
                        <c:v>0.14507963946166194</c:v>
                      </c:pt>
                      <c:pt idx="10">
                        <c:v>8.7756052141527E-2</c:v>
                      </c:pt>
                      <c:pt idx="11">
                        <c:v>8.2184122251211328E-2</c:v>
                      </c:pt>
                      <c:pt idx="12">
                        <c:v>0.15208928107967817</c:v>
                      </c:pt>
                      <c:pt idx="13">
                        <c:v>0.22389892963677838</c:v>
                      </c:pt>
                      <c:pt idx="14">
                        <c:v>0.17912552891396333</c:v>
                      </c:pt>
                      <c:pt idx="15">
                        <c:v>0.14325849871018823</c:v>
                      </c:pt>
                      <c:pt idx="16">
                        <c:v>0.12355104629042486</c:v>
                      </c:pt>
                      <c:pt idx="17">
                        <c:v>9.3611178418544549E-2</c:v>
                      </c:pt>
                    </c:numCache>
                  </c:numRef>
                </c:val>
                <c:extLst xmlns:c15="http://schemas.microsoft.com/office/drawing/2012/chart">
                  <c:ext xmlns:c16="http://schemas.microsoft.com/office/drawing/2014/chart" uri="{C3380CC4-5D6E-409C-BE32-E72D297353CC}">
                    <c16:uniqueId val="{00000001-FE07-4078-A13E-A10DDD93B06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 FY19FYQ1 FY19FYQ2'!$AH$11</c15:sqref>
                        </c15:formulaRef>
                      </c:ext>
                    </c:extLst>
                    <c:strCache>
                      <c:ptCount val="1"/>
                      <c:pt idx="0">
                        <c:v>% Age Out</c:v>
                      </c:pt>
                    </c:strCache>
                  </c:strRef>
                </c:tx>
                <c:spPr>
                  <a:solidFill>
                    <a:schemeClr val="accent3"/>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FY19FYQ2'!$AH$12:$AH$31</c15:sqref>
                        </c15:fullRef>
                        <c15:formulaRef>
                          <c15:sqref>('Analysis FY19FYQ1 FY19FYQ2'!$AH$13:$AH$21,'Analysis FY19FYQ1 FY19FYQ2'!$AH$23:$AH$31)</c15:sqref>
                        </c15:formulaRef>
                      </c:ext>
                    </c:extLst>
                    <c:numCache>
                      <c:formatCode>0.0%</c:formatCode>
                      <c:ptCount val="18"/>
                      <c:pt idx="0">
                        <c:v>0.11645627203457296</c:v>
                      </c:pt>
                      <c:pt idx="1">
                        <c:v>7.0329892734264321E-2</c:v>
                      </c:pt>
                      <c:pt idx="2">
                        <c:v>7.6209615087339616E-2</c:v>
                      </c:pt>
                      <c:pt idx="3">
                        <c:v>0.21798837645294339</c:v>
                      </c:pt>
                      <c:pt idx="4">
                        <c:v>0.13847257873092103</c:v>
                      </c:pt>
                      <c:pt idx="5">
                        <c:v>0.10549844008459139</c:v>
                      </c:pt>
                      <c:pt idx="6">
                        <c:v>8.6795031794140373E-2</c:v>
                      </c:pt>
                      <c:pt idx="7">
                        <c:v>8.3482142857142852E-2</c:v>
                      </c:pt>
                      <c:pt idx="8">
                        <c:v>2.9019573702462312E-4</c:v>
                      </c:pt>
                      <c:pt idx="9">
                        <c:v>0.1096431658229411</c:v>
                      </c:pt>
                      <c:pt idx="10">
                        <c:v>7.3556797020484177E-2</c:v>
                      </c:pt>
                      <c:pt idx="11">
                        <c:v>7.0816250465896388E-2</c:v>
                      </c:pt>
                      <c:pt idx="12">
                        <c:v>0.11783026213340254</c:v>
                      </c:pt>
                      <c:pt idx="13">
                        <c:v>0.15371117739954379</c:v>
                      </c:pt>
                      <c:pt idx="14">
                        <c:v>0.12510959478519423</c:v>
                      </c:pt>
                      <c:pt idx="15">
                        <c:v>9.5573774678824094E-2</c:v>
                      </c:pt>
                      <c:pt idx="16">
                        <c:v>8.6797717184527584E-2</c:v>
                      </c:pt>
                      <c:pt idx="17">
                        <c:v>4.0384460059769001E-4</c:v>
                      </c:pt>
                    </c:numCache>
                  </c:numRef>
                </c:val>
                <c:extLst xmlns:c15="http://schemas.microsoft.com/office/drawing/2012/chart">
                  <c:ext xmlns:c16="http://schemas.microsoft.com/office/drawing/2014/chart" uri="{C3380CC4-5D6E-409C-BE32-E72D297353CC}">
                    <c16:uniqueId val="{00000002-FE07-4078-A13E-A10DDD93B06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'Analysis FY19FYQ1 FY19FYQ2'!$AI$11</c15:sqref>
                        </c15:formulaRef>
                      </c:ext>
                    </c:extLst>
                    <c:strCache>
                      <c:ptCount val="1"/>
                      <c:pt idx="0">
                        <c:v>LTFU proxy</c:v>
                      </c:pt>
                    </c:strCache>
                  </c:strRef>
                </c:tx>
                <c:spPr>
                  <a:solidFill>
                    <a:schemeClr val="accent4"/>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FY19FYQ2'!$AI$12:$AI$31</c15:sqref>
                        </c15:fullRef>
                        <c15:formulaRef>
                          <c15:sqref>('Analysis FY19FYQ1 FY19FYQ2'!$AI$13:$AI$21,'Analysis FY19FYQ1 FY19FYQ2'!$AI$23:$AI$31)</c15:sqref>
                        </c15:formulaRef>
                      </c:ext>
                    </c:extLst>
                    <c:numCache>
                      <c:formatCode>0.0%</c:formatCode>
                      <c:ptCount val="18"/>
                      <c:pt idx="0">
                        <c:v>0.13397020357102241</c:v>
                      </c:pt>
                      <c:pt idx="1">
                        <c:v>6.0716454159077113E-4</c:v>
                      </c:pt>
                      <c:pt idx="2">
                        <c:v>2.1641675684031534E-3</c:v>
                      </c:pt>
                      <c:pt idx="3">
                        <c:v>0.31969441319835018</c:v>
                      </c:pt>
                      <c:pt idx="4">
                        <c:v>0.1478430073693798</c:v>
                      </c:pt>
                      <c:pt idx="5">
                        <c:v>5.2817270043342614E-2</c:v>
                      </c:pt>
                      <c:pt idx="6">
                        <c:v>2.4791505715021492E-2</c:v>
                      </c:pt>
                      <c:pt idx="7">
                        <c:v>8.622448979591836E-3</c:v>
                      </c:pt>
                      <c:pt idx="8">
                        <c:v>-1.9348800766116746E-2</c:v>
                      </c:pt>
                      <c:pt idx="9">
                        <c:v>0.14594394369675268</c:v>
                      </c:pt>
                      <c:pt idx="10">
                        <c:v>-2.4441340782122905E-3</c:v>
                      </c:pt>
                      <c:pt idx="11">
                        <c:v>-1.5095042862467387E-2</c:v>
                      </c:pt>
                      <c:pt idx="12">
                        <c:v>0.12302102257980795</c:v>
                      </c:pt>
                      <c:pt idx="13">
                        <c:v>0.25609756097560976</c:v>
                      </c:pt>
                      <c:pt idx="14">
                        <c:v>0.15762589105325353</c:v>
                      </c:pt>
                      <c:pt idx="15">
                        <c:v>8.0070492682553063E-2</c:v>
                      </c:pt>
                      <c:pt idx="16">
                        <c:v>5.1870640456563095E-2</c:v>
                      </c:pt>
                      <c:pt idx="17">
                        <c:v>2.492298106545744E-3</c:v>
                      </c:pt>
                    </c:numCache>
                  </c:numRef>
                </c:val>
                <c:extLst xmlns:c15="http://schemas.microsoft.com/office/drawing/2012/chart">
                  <c:ext xmlns:c16="http://schemas.microsoft.com/office/drawing/2014/chart" uri="{C3380CC4-5D6E-409C-BE32-E72D297353CC}">
                    <c16:uniqueId val="{00000003-FE07-4078-A13E-A10DDD93B06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'Analysis FY19FYQ1 FY19FYQ2'!$AJ$11</c15:sqref>
                        </c15:formulaRef>
                      </c:ext>
                    </c:extLst>
                    <c:strCache>
                      <c:ptCount val="1"/>
                      <c:pt idx="0">
                        <c:v>Actual LTFU%</c:v>
                      </c:pt>
                    </c:strCache>
                  </c:strRef>
                </c:tx>
                <c:spPr>
                  <a:solidFill>
                    <a:schemeClr val="accent5"/>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FY19FYQ2'!$AJ$12:$AJ$31</c15:sqref>
                        </c15:fullRef>
                        <c15:formulaRef>
                          <c15:sqref>('Analysis FY19FYQ1 FY19FYQ2'!$AJ$13:$AJ$21,'Analysis FY19FYQ1 FY19FYQ2'!$AJ$23:$AJ$31)</c15:sqref>
                        </c15:formulaRef>
                      </c:ext>
                    </c:extLst>
                    <c:numCache>
                      <c:formatCode>0%</c:formatCode>
                      <c:ptCount val="18"/>
                      <c:pt idx="0">
                        <c:v>0.1424997156829296</c:v>
                      </c:pt>
                      <c:pt idx="1">
                        <c:v>9.3300951224448495E-2</c:v>
                      </c:pt>
                      <c:pt idx="2">
                        <c:v>8.1929200803833674E-2</c:v>
                      </c:pt>
                      <c:pt idx="3">
                        <c:v>0.19764716910386201</c:v>
                      </c:pt>
                      <c:pt idx="4">
                        <c:v>0.15731003836493609</c:v>
                      </c:pt>
                      <c:pt idx="5">
                        <c:v>0.12387194036726062</c:v>
                      </c:pt>
                      <c:pt idx="6">
                        <c:v>9.8631168162278876E-2</c:v>
                      </c:pt>
                      <c:pt idx="7">
                        <c:v>8.5714285714285715E-2</c:v>
                      </c:pt>
                      <c:pt idx="8">
                        <c:v>7.092383812881789E-2</c:v>
                      </c:pt>
                      <c:pt idx="9">
                        <c:v>0.15471045808124459</c:v>
                      </c:pt>
                      <c:pt idx="10">
                        <c:v>9.066573556797021E-2</c:v>
                      </c:pt>
                      <c:pt idx="11">
                        <c:v>8.5538576220648532E-2</c:v>
                      </c:pt>
                      <c:pt idx="12">
                        <c:v>0.15598235141448222</c:v>
                      </c:pt>
                      <c:pt idx="13">
                        <c:v>0.22863660291279173</c:v>
                      </c:pt>
                      <c:pt idx="14">
                        <c:v>0.18350932032173217</c:v>
                      </c:pt>
                      <c:pt idx="15">
                        <c:v>0.14823895997752407</c:v>
                      </c:pt>
                      <c:pt idx="16">
                        <c:v>0.12806594800253646</c:v>
                      </c:pt>
                      <c:pt idx="17">
                        <c:v>9.8953465563593981E-2</c:v>
                      </c:pt>
                    </c:numCache>
                  </c:numRef>
                </c:val>
                <c:extLst xmlns:c15="http://schemas.microsoft.com/office/drawing/2012/chart">
                  <c:ext xmlns:c16="http://schemas.microsoft.com/office/drawing/2014/chart" uri="{C3380CC4-5D6E-409C-BE32-E72D297353CC}">
                    <c16:uniqueId val="{00000004-FE07-4078-A13E-A10DDD93B06B}"/>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'Analysis FY19FYQ1 FY19FYQ2'!$AO$11</c15:sqref>
                        </c15:formulaRef>
                      </c:ext>
                    </c:extLst>
                    <c:strCache>
                      <c:ptCount val="1"/>
                      <c:pt idx="0">
                        <c:v>check total </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'Analysis FY19FYQ1 FY19FYQ2'!$AE$12:$AE$31</c15:sqref>
                        </c15:fullRef>
                        <c15:formulaRef>
                          <c15:sqref>('Analysis FY19FYQ1 FY19FYQ2'!$AE$13:$AE$21,'Analysis FY19FYQ1 FY19FYQ2'!$AE$23:$AE$31)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FY19FYQ1 FY19FYQ2'!$AO$12:$AO$31</c15:sqref>
                        </c15:fullRef>
                        <c15:formulaRef>
                          <c15:sqref>('Analysis FY19FYQ1 FY19FYQ2'!$AO$13:$AO$21,'Analysis FY19FYQ1 FY19FYQ2'!$AO$23:$AO$31)</c15:sqref>
                        </c15:formulaRef>
                      </c:ext>
                    </c:extLst>
                    <c:numCache>
                      <c:formatCode>0.0%</c:formatCode>
                      <c:ptCount val="18"/>
                      <c:pt idx="0">
                        <c:v>-8.6432389400659532E-3</c:v>
                      </c:pt>
                      <c:pt idx="1">
                        <c:v>-9.2693786682857715E-2</c:v>
                      </c:pt>
                      <c:pt idx="2">
                        <c:v>-7.9765033235430521E-2</c:v>
                      </c:pt>
                      <c:pt idx="3">
                        <c:v>0.12204724409448818</c:v>
                      </c:pt>
                      <c:pt idx="4">
                        <c:v>-9.4532306588280685E-3</c:v>
                      </c:pt>
                      <c:pt idx="5">
                        <c:v>-7.1065139554848306E-2</c:v>
                      </c:pt>
                      <c:pt idx="6">
                        <c:v>-7.381985301400526E-2</c:v>
                      </c:pt>
                      <c:pt idx="7">
                        <c:v>-7.7091836734693872E-2</c:v>
                      </c:pt>
                      <c:pt idx="8">
                        <c:v>-9.0279893788360252E-2</c:v>
                      </c:pt>
                      <c:pt idx="9">
                        <c:v>-8.6430423509075288E-3</c:v>
                      </c:pt>
                      <c:pt idx="10">
                        <c:v>-9.3109869646182508E-2</c:v>
                      </c:pt>
                      <c:pt idx="11">
                        <c:v>-0.10063361908311591</c:v>
                      </c:pt>
                      <c:pt idx="12">
                        <c:v>-3.2961328834674286E-2</c:v>
                      </c:pt>
                      <c:pt idx="13">
                        <c:v>2.7373223372521502E-2</c:v>
                      </c:pt>
                      <c:pt idx="14">
                        <c:v>-2.5845309343193679E-2</c:v>
                      </c:pt>
                      <c:pt idx="15">
                        <c:v>-6.8219548948994971E-2</c:v>
                      </c:pt>
                      <c:pt idx="16">
                        <c:v>-7.6195307545973368E-2</c:v>
                      </c:pt>
                      <c:pt idx="17">
                        <c:v>-9.6461167457048233E-2</c:v>
                      </c:pt>
                    </c:numCache>
                  </c:numRef>
                </c:val>
                <c:extLst xmlns:c15="http://schemas.microsoft.com/office/drawing/2012/chart">
                  <c:ext xmlns:c16="http://schemas.microsoft.com/office/drawing/2014/chart" uri="{C3380CC4-5D6E-409C-BE32-E72D297353CC}">
                    <c16:uniqueId val="{00000009-FE07-4078-A13E-A10DDD93B06B}"/>
                  </c:ext>
                </c:extLst>
              </c15:ser>
            </c15:filteredBarSeries>
          </c:ext>
        </c:extLst>
      </c:barChart>
      <c:catAx>
        <c:axId val="19208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77423"/>
        <c:crosses val="autoZero"/>
        <c:auto val="1"/>
        <c:lblAlgn val="ctr"/>
        <c:lblOffset val="100"/>
        <c:noMultiLvlLbl val="0"/>
      </c:catAx>
      <c:valAx>
        <c:axId val="12547774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819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0-14 In treatment</a:t>
            </a:r>
            <a:r>
              <a:rPr lang="en-US" sz="1200" baseline="0"/>
              <a:t> </a:t>
            </a:r>
            <a:r>
              <a:rPr lang="en-US" sz="1200"/>
              <a:t>in FY19Q1</a:t>
            </a:r>
            <a:r>
              <a:rPr lang="en-US" sz="1200" baseline="0"/>
              <a:t> Compared to Outcomes in FY19Q2</a:t>
            </a:r>
          </a:p>
          <a:p>
            <a:pPr>
              <a:defRPr sz="1200"/>
            </a:pPr>
            <a:endParaRPr lang="en-US" sz="11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6.5717018835680555E-2"/>
          <c:y val="0.15323323387370757"/>
          <c:w val="0.91526006719977127"/>
          <c:h val="0.62376186847611792"/>
        </c:manualLayout>
      </c:layout>
      <c:barChart>
        <c:barDir val="col"/>
        <c:grouping val="percentStacked"/>
        <c:varyColors val="0"/>
        <c:ser>
          <c:idx val="1"/>
          <c:order val="1"/>
          <c:tx>
            <c:strRef>
              <c:f>'Graphs FY19FYQ1 FY19FYQ2'!$C$29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FY19FYQ2'!$B$30:$B$33,'Graphs FY19FYQ1 FY19FYQ2'!$B$40:$B$43)</c:f>
              <c:strCache>
                <c:ptCount val="8"/>
                <c:pt idx="0">
                  <c:v>F 0-11 mths</c:v>
                </c:pt>
                <c:pt idx="1">
                  <c:v>F 1-4</c:v>
                </c:pt>
                <c:pt idx="2">
                  <c:v>F 5-9</c:v>
                </c:pt>
                <c:pt idx="3">
                  <c:v>F 10-14</c:v>
                </c:pt>
                <c:pt idx="4">
                  <c:v>M 0-11 mths</c:v>
                </c:pt>
                <c:pt idx="5">
                  <c:v>M 1-4</c:v>
                </c:pt>
                <c:pt idx="6">
                  <c:v>M 5-9</c:v>
                </c:pt>
                <c:pt idx="7">
                  <c:v>M 10-14</c:v>
                </c:pt>
              </c:strCache>
            </c:strRef>
          </c:cat>
          <c:val>
            <c:numRef>
              <c:f>('Graphs FY19FYQ1 FY19FYQ2'!$D$30:$D$33,'Graphs FY19FYQ1 FY19FYQ2'!$D$40:$D$43)</c:f>
              <c:numCache>
                <c:formatCode>0%</c:formatCode>
                <c:ptCount val="8"/>
                <c:pt idx="0">
                  <c:v>0.42591267000715821</c:v>
                </c:pt>
                <c:pt idx="1">
                  <c:v>0.72648697827817588</c:v>
                </c:pt>
                <c:pt idx="2">
                  <c:v>0.82361870066788101</c:v>
                </c:pt>
                <c:pt idx="3">
                  <c:v>0.8301128458803525</c:v>
                </c:pt>
                <c:pt idx="4">
                  <c:v>0.40089686098654709</c:v>
                </c:pt>
                <c:pt idx="5">
                  <c:v>0.72144709223360903</c:v>
                </c:pt>
                <c:pt idx="6">
                  <c:v>0.82472067039106145</c:v>
                </c:pt>
                <c:pt idx="7">
                  <c:v>0.8348863212821469</c:v>
                </c:pt>
              </c:numCache>
            </c:numRef>
          </c:val>
          <c:extLst>
            <c:ext xmlns:c16="http://schemas.microsoft.com/office/drawing/2014/chart" uri="{C3380CC4-5D6E-409C-BE32-E72D297353CC}">
              <c16:uniqueId val="{00000000-537D-43CC-B649-601B73264647}"/>
            </c:ext>
          </c:extLst>
        </c:ser>
        <c:ser>
          <c:idx val="3"/>
          <c:order val="3"/>
          <c:tx>
            <c:strRef>
              <c:f>'Graphs FY19FYQ1 FY19FYQ2'!$E$29</c:f>
              <c:strCache>
                <c:ptCount val="1"/>
                <c:pt idx="0">
                  <c:v>Retained, aged out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FY19FYQ2'!$B$30:$B$33,'Graphs FY19FYQ1 FY19FYQ2'!$B$40:$B$43)</c:f>
              <c:strCache>
                <c:ptCount val="8"/>
                <c:pt idx="0">
                  <c:v>F 0-11 mths</c:v>
                </c:pt>
                <c:pt idx="1">
                  <c:v>F 1-4</c:v>
                </c:pt>
                <c:pt idx="2">
                  <c:v>F 5-9</c:v>
                </c:pt>
                <c:pt idx="3">
                  <c:v>F 10-14</c:v>
                </c:pt>
                <c:pt idx="4">
                  <c:v>M 0-11 mths</c:v>
                </c:pt>
                <c:pt idx="5">
                  <c:v>M 1-4</c:v>
                </c:pt>
                <c:pt idx="6">
                  <c:v>M 5-9</c:v>
                </c:pt>
                <c:pt idx="7">
                  <c:v>M 10-14</c:v>
                </c:pt>
              </c:strCache>
            </c:strRef>
          </c:cat>
          <c:val>
            <c:numRef>
              <c:f>('Graphs FY19FYQ1 FY19FYQ2'!$F$30:$F$33,'Graphs FY19FYQ1 FY19FYQ2'!$F$40:$F$43)</c:f>
              <c:numCache>
                <c:formatCode>0.0%</c:formatCode>
                <c:ptCount val="8"/>
                <c:pt idx="0" formatCode="0%">
                  <c:v>0.34073013600572655</c:v>
                </c:pt>
                <c:pt idx="1">
                  <c:v>0.11645627203457296</c:v>
                </c:pt>
                <c:pt idx="2">
                  <c:v>7.0329892734264321E-2</c:v>
                </c:pt>
                <c:pt idx="3">
                  <c:v>7.6209615087339616E-2</c:v>
                </c:pt>
                <c:pt idx="4" formatCode="0%">
                  <c:v>0.33363228699551567</c:v>
                </c:pt>
                <c:pt idx="5" formatCode="0%">
                  <c:v>0.1096431658229411</c:v>
                </c:pt>
                <c:pt idx="6" formatCode="0%">
                  <c:v>7.3556797020484177E-2</c:v>
                </c:pt>
                <c:pt idx="7" formatCode="0%">
                  <c:v>7.0816250465896388E-2</c:v>
                </c:pt>
              </c:numCache>
            </c:numRef>
          </c:val>
          <c:extLst>
            <c:ext xmlns:c16="http://schemas.microsoft.com/office/drawing/2014/chart" uri="{C3380CC4-5D6E-409C-BE32-E72D297353CC}">
              <c16:uniqueId val="{00000001-537D-43CC-B649-601B73264647}"/>
            </c:ext>
          </c:extLst>
        </c:ser>
        <c:ser>
          <c:idx val="5"/>
          <c:order val="5"/>
          <c:tx>
            <c:strRef>
              <c:f>'Graphs FY19FYQ1 FY19FYQ2'!$G$29</c:f>
              <c:strCache>
                <c:ptCount val="1"/>
                <c:pt idx="0">
                  <c:v>Deaths</c:v>
                </c:pt>
              </c:strCache>
            </c:strRef>
          </c:tx>
          <c:spPr>
            <a:solidFill>
              <a:schemeClr val="tx2">
                <a:lumMod val="75000"/>
              </a:schemeClr>
            </a:solidFill>
            <a:ln>
              <a:noFill/>
            </a:ln>
            <a:effectLst/>
          </c:spPr>
          <c:invertIfNegative val="0"/>
          <c:dLbls>
            <c:delete val="1"/>
          </c:dLbls>
          <c:cat>
            <c:strRef>
              <c:f>('Graphs FY19FYQ1 FY19FYQ2'!$B$30:$B$33,'Graphs FY19FYQ1 FY19FYQ2'!$B$40:$B$43)</c:f>
              <c:strCache>
                <c:ptCount val="8"/>
                <c:pt idx="0">
                  <c:v>F 0-11 mths</c:v>
                </c:pt>
                <c:pt idx="1">
                  <c:v>F 1-4</c:v>
                </c:pt>
                <c:pt idx="2">
                  <c:v>F 5-9</c:v>
                </c:pt>
                <c:pt idx="3">
                  <c:v>F 10-14</c:v>
                </c:pt>
                <c:pt idx="4">
                  <c:v>M 0-11 mths</c:v>
                </c:pt>
                <c:pt idx="5">
                  <c:v>M 1-4</c:v>
                </c:pt>
                <c:pt idx="6">
                  <c:v>M 5-9</c:v>
                </c:pt>
                <c:pt idx="7">
                  <c:v>M 10-14</c:v>
                </c:pt>
              </c:strCache>
            </c:strRef>
          </c:cat>
          <c:val>
            <c:numRef>
              <c:f>('Graphs FY19FYQ1 FY19FYQ2'!$H$30:$H$33,'Graphs FY19FYQ1 FY19FYQ2'!$H$40:$H$43)</c:f>
              <c:numCache>
                <c:formatCode>0%</c:formatCode>
                <c:ptCount val="8"/>
                <c:pt idx="0">
                  <c:v>2.7201145311381531E-2</c:v>
                </c:pt>
                <c:pt idx="1">
                  <c:v>9.6667803934948251E-3</c:v>
                </c:pt>
                <c:pt idx="2">
                  <c:v>3.4405990690143697E-3</c:v>
                </c:pt>
                <c:pt idx="3">
                  <c:v>3.0916679548616478E-3</c:v>
                </c:pt>
                <c:pt idx="4">
                  <c:v>4.0358744394618833E-2</c:v>
                </c:pt>
                <c:pt idx="5">
                  <c:v>9.630818619582664E-3</c:v>
                </c:pt>
                <c:pt idx="6">
                  <c:v>2.9096834264432029E-3</c:v>
                </c:pt>
                <c:pt idx="7">
                  <c:v>3.354453969437197E-3</c:v>
                </c:pt>
              </c:numCache>
            </c:numRef>
          </c:val>
          <c:extLst>
            <c:ext xmlns:c16="http://schemas.microsoft.com/office/drawing/2014/chart" uri="{C3380CC4-5D6E-409C-BE32-E72D297353CC}">
              <c16:uniqueId val="{00000002-537D-43CC-B649-601B73264647}"/>
            </c:ext>
          </c:extLst>
        </c:ser>
        <c:ser>
          <c:idx val="7"/>
          <c:order val="7"/>
          <c:tx>
            <c:strRef>
              <c:f>'Graphs FY19FYQ1 FY19FYQ2'!$I$29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FY19FYQ2'!$B$30:$B$33,'Graphs FY19FYQ1 FY19FYQ2'!$B$40:$B$43)</c:f>
              <c:strCache>
                <c:ptCount val="8"/>
                <c:pt idx="0">
                  <c:v>F 0-11 mths</c:v>
                </c:pt>
                <c:pt idx="1">
                  <c:v>F 1-4</c:v>
                </c:pt>
                <c:pt idx="2">
                  <c:v>F 5-9</c:v>
                </c:pt>
                <c:pt idx="3">
                  <c:v>F 10-14</c:v>
                </c:pt>
                <c:pt idx="4">
                  <c:v>M 0-11 mths</c:v>
                </c:pt>
                <c:pt idx="5">
                  <c:v>M 1-4</c:v>
                </c:pt>
                <c:pt idx="6">
                  <c:v>M 5-9</c:v>
                </c:pt>
                <c:pt idx="7">
                  <c:v>M 10-14</c:v>
                </c:pt>
              </c:strCache>
            </c:strRef>
          </c:cat>
          <c:val>
            <c:numRef>
              <c:f>('Graphs FY19FYQ1 FY19FYQ2'!$J$30:$J$33,'Graphs FY19FYQ1 FY19FYQ2'!$J$40:$J$43)</c:f>
              <c:numCache>
                <c:formatCode>0%</c:formatCode>
                <c:ptCount val="8"/>
                <c:pt idx="0">
                  <c:v>0.18110236220472442</c:v>
                </c:pt>
                <c:pt idx="1">
                  <c:v>0.13283293528943477</c:v>
                </c:pt>
                <c:pt idx="2">
                  <c:v>8.9860352155434128E-2</c:v>
                </c:pt>
                <c:pt idx="3">
                  <c:v>7.883753284897202E-2</c:v>
                </c:pt>
                <c:pt idx="4">
                  <c:v>0.19730941704035873</c:v>
                </c:pt>
                <c:pt idx="5">
                  <c:v>0.14507963946166194</c:v>
                </c:pt>
                <c:pt idx="6">
                  <c:v>8.7756052141527E-2</c:v>
                </c:pt>
                <c:pt idx="7">
                  <c:v>8.2184122251211328E-2</c:v>
                </c:pt>
              </c:numCache>
            </c:numRef>
          </c:val>
          <c:extLst>
            <c:ext xmlns:c16="http://schemas.microsoft.com/office/drawing/2014/chart" uri="{C3380CC4-5D6E-409C-BE32-E72D297353CC}">
              <c16:uniqueId val="{00000003-537D-43CC-B649-601B73264647}"/>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'Graphs FY19FYQ1 FY19FYQ2'!$C$29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 FY19FYQ1 FY19FYQ2'!$B$30:$B$33,'Graphs FY19FYQ1 FY19FYQ2'!$B$40:$B$43)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ormulaRef>
                          <c15:sqref>('Graphs FY19FYQ1 FY19FYQ2'!$C$30:$C$33,'Graphs FY19FYQ1 FY19FYQ2'!$C$40:$C$43)</c15:sqref>
                        </c15:formulaRef>
                      </c:ext>
                    </c:extLst>
                    <c:numCache>
                      <c:formatCode>General</c:formatCode>
                      <c:ptCount val="8"/>
                      <c:pt idx="0">
                        <c:v>595</c:v>
                      </c:pt>
                      <c:pt idx="1">
                        <c:v>6388</c:v>
                      </c:pt>
                      <c:pt idx="2">
                        <c:v>8139</c:v>
                      </c:pt>
                      <c:pt idx="3">
                        <c:v>5370</c:v>
                      </c:pt>
                      <c:pt idx="4">
                        <c:v>447</c:v>
                      </c:pt>
                      <c:pt idx="5">
                        <c:v>5843</c:v>
                      </c:pt>
                      <c:pt idx="6">
                        <c:v>7086</c:v>
                      </c:pt>
                      <c:pt idx="7">
                        <c:v>4480</c:v>
                      </c:pt>
                    </c:numCache>
                  </c:numRef>
                </c:val>
                <c:extLst>
                  <c:ext xmlns:c16="http://schemas.microsoft.com/office/drawing/2014/chart" uri="{C3380CC4-5D6E-409C-BE32-E72D297353CC}">
                    <c16:uniqueId val="{00000004-537D-43CC-B649-601B7326464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'Graphs FY19FYQ1 FY19FYQ2'!$E$29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FY19FYQ2'!$B$30:$B$33,'Graphs FY19FYQ1 FY19FYQ2'!$B$40:$B$43)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FY19FYQ1 FY19FYQ2'!$E$30:$E$33,'Graphs FY19FYQ1 FY19FYQ2'!$E$40:$E$43)</c15:sqref>
                        </c15:formulaRef>
                      </c:ext>
                    </c:extLst>
                    <c:numCache>
                      <c:formatCode>General</c:formatCode>
                      <c:ptCount val="8"/>
                      <c:pt idx="0">
                        <c:v>476</c:v>
                      </c:pt>
                      <c:pt idx="1">
                        <c:v>1024</c:v>
                      </c:pt>
                      <c:pt idx="2">
                        <c:v>695</c:v>
                      </c:pt>
                      <c:pt idx="3">
                        <c:v>493</c:v>
                      </c:pt>
                      <c:pt idx="4">
                        <c:v>372</c:v>
                      </c:pt>
                      <c:pt idx="5">
                        <c:v>888</c:v>
                      </c:pt>
                      <c:pt idx="6">
                        <c:v>632</c:v>
                      </c:pt>
                      <c:pt idx="7">
                        <c:v>380</c:v>
                      </c:pt>
                    </c:numCache>
                  </c:numRef>
                </c:val>
                <c:extLst xmlns:c15="http://schemas.microsoft.com/office/drawing/2012/chart">
                  <c:ext xmlns:c16="http://schemas.microsoft.com/office/drawing/2014/chart" uri="{C3380CC4-5D6E-409C-BE32-E72D297353CC}">
                    <c16:uniqueId val="{00000005-537D-43CC-B649-601B7326464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'Graphs FY19FYQ1 FY19FYQ2'!$G$29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FY19FYQ2'!$B$30:$B$33,'Graphs FY19FYQ1 FY19FYQ2'!$B$40:$B$43)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FY19FYQ1 FY19FYQ2'!$G$30:$G$33,'Graphs FY19FYQ1 FY19FYQ2'!$G$40:$G$43)</c15:sqref>
                        </c15:formulaRef>
                      </c:ext>
                    </c:extLst>
                    <c:numCache>
                      <c:formatCode>General</c:formatCode>
                      <c:ptCount val="8"/>
                      <c:pt idx="0">
                        <c:v>38</c:v>
                      </c:pt>
                      <c:pt idx="1">
                        <c:v>85</c:v>
                      </c:pt>
                      <c:pt idx="2">
                        <c:v>34</c:v>
                      </c:pt>
                      <c:pt idx="3">
                        <c:v>20</c:v>
                      </c:pt>
                      <c:pt idx="4">
                        <c:v>45</c:v>
                      </c:pt>
                      <c:pt idx="5">
                        <c:v>78</c:v>
                      </c:pt>
                      <c:pt idx="6">
                        <c:v>25</c:v>
                      </c:pt>
                      <c:pt idx="7">
                        <c:v>18</c:v>
                      </c:pt>
                    </c:numCache>
                  </c:numRef>
                </c:val>
                <c:extLst xmlns:c15="http://schemas.microsoft.com/office/drawing/2012/chart">
                  <c:ext xmlns:c16="http://schemas.microsoft.com/office/drawing/2014/chart" uri="{C3380CC4-5D6E-409C-BE32-E72D297353CC}">
                    <c16:uniqueId val="{00000006-537D-43CC-B649-601B7326464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'Graphs FY19FYQ1 FY19FYQ2'!$I$29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FY19FYQ2'!$B$30:$B$33,'Graphs FY19FYQ1 FY19FYQ2'!$B$40:$B$43)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FY19FYQ1 FY19FYQ2'!$I$30:$I$33,'Graphs FY19FYQ1 FY19FYQ2'!$I$40:$I$43)</c15:sqref>
                        </c15:formulaRef>
                      </c:ext>
                    </c:extLst>
                    <c:numCache>
                      <c:formatCode>General</c:formatCode>
                      <c:ptCount val="8"/>
                      <c:pt idx="0">
                        <c:v>253</c:v>
                      </c:pt>
                      <c:pt idx="1">
                        <c:v>1168</c:v>
                      </c:pt>
                      <c:pt idx="2">
                        <c:v>888</c:v>
                      </c:pt>
                      <c:pt idx="3">
                        <c:v>510</c:v>
                      </c:pt>
                      <c:pt idx="4">
                        <c:v>220</c:v>
                      </c:pt>
                      <c:pt idx="5">
                        <c:v>1175</c:v>
                      </c:pt>
                      <c:pt idx="6">
                        <c:v>754</c:v>
                      </c:pt>
                      <c:pt idx="7">
                        <c:v>441</c:v>
                      </c:pt>
                    </c:numCache>
                  </c:numRef>
                </c:val>
                <c:extLst xmlns:c15="http://schemas.microsoft.com/office/drawing/2012/chart">
                  <c:ext xmlns:c16="http://schemas.microsoft.com/office/drawing/2014/chart" uri="{C3380CC4-5D6E-409C-BE32-E72D297353CC}">
                    <c16:uniqueId val="{00000007-537D-43CC-B649-601B73264647}"/>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5.8710204278426166E-2"/>
          <c:y val="0.8348868488213167"/>
          <c:w val="0.88257947090712396"/>
          <c:h val="0.14794561970076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15+ In treatment</a:t>
            </a:r>
            <a:r>
              <a:rPr lang="en-US" sz="1200" baseline="0"/>
              <a:t> </a:t>
            </a:r>
            <a:r>
              <a:rPr lang="en-US" sz="1200"/>
              <a:t>in FY19Q4</a:t>
            </a:r>
            <a:r>
              <a:rPr lang="en-US" sz="1200" baseline="0"/>
              <a:t> Compared to Outcomes in FY20Q1</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4.9335756107409652E-2"/>
          <c:y val="0.10519035338622146"/>
          <c:w val="0.93638316632037355"/>
          <c:h val="0.65294144468021675"/>
        </c:manualLayout>
      </c:layout>
      <c:barChart>
        <c:barDir val="col"/>
        <c:grouping val="percentStacked"/>
        <c:varyColors val="0"/>
        <c:ser>
          <c:idx val="1"/>
          <c:order val="1"/>
          <c:tx>
            <c:strRef>
              <c:f>'Graphs FY19FYQ1 FY19FYQ2'!$C$29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FY19FYQ2'!$B$34:$B$39,'Graphs FY19FYQ1 FY19FYQ2'!$B$44:$B$49)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FY19FYQ1 FY19FYQ2'!$D$34:$D$39,'Graphs FY19FYQ1 FY19FYQ2'!$D$44:$D$49)</c:f>
              <c:numCache>
                <c:formatCode>0%</c:formatCode>
                <c:ptCount val="12"/>
                <c:pt idx="0">
                  <c:v>0.56730408698912638</c:v>
                </c:pt>
                <c:pt idx="1">
                  <c:v>0.68980983135988516</c:v>
                </c:pt>
                <c:pt idx="2">
                  <c:v>0.75960551937854648</c:v>
                </c:pt>
                <c:pt idx="3">
                  <c:v>0.80635288524395321</c:v>
                </c:pt>
                <c:pt idx="4">
                  <c:v>0.82358418367346942</c:v>
                </c:pt>
                <c:pt idx="5">
                  <c:v>0.92269185565664036</c:v>
                </c:pt>
                <c:pt idx="6">
                  <c:v>0.70931741500129764</c:v>
                </c:pt>
                <c:pt idx="7">
                  <c:v>0.59966660817687312</c:v>
                </c:pt>
                <c:pt idx="8">
                  <c:v>0.67601875500324016</c:v>
                </c:pt>
                <c:pt idx="9">
                  <c:v>0.74487267897734533</c:v>
                </c:pt>
                <c:pt idx="10">
                  <c:v>0.77542168674698797</c:v>
                </c:pt>
                <c:pt idx="11">
                  <c:v>0.89285425825285292</c:v>
                </c:pt>
              </c:numCache>
            </c:numRef>
          </c:val>
          <c:extLst>
            <c:ext xmlns:c16="http://schemas.microsoft.com/office/drawing/2014/chart" uri="{C3380CC4-5D6E-409C-BE32-E72D297353CC}">
              <c16:uniqueId val="{00000000-6BCF-4950-B82C-3EF41B0898F1}"/>
            </c:ext>
          </c:extLst>
        </c:ser>
        <c:ser>
          <c:idx val="3"/>
          <c:order val="3"/>
          <c:tx>
            <c:strRef>
              <c:f>'Graphs FY19FYQ1 FY19FYQ2'!$E$29</c:f>
              <c:strCache>
                <c:ptCount val="1"/>
                <c:pt idx="0">
                  <c:v>Retained, aged out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FY19FYQ2'!$B$34:$B$39,'Graphs FY19FYQ1 FY19FYQ2'!$B$44:$B$49)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FY19FYQ1 FY19FYQ2'!$F$34:$F$39,'Graphs FY19FYQ1 FY19FYQ2'!$F$44:$F$49)</c:f>
              <c:numCache>
                <c:formatCode>0%</c:formatCode>
                <c:ptCount val="12"/>
                <c:pt idx="0" formatCode="0.0%">
                  <c:v>0.21798837645294339</c:v>
                </c:pt>
                <c:pt idx="1">
                  <c:v>0.13847257873092103</c:v>
                </c:pt>
                <c:pt idx="2">
                  <c:v>0.10549844008459139</c:v>
                </c:pt>
                <c:pt idx="3">
                  <c:v>8.6795031794140373E-2</c:v>
                </c:pt>
                <c:pt idx="4">
                  <c:v>8.3482142857142852E-2</c:v>
                </c:pt>
                <c:pt idx="5">
                  <c:v>2.9019573702462312E-4</c:v>
                </c:pt>
                <c:pt idx="6">
                  <c:v>0.11783026213340254</c:v>
                </c:pt>
                <c:pt idx="7">
                  <c:v>0.15371117739954379</c:v>
                </c:pt>
                <c:pt idx="8">
                  <c:v>0.12510959478519423</c:v>
                </c:pt>
                <c:pt idx="9">
                  <c:v>9.5573774678824094E-2</c:v>
                </c:pt>
                <c:pt idx="10">
                  <c:v>8.6797717184527584E-2</c:v>
                </c:pt>
                <c:pt idx="11">
                  <c:v>4.0384460059769001E-4</c:v>
                </c:pt>
              </c:numCache>
            </c:numRef>
          </c:val>
          <c:extLst>
            <c:ext xmlns:c16="http://schemas.microsoft.com/office/drawing/2014/chart" uri="{C3380CC4-5D6E-409C-BE32-E72D297353CC}">
              <c16:uniqueId val="{00000001-6BCF-4950-B82C-3EF41B0898F1}"/>
            </c:ext>
          </c:extLst>
        </c:ser>
        <c:ser>
          <c:idx val="5"/>
          <c:order val="5"/>
          <c:tx>
            <c:strRef>
              <c:f>'Graphs FY19FYQ1 FY19FYQ2'!$G$29</c:f>
              <c:strCache>
                <c:ptCount val="1"/>
                <c:pt idx="0">
                  <c:v>Deaths</c:v>
                </c:pt>
              </c:strCache>
            </c:strRef>
          </c:tx>
          <c:spPr>
            <a:solidFill>
              <a:schemeClr val="accent6"/>
            </a:solidFill>
            <a:ln>
              <a:noFill/>
            </a:ln>
            <a:effectLst/>
          </c:spPr>
          <c:invertIfNegative val="0"/>
          <c:dLbls>
            <c:delete val="1"/>
          </c:dLbls>
          <c:cat>
            <c:strRef>
              <c:f>('Graphs FY19FYQ1 FY19FYQ2'!$B$34:$B$39,'Graphs FY19FYQ1 FY19FYQ2'!$B$44:$B$49)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FY19FYQ1 FY19FYQ2'!$H$34:$H$39,'Graphs FY19FYQ1 FY19FYQ2'!$H$44:$H$49)</c:f>
              <c:numCache>
                <c:formatCode>0%</c:formatCode>
                <c:ptCount val="12"/>
                <c:pt idx="0">
                  <c:v>1.6404199475065617E-3</c:v>
                </c:pt>
                <c:pt idx="1">
                  <c:v>1.6698407441141565E-3</c:v>
                </c:pt>
                <c:pt idx="2">
                  <c:v>1.7693000272200005E-3</c:v>
                </c:pt>
                <c:pt idx="3">
                  <c:v>2.0601810582199244E-3</c:v>
                </c:pt>
                <c:pt idx="4">
                  <c:v>1.9770408163265305E-3</c:v>
                </c:pt>
                <c:pt idx="5">
                  <c:v>2.7713692885851507E-3</c:v>
                </c:pt>
                <c:pt idx="6">
                  <c:v>3.8930703348040488E-3</c:v>
                </c:pt>
                <c:pt idx="7">
                  <c:v>4.7376732760133359E-3</c:v>
                </c:pt>
                <c:pt idx="8">
                  <c:v>4.383791407768841E-3</c:v>
                </c:pt>
                <c:pt idx="9">
                  <c:v>4.980461267335836E-3</c:v>
                </c:pt>
                <c:pt idx="10">
                  <c:v>4.514901712111604E-3</c:v>
                </c:pt>
                <c:pt idx="11">
                  <c:v>5.3422871450494423E-3</c:v>
                </c:pt>
              </c:numCache>
            </c:numRef>
          </c:val>
          <c:extLst>
            <c:ext xmlns:c16="http://schemas.microsoft.com/office/drawing/2014/chart" uri="{C3380CC4-5D6E-409C-BE32-E72D297353CC}">
              <c16:uniqueId val="{00000002-6BCF-4950-B82C-3EF41B0898F1}"/>
            </c:ext>
          </c:extLst>
        </c:ser>
        <c:ser>
          <c:idx val="7"/>
          <c:order val="7"/>
          <c:tx>
            <c:strRef>
              <c:f>'Graphs FY19FYQ1 FY19FYQ2'!$I$29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FY19FYQ1 FY19FYQ2'!$B$34:$B$39,'Graphs FY19FYQ1 FY19FYQ2'!$B$44:$B$49)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FY19FYQ1 FY19FYQ2'!$J$34:$J$39,'Graphs FY19FYQ1 FY19FYQ2'!$J$44:$J$49)</c:f>
              <c:numCache>
                <c:formatCode>0%</c:formatCode>
                <c:ptCount val="12"/>
                <c:pt idx="0">
                  <c:v>0.19600674915635546</c:v>
                </c:pt>
                <c:pt idx="1">
                  <c:v>0.15564019762082196</c:v>
                </c:pt>
                <c:pt idx="2">
                  <c:v>0.12210264034004062</c:v>
                </c:pt>
                <c:pt idx="3">
                  <c:v>9.6570987104058953E-2</c:v>
                </c:pt>
                <c:pt idx="4">
                  <c:v>8.3737244897959182E-2</c:v>
                </c:pt>
                <c:pt idx="5">
                  <c:v>6.8152468840232738E-2</c:v>
                </c:pt>
                <c:pt idx="6">
                  <c:v>0.15208928107967817</c:v>
                </c:pt>
                <c:pt idx="7">
                  <c:v>0.22389892963677838</c:v>
                </c:pt>
                <c:pt idx="8">
                  <c:v>0.17912552891396333</c:v>
                </c:pt>
                <c:pt idx="9">
                  <c:v>0.14325849871018823</c:v>
                </c:pt>
                <c:pt idx="10">
                  <c:v>0.12355104629042486</c:v>
                </c:pt>
                <c:pt idx="11">
                  <c:v>9.3611178418544549E-2</c:v>
                </c:pt>
              </c:numCache>
            </c:numRef>
          </c:val>
          <c:extLst>
            <c:ext xmlns:c16="http://schemas.microsoft.com/office/drawing/2014/chart" uri="{C3380CC4-5D6E-409C-BE32-E72D297353CC}">
              <c16:uniqueId val="{00000003-6BCF-4950-B82C-3EF41B0898F1}"/>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'Graphs FY19FYQ1 FY19FYQ2'!$C$29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 FY19FYQ1 FY19FYQ2'!$B$34:$B$39,'Graphs FY19FYQ1 FY19FYQ2'!$B$44:$B$49)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ormulaRef>
                          <c15:sqref>('Graphs FY19FYQ1 FY19FYQ2'!$C$30:$C$33,'Graphs FY19FYQ1 FY19FYQ2'!$C$40:$C$43)</c15:sqref>
                        </c15:formulaRef>
                      </c:ext>
                    </c:extLst>
                    <c:numCache>
                      <c:formatCode>General</c:formatCode>
                      <c:ptCount val="8"/>
                      <c:pt idx="0">
                        <c:v>595</c:v>
                      </c:pt>
                      <c:pt idx="1">
                        <c:v>6388</c:v>
                      </c:pt>
                      <c:pt idx="2">
                        <c:v>8139</c:v>
                      </c:pt>
                      <c:pt idx="3">
                        <c:v>5370</c:v>
                      </c:pt>
                      <c:pt idx="4">
                        <c:v>447</c:v>
                      </c:pt>
                      <c:pt idx="5">
                        <c:v>5843</c:v>
                      </c:pt>
                      <c:pt idx="6">
                        <c:v>7086</c:v>
                      </c:pt>
                      <c:pt idx="7">
                        <c:v>4480</c:v>
                      </c:pt>
                    </c:numCache>
                  </c:numRef>
                </c:val>
                <c:extLst>
                  <c:ext xmlns:c16="http://schemas.microsoft.com/office/drawing/2014/chart" uri="{C3380CC4-5D6E-409C-BE32-E72D297353CC}">
                    <c16:uniqueId val="{00000004-6BCF-4950-B82C-3EF41B0898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'Graphs FY19FYQ1 FY19FYQ2'!$E$29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FY19FYQ2'!$B$34:$B$39,'Graphs FY19FYQ1 FY19FYQ2'!$B$44:$B$49)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FY19FYQ1 FY19FYQ2'!$E$30:$E$33,'Graphs FY19FYQ1 FY19FYQ2'!$E$40:$E$43)</c15:sqref>
                        </c15:formulaRef>
                      </c:ext>
                    </c:extLst>
                    <c:numCache>
                      <c:formatCode>General</c:formatCode>
                      <c:ptCount val="8"/>
                      <c:pt idx="0">
                        <c:v>476</c:v>
                      </c:pt>
                      <c:pt idx="1">
                        <c:v>1024</c:v>
                      </c:pt>
                      <c:pt idx="2">
                        <c:v>695</c:v>
                      </c:pt>
                      <c:pt idx="3">
                        <c:v>493</c:v>
                      </c:pt>
                      <c:pt idx="4">
                        <c:v>372</c:v>
                      </c:pt>
                      <c:pt idx="5">
                        <c:v>888</c:v>
                      </c:pt>
                      <c:pt idx="6">
                        <c:v>632</c:v>
                      </c:pt>
                      <c:pt idx="7">
                        <c:v>380</c:v>
                      </c:pt>
                    </c:numCache>
                  </c:numRef>
                </c:val>
                <c:extLst xmlns:c15="http://schemas.microsoft.com/office/drawing/2012/chart">
                  <c:ext xmlns:c16="http://schemas.microsoft.com/office/drawing/2014/chart" uri="{C3380CC4-5D6E-409C-BE32-E72D297353CC}">
                    <c16:uniqueId val="{00000005-6BCF-4950-B82C-3EF41B0898F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'Graphs FY19FYQ1 FY19FYQ2'!$G$29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FY19FYQ2'!$B$34:$B$39,'Graphs FY19FYQ1 FY19FYQ2'!$B$44:$B$49)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FY19FYQ1 FY19FYQ2'!$G$30:$G$33,'Graphs FY19FYQ1 FY19FYQ2'!$G$40:$G$43)</c15:sqref>
                        </c15:formulaRef>
                      </c:ext>
                    </c:extLst>
                    <c:numCache>
                      <c:formatCode>General</c:formatCode>
                      <c:ptCount val="8"/>
                      <c:pt idx="0">
                        <c:v>38</c:v>
                      </c:pt>
                      <c:pt idx="1">
                        <c:v>85</c:v>
                      </c:pt>
                      <c:pt idx="2">
                        <c:v>34</c:v>
                      </c:pt>
                      <c:pt idx="3">
                        <c:v>20</c:v>
                      </c:pt>
                      <c:pt idx="4">
                        <c:v>45</c:v>
                      </c:pt>
                      <c:pt idx="5">
                        <c:v>78</c:v>
                      </c:pt>
                      <c:pt idx="6">
                        <c:v>25</c:v>
                      </c:pt>
                      <c:pt idx="7">
                        <c:v>18</c:v>
                      </c:pt>
                    </c:numCache>
                  </c:numRef>
                </c:val>
                <c:extLst xmlns:c15="http://schemas.microsoft.com/office/drawing/2012/chart">
                  <c:ext xmlns:c16="http://schemas.microsoft.com/office/drawing/2014/chart" uri="{C3380CC4-5D6E-409C-BE32-E72D297353CC}">
                    <c16:uniqueId val="{00000006-6BCF-4950-B82C-3EF41B0898F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'Graphs FY19FYQ1 FY19FYQ2'!$I$29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FY19FYQ1 FY19FYQ2'!$B$34:$B$39,'Graphs FY19FYQ1 FY19FYQ2'!$B$44:$B$49)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FY19FYQ1 FY19FYQ2'!$I$30:$I$33,'Graphs FY19FYQ1 FY19FYQ2'!$I$40:$I$43)</c15:sqref>
                        </c15:formulaRef>
                      </c:ext>
                    </c:extLst>
                    <c:numCache>
                      <c:formatCode>General</c:formatCode>
                      <c:ptCount val="8"/>
                      <c:pt idx="0">
                        <c:v>253</c:v>
                      </c:pt>
                      <c:pt idx="1">
                        <c:v>1168</c:v>
                      </c:pt>
                      <c:pt idx="2">
                        <c:v>888</c:v>
                      </c:pt>
                      <c:pt idx="3">
                        <c:v>510</c:v>
                      </c:pt>
                      <c:pt idx="4">
                        <c:v>220</c:v>
                      </c:pt>
                      <c:pt idx="5">
                        <c:v>1175</c:v>
                      </c:pt>
                      <c:pt idx="6">
                        <c:v>754</c:v>
                      </c:pt>
                      <c:pt idx="7">
                        <c:v>441</c:v>
                      </c:pt>
                    </c:numCache>
                  </c:numRef>
                </c:val>
                <c:extLst xmlns:c15="http://schemas.microsoft.com/office/drawing/2012/chart">
                  <c:ext xmlns:c16="http://schemas.microsoft.com/office/drawing/2014/chart" uri="{C3380CC4-5D6E-409C-BE32-E72D297353CC}">
                    <c16:uniqueId val="{00000007-6BCF-4950-B82C-3EF41B0898F1}"/>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0.10865173615593132"/>
          <c:y val="0.87585523969860113"/>
          <c:w val="0.78269652768813736"/>
          <c:h val="4.9905710561235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0-14 In treatment</a:t>
            </a:r>
            <a:r>
              <a:rPr lang="en-US" sz="1200" baseline="0"/>
              <a:t> </a:t>
            </a:r>
            <a:r>
              <a:rPr lang="en-US" sz="1200"/>
              <a:t>in FY19Q4</a:t>
            </a:r>
            <a:r>
              <a:rPr lang="en-US" sz="1200" baseline="0"/>
              <a:t> Compared to Outcomes in FY20Q1</a:t>
            </a:r>
          </a:p>
          <a:p>
            <a:pPr>
              <a:defRPr sz="1200"/>
            </a:pPr>
            <a:endParaRPr lang="en-US" sz="11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6.5717018835680555E-2"/>
          <c:y val="0.15323323387370757"/>
          <c:w val="0.91526006719977127"/>
          <c:h val="0.62376186847611792"/>
        </c:manualLayout>
      </c:layout>
      <c:barChart>
        <c:barDir val="col"/>
        <c:grouping val="percentStacked"/>
        <c:varyColors val="0"/>
        <c:ser>
          <c:idx val="1"/>
          <c:order val="1"/>
          <c:tx>
            <c:strRef>
              <c:f>'Old Graphs_'!$C$29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Graphs_'!$B$30:$B$33,'Old Graphs_'!$B$40:$B$43)</c:f>
              <c:strCache>
                <c:ptCount val="8"/>
                <c:pt idx="0">
                  <c:v>F 0-11 mths</c:v>
                </c:pt>
                <c:pt idx="1">
                  <c:v>F 1-4</c:v>
                </c:pt>
                <c:pt idx="2">
                  <c:v>F 5-9</c:v>
                </c:pt>
                <c:pt idx="3">
                  <c:v>F 10-14</c:v>
                </c:pt>
                <c:pt idx="4">
                  <c:v>M 0-11 mths</c:v>
                </c:pt>
                <c:pt idx="5">
                  <c:v>M 1-4</c:v>
                </c:pt>
                <c:pt idx="6">
                  <c:v>M 5-9</c:v>
                </c:pt>
                <c:pt idx="7">
                  <c:v>M 10-14</c:v>
                </c:pt>
              </c:strCache>
            </c:strRef>
          </c:cat>
          <c:val>
            <c:numRef>
              <c:f>('Old Graphs_'!$D$30:$D$33,'Old Graphs_'!$D$40:$D$43)</c:f>
              <c:numCache>
                <c:formatCode>0%</c:formatCode>
                <c:ptCount val="8"/>
                <c:pt idx="0">
                  <c:v>0.56558935361216733</c:v>
                </c:pt>
                <c:pt idx="1">
                  <c:v>0.84360699865410493</c:v>
                </c:pt>
                <c:pt idx="2">
                  <c:v>0.91267123287671237</c:v>
                </c:pt>
                <c:pt idx="3">
                  <c:v>0.94249501232249733</c:v>
                </c:pt>
                <c:pt idx="4">
                  <c:v>0.57642940490081684</c:v>
                </c:pt>
                <c:pt idx="5">
                  <c:v>0.84834330754634357</c:v>
                </c:pt>
                <c:pt idx="6">
                  <c:v>0.90841884585678034</c:v>
                </c:pt>
                <c:pt idx="7">
                  <c:v>0.95038633590890609</c:v>
                </c:pt>
              </c:numCache>
            </c:numRef>
          </c:val>
          <c:extLst>
            <c:ext xmlns:c16="http://schemas.microsoft.com/office/drawing/2014/chart" uri="{C3380CC4-5D6E-409C-BE32-E72D297353CC}">
              <c16:uniqueId val="{00000000-E28F-4081-850C-CEDA12D4D2BC}"/>
            </c:ext>
          </c:extLst>
        </c:ser>
        <c:ser>
          <c:idx val="3"/>
          <c:order val="3"/>
          <c:tx>
            <c:strRef>
              <c:f>'Old Graphs_'!$E$29</c:f>
              <c:strCache>
                <c:ptCount val="1"/>
                <c:pt idx="0">
                  <c:v>Retained, aged out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Graphs_'!$B$30:$B$33,'Old Graphs_'!$B$40:$B$43)</c:f>
              <c:strCache>
                <c:ptCount val="8"/>
                <c:pt idx="0">
                  <c:v>F 0-11 mths</c:v>
                </c:pt>
                <c:pt idx="1">
                  <c:v>F 1-4</c:v>
                </c:pt>
                <c:pt idx="2">
                  <c:v>F 5-9</c:v>
                </c:pt>
                <c:pt idx="3">
                  <c:v>F 10-14</c:v>
                </c:pt>
                <c:pt idx="4">
                  <c:v>M 0-11 mths</c:v>
                </c:pt>
                <c:pt idx="5">
                  <c:v>M 1-4</c:v>
                </c:pt>
                <c:pt idx="6">
                  <c:v>M 5-9</c:v>
                </c:pt>
                <c:pt idx="7">
                  <c:v>M 10-14</c:v>
                </c:pt>
              </c:strCache>
            </c:strRef>
          </c:cat>
          <c:val>
            <c:numRef>
              <c:f>('Old Graphs_'!$F$30:$F$33,'Old Graphs_'!$F$40:$F$43)</c:f>
              <c:numCache>
                <c:formatCode>0%</c:formatCode>
                <c:ptCount val="8"/>
                <c:pt idx="0">
                  <c:v>0.19676806083650189</c:v>
                </c:pt>
                <c:pt idx="1">
                  <c:v>3.5800807537012112E-2</c:v>
                </c:pt>
                <c:pt idx="2">
                  <c:v>2.7682648401826482E-2</c:v>
                </c:pt>
                <c:pt idx="3">
                  <c:v>2.5935923013730783E-2</c:v>
                </c:pt>
                <c:pt idx="4">
                  <c:v>0.19369894982497082</c:v>
                </c:pt>
                <c:pt idx="5">
                  <c:v>3.1528244051963215E-2</c:v>
                </c:pt>
                <c:pt idx="6">
                  <c:v>3.0453492221118834E-2</c:v>
                </c:pt>
                <c:pt idx="7">
                  <c:v>2.2366815778771858E-2</c:v>
                </c:pt>
              </c:numCache>
            </c:numRef>
          </c:val>
          <c:extLst>
            <c:ext xmlns:c16="http://schemas.microsoft.com/office/drawing/2014/chart" uri="{C3380CC4-5D6E-409C-BE32-E72D297353CC}">
              <c16:uniqueId val="{00000001-E28F-4081-850C-CEDA12D4D2BC}"/>
            </c:ext>
          </c:extLst>
        </c:ser>
        <c:ser>
          <c:idx val="5"/>
          <c:order val="5"/>
          <c:tx>
            <c:strRef>
              <c:f>'Old Graphs_'!$G$29</c:f>
              <c:strCache>
                <c:ptCount val="1"/>
                <c:pt idx="0">
                  <c:v>Deaths</c:v>
                </c:pt>
              </c:strCache>
            </c:strRef>
          </c:tx>
          <c:spPr>
            <a:solidFill>
              <a:schemeClr val="tx2">
                <a:lumMod val="75000"/>
              </a:schemeClr>
            </a:solidFill>
            <a:ln>
              <a:noFill/>
            </a:ln>
            <a:effectLst/>
          </c:spPr>
          <c:invertIfNegative val="0"/>
          <c:dLbls>
            <c:delete val="1"/>
          </c:dLbls>
          <c:cat>
            <c:strRef>
              <c:f>('Old Graphs_'!$B$30:$B$33,'Old Graphs_'!$B$40:$B$43)</c:f>
              <c:strCache>
                <c:ptCount val="8"/>
                <c:pt idx="0">
                  <c:v>F 0-11 mths</c:v>
                </c:pt>
                <c:pt idx="1">
                  <c:v>F 1-4</c:v>
                </c:pt>
                <c:pt idx="2">
                  <c:v>F 5-9</c:v>
                </c:pt>
                <c:pt idx="3">
                  <c:v>F 10-14</c:v>
                </c:pt>
                <c:pt idx="4">
                  <c:v>M 0-11 mths</c:v>
                </c:pt>
                <c:pt idx="5">
                  <c:v>M 1-4</c:v>
                </c:pt>
                <c:pt idx="6">
                  <c:v>M 5-9</c:v>
                </c:pt>
                <c:pt idx="7">
                  <c:v>M 10-14</c:v>
                </c:pt>
              </c:strCache>
            </c:strRef>
          </c:cat>
          <c:val>
            <c:numRef>
              <c:f>('Old Graphs_'!$H$30:$H$33,'Old Graphs_'!$H$40:$H$43)</c:f>
              <c:numCache>
                <c:formatCode>0%</c:formatCode>
                <c:ptCount val="8"/>
                <c:pt idx="0">
                  <c:v>2.2813688212927757E-2</c:v>
                </c:pt>
                <c:pt idx="1">
                  <c:v>6.7294751009421266E-3</c:v>
                </c:pt>
                <c:pt idx="2">
                  <c:v>2.1879756468797563E-3</c:v>
                </c:pt>
                <c:pt idx="3">
                  <c:v>1.7603567656378359E-3</c:v>
                </c:pt>
                <c:pt idx="4">
                  <c:v>2.8004667444574097E-2</c:v>
                </c:pt>
                <c:pt idx="5">
                  <c:v>6.7143482703255E-3</c:v>
                </c:pt>
                <c:pt idx="6">
                  <c:v>2.5377910184265695E-3</c:v>
                </c:pt>
                <c:pt idx="7">
                  <c:v>1.8977904297139759E-3</c:v>
                </c:pt>
              </c:numCache>
            </c:numRef>
          </c:val>
          <c:extLst>
            <c:ext xmlns:c16="http://schemas.microsoft.com/office/drawing/2014/chart" uri="{C3380CC4-5D6E-409C-BE32-E72D297353CC}">
              <c16:uniqueId val="{00000002-E28F-4081-850C-CEDA12D4D2BC}"/>
            </c:ext>
          </c:extLst>
        </c:ser>
        <c:ser>
          <c:idx val="7"/>
          <c:order val="7"/>
          <c:tx>
            <c:strRef>
              <c:f>'Old Graphs_'!$I$29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Graphs_'!$B$30:$B$33,'Old Graphs_'!$B$40:$B$43)</c:f>
              <c:strCache>
                <c:ptCount val="8"/>
                <c:pt idx="0">
                  <c:v>F 0-11 mths</c:v>
                </c:pt>
                <c:pt idx="1">
                  <c:v>F 1-4</c:v>
                </c:pt>
                <c:pt idx="2">
                  <c:v>F 5-9</c:v>
                </c:pt>
                <c:pt idx="3">
                  <c:v>F 10-14</c:v>
                </c:pt>
                <c:pt idx="4">
                  <c:v>M 0-11 mths</c:v>
                </c:pt>
                <c:pt idx="5">
                  <c:v>M 1-4</c:v>
                </c:pt>
                <c:pt idx="6">
                  <c:v>M 5-9</c:v>
                </c:pt>
                <c:pt idx="7">
                  <c:v>M 10-14</c:v>
                </c:pt>
              </c:strCache>
            </c:strRef>
          </c:cat>
          <c:val>
            <c:numRef>
              <c:f>('Old Graphs_'!$J$30:$J$33,'Old Graphs_'!$J$40:$J$43)</c:f>
              <c:numCache>
                <c:formatCode>0%</c:formatCode>
                <c:ptCount val="8"/>
                <c:pt idx="0">
                  <c:v>0.19771863117870722</c:v>
                </c:pt>
                <c:pt idx="1">
                  <c:v>0.13216689098250337</c:v>
                </c:pt>
                <c:pt idx="2">
                  <c:v>8.8755707762557076E-2</c:v>
                </c:pt>
                <c:pt idx="3">
                  <c:v>7.2644055861988036E-2</c:v>
                </c:pt>
                <c:pt idx="4">
                  <c:v>0.1971995332555426</c:v>
                </c:pt>
                <c:pt idx="5">
                  <c:v>0.13968763684133703</c:v>
                </c:pt>
                <c:pt idx="6">
                  <c:v>8.948471808451948E-2</c:v>
                </c:pt>
                <c:pt idx="7">
                  <c:v>7.1167141114274093E-2</c:v>
                </c:pt>
              </c:numCache>
            </c:numRef>
          </c:val>
          <c:extLst>
            <c:ext xmlns:c16="http://schemas.microsoft.com/office/drawing/2014/chart" uri="{C3380CC4-5D6E-409C-BE32-E72D297353CC}">
              <c16:uniqueId val="{00000003-E28F-4081-850C-CEDA12D4D2BC}"/>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'Old Graphs_'!$C$29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('Old Graphs_'!$B$30:$B$33,'Old Graphs_'!$B$40:$B$43)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ormulaRef>
                          <c15:sqref>('Old Graphs_'!$C$30:$C$33,'Old Graphs_'!$C$40:$C$43)</c15:sqref>
                        </c15:formulaRef>
                      </c:ext>
                    </c:extLst>
                    <c:numCache>
                      <c:formatCode>General</c:formatCode>
                      <c:ptCount val="8"/>
                      <c:pt idx="0">
                        <c:v>595</c:v>
                      </c:pt>
                      <c:pt idx="1">
                        <c:v>6268</c:v>
                      </c:pt>
                      <c:pt idx="2">
                        <c:v>9594</c:v>
                      </c:pt>
                      <c:pt idx="3">
                        <c:v>8031</c:v>
                      </c:pt>
                      <c:pt idx="4">
                        <c:v>494</c:v>
                      </c:pt>
                      <c:pt idx="5">
                        <c:v>5812</c:v>
                      </c:pt>
                      <c:pt idx="6">
                        <c:v>8233</c:v>
                      </c:pt>
                      <c:pt idx="7">
                        <c:v>7011</c:v>
                      </c:pt>
                    </c:numCache>
                  </c:numRef>
                </c:val>
                <c:extLst>
                  <c:ext xmlns:c16="http://schemas.microsoft.com/office/drawing/2014/chart" uri="{C3380CC4-5D6E-409C-BE32-E72D297353CC}">
                    <c16:uniqueId val="{00000004-E28F-4081-850C-CEDA12D4D2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'Old Graphs_'!$E$29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Graphs_'!$B$30:$B$33,'Old Graphs_'!$B$40:$B$43)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('Old Graphs_'!$E$30:$E$33,'Old Graphs_'!$E$40:$E$43)</c15:sqref>
                        </c15:formulaRef>
                      </c:ext>
                    </c:extLst>
                    <c:numCache>
                      <c:formatCode>General</c:formatCode>
                      <c:ptCount val="8"/>
                      <c:pt idx="0">
                        <c:v>207</c:v>
                      </c:pt>
                      <c:pt idx="1">
                        <c:v>266</c:v>
                      </c:pt>
                      <c:pt idx="2">
                        <c:v>291</c:v>
                      </c:pt>
                      <c:pt idx="3">
                        <c:v>221</c:v>
                      </c:pt>
                      <c:pt idx="4">
                        <c:v>166</c:v>
                      </c:pt>
                      <c:pt idx="5">
                        <c:v>216</c:v>
                      </c:pt>
                      <c:pt idx="6">
                        <c:v>276</c:v>
                      </c:pt>
                      <c:pt idx="7">
                        <c:v>165</c:v>
                      </c:pt>
                    </c:numCache>
                  </c:numRef>
                </c:val>
                <c:extLst xmlns:c15="http://schemas.microsoft.com/office/drawing/2012/chart">
                  <c:ext xmlns:c16="http://schemas.microsoft.com/office/drawing/2014/chart" uri="{C3380CC4-5D6E-409C-BE32-E72D297353CC}">
                    <c16:uniqueId val="{00000005-E28F-4081-850C-CEDA12D4D2B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'Old Graphs_'!$G$29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Graphs_'!$B$30:$B$33,'Old Graphs_'!$B$40:$B$43)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('Old Graphs_'!$G$30:$G$33,'Old Graphs_'!$G$40:$G$43)</c15:sqref>
                        </c15:formulaRef>
                      </c:ext>
                    </c:extLst>
                    <c:numCache>
                      <c:formatCode>General</c:formatCode>
                      <c:ptCount val="8"/>
                      <c:pt idx="0">
                        <c:v>24</c:v>
                      </c:pt>
                      <c:pt idx="1">
                        <c:v>50</c:v>
                      </c:pt>
                      <c:pt idx="2">
                        <c:v>23</c:v>
                      </c:pt>
                      <c:pt idx="3">
                        <c:v>15</c:v>
                      </c:pt>
                      <c:pt idx="4">
                        <c:v>24</c:v>
                      </c:pt>
                      <c:pt idx="5">
                        <c:v>46</c:v>
                      </c:pt>
                      <c:pt idx="6">
                        <c:v>23</c:v>
                      </c:pt>
                      <c:pt idx="7">
                        <c:v>14</c:v>
                      </c:pt>
                    </c:numCache>
                  </c:numRef>
                </c:val>
                <c:extLst xmlns:c15="http://schemas.microsoft.com/office/drawing/2012/chart">
                  <c:ext xmlns:c16="http://schemas.microsoft.com/office/drawing/2014/chart" uri="{C3380CC4-5D6E-409C-BE32-E72D297353CC}">
                    <c16:uniqueId val="{00000006-E28F-4081-850C-CEDA12D4D2B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'Old Graphs_'!$I$29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Graphs_'!$B$30:$B$33,'Old Graphs_'!$B$40:$B$43)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('Old Graphs_'!$I$30:$I$33,'Old Graphs_'!$I$40:$I$43)</c15:sqref>
                        </c15:formulaRef>
                      </c:ext>
                    </c:extLst>
                    <c:numCache>
                      <c:formatCode>General</c:formatCode>
                      <c:ptCount val="8"/>
                      <c:pt idx="0">
                        <c:v>208</c:v>
                      </c:pt>
                      <c:pt idx="1">
                        <c:v>982</c:v>
                      </c:pt>
                      <c:pt idx="2">
                        <c:v>933</c:v>
                      </c:pt>
                      <c:pt idx="3">
                        <c:v>619</c:v>
                      </c:pt>
                      <c:pt idx="4">
                        <c:v>169</c:v>
                      </c:pt>
                      <c:pt idx="5">
                        <c:v>957</c:v>
                      </c:pt>
                      <c:pt idx="6">
                        <c:v>811</c:v>
                      </c:pt>
                      <c:pt idx="7">
                        <c:v>525</c:v>
                      </c:pt>
                    </c:numCache>
                  </c:numRef>
                </c:val>
                <c:extLst xmlns:c15="http://schemas.microsoft.com/office/drawing/2012/chart">
                  <c:ext xmlns:c16="http://schemas.microsoft.com/office/drawing/2014/chart" uri="{C3380CC4-5D6E-409C-BE32-E72D297353CC}">
                    <c16:uniqueId val="{00000007-E28F-4081-850C-CEDA12D4D2BC}"/>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5.8710204278426166E-2"/>
          <c:y val="0.8348868488213167"/>
          <c:w val="0.88257947090712396"/>
          <c:h val="0.14794561970076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15+ In treatment</a:t>
            </a:r>
            <a:r>
              <a:rPr lang="en-US" sz="1200" baseline="0"/>
              <a:t> </a:t>
            </a:r>
            <a:r>
              <a:rPr lang="en-US" sz="1200"/>
              <a:t>in FY19Q4</a:t>
            </a:r>
            <a:r>
              <a:rPr lang="en-US" sz="1200" baseline="0"/>
              <a:t> Compared to Outcomes in FY20Q1</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4.9335756107409652E-2"/>
          <c:y val="0.10519035338622146"/>
          <c:w val="0.93638316632037355"/>
          <c:h val="0.65294144468021675"/>
        </c:manualLayout>
      </c:layout>
      <c:barChart>
        <c:barDir val="col"/>
        <c:grouping val="percentStacked"/>
        <c:varyColors val="0"/>
        <c:ser>
          <c:idx val="1"/>
          <c:order val="1"/>
          <c:tx>
            <c:strRef>
              <c:f>'Old Graphs_'!$C$29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Graphs_'!$B$34:$B$39,'Old Graphs_'!$B$44:$B$49)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('Old Graphs_'!$D$34:$D$39,'Old Graphs_'!$D$44:$D$49)</c:f>
              <c:numCache>
                <c:formatCode>0%</c:formatCode>
                <c:ptCount val="12"/>
                <c:pt idx="0">
                  <c:v>0.82206645898234687</c:v>
                </c:pt>
                <c:pt idx="1">
                  <c:v>0.84656061012303752</c:v>
                </c:pt>
                <c:pt idx="2">
                  <c:v>0.88352796234481457</c:v>
                </c:pt>
                <c:pt idx="3">
                  <c:v>0.9073384426329465</c:v>
                </c:pt>
                <c:pt idx="4">
                  <c:v>0.92429781926104349</c:v>
                </c:pt>
                <c:pt idx="5">
                  <c:v>0.97067189279377097</c:v>
                </c:pt>
                <c:pt idx="6">
                  <c:v>0.93570562070359886</c:v>
                </c:pt>
                <c:pt idx="7">
                  <c:v>0.78804201454349587</c:v>
                </c:pt>
                <c:pt idx="8">
                  <c:v>0.81841442292552358</c:v>
                </c:pt>
                <c:pt idx="9">
                  <c:v>0.86085596043201773</c:v>
                </c:pt>
                <c:pt idx="10">
                  <c:v>0.8848610111237547</c:v>
                </c:pt>
                <c:pt idx="11">
                  <c:v>0.94639047738558346</c:v>
                </c:pt>
              </c:numCache>
            </c:numRef>
          </c:val>
          <c:extLst>
            <c:ext xmlns:c16="http://schemas.microsoft.com/office/drawing/2014/chart" uri="{C3380CC4-5D6E-409C-BE32-E72D297353CC}">
              <c16:uniqueId val="{00000000-D5EA-4DD0-AF5F-E91C10C99565}"/>
            </c:ext>
          </c:extLst>
        </c:ser>
        <c:ser>
          <c:idx val="3"/>
          <c:order val="3"/>
          <c:tx>
            <c:strRef>
              <c:f>'Old Graphs_'!$E$29</c:f>
              <c:strCache>
                <c:ptCount val="1"/>
                <c:pt idx="0">
                  <c:v>Retained, aged out</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Graphs_'!$B$34:$B$39,'Old Graphs_'!$B$44:$B$49)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('Old Graphs_'!$F$34:$F$39,'Old Graphs_'!$F$44:$F$49)</c:f>
              <c:numCache>
                <c:formatCode>0%</c:formatCode>
                <c:ptCount val="12"/>
                <c:pt idx="0">
                  <c:v>2.8764278296988577E-2</c:v>
                </c:pt>
                <c:pt idx="1">
                  <c:v>2.4190425119909435E-2</c:v>
                </c:pt>
                <c:pt idx="2">
                  <c:v>2.200764476081165E-2</c:v>
                </c:pt>
                <c:pt idx="3">
                  <c:v>2.4258229130512274E-2</c:v>
                </c:pt>
                <c:pt idx="4">
                  <c:v>2.5398941889973763E-2</c:v>
                </c:pt>
                <c:pt idx="5">
                  <c:v>3.389920283905824E-4</c:v>
                </c:pt>
                <c:pt idx="6">
                  <c:v>2.769915082895269E-2</c:v>
                </c:pt>
                <c:pt idx="7">
                  <c:v>2.3161863722057634E-2</c:v>
                </c:pt>
                <c:pt idx="8">
                  <c:v>2.3460872303574239E-2</c:v>
                </c:pt>
                <c:pt idx="9">
                  <c:v>2.2786918340567276E-2</c:v>
                </c:pt>
                <c:pt idx="10">
                  <c:v>2.2967418313555189E-2</c:v>
                </c:pt>
                <c:pt idx="11">
                  <c:v>2.599358227416955E-4</c:v>
                </c:pt>
              </c:numCache>
            </c:numRef>
          </c:val>
          <c:extLst>
            <c:ext xmlns:c16="http://schemas.microsoft.com/office/drawing/2014/chart" uri="{C3380CC4-5D6E-409C-BE32-E72D297353CC}">
              <c16:uniqueId val="{00000001-D5EA-4DD0-AF5F-E91C10C99565}"/>
            </c:ext>
          </c:extLst>
        </c:ser>
        <c:ser>
          <c:idx val="5"/>
          <c:order val="5"/>
          <c:tx>
            <c:strRef>
              <c:f>'Old Graphs_'!$G$29</c:f>
              <c:strCache>
                <c:ptCount val="1"/>
                <c:pt idx="0">
                  <c:v>Deaths</c:v>
                </c:pt>
              </c:strCache>
            </c:strRef>
          </c:tx>
          <c:spPr>
            <a:solidFill>
              <a:schemeClr val="accent6"/>
            </a:solidFill>
            <a:ln>
              <a:noFill/>
            </a:ln>
            <a:effectLst/>
          </c:spPr>
          <c:invertIfNegative val="0"/>
          <c:dLbls>
            <c:delete val="1"/>
          </c:dLbls>
          <c:cat>
            <c:strRef>
              <c:f>('Old Graphs_'!$B$34:$B$39,'Old Graphs_'!$B$44:$B$49)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('Old Graphs_'!$H$34:$H$39,'Old Graphs_'!$H$44:$H$49)</c:f>
              <c:numCache>
                <c:formatCode>0%</c:formatCode>
                <c:ptCount val="12"/>
                <c:pt idx="0">
                  <c:v>1.869158878504673E-3</c:v>
                </c:pt>
                <c:pt idx="1">
                  <c:v>1.5938272708314713E-3</c:v>
                </c:pt>
                <c:pt idx="2">
                  <c:v>1.5268461676161192E-3</c:v>
                </c:pt>
                <c:pt idx="3">
                  <c:v>1.5196570452989128E-3</c:v>
                </c:pt>
                <c:pt idx="4">
                  <c:v>1.2581186287582262E-3</c:v>
                </c:pt>
                <c:pt idx="5">
                  <c:v>1.8962366588098202E-3</c:v>
                </c:pt>
                <c:pt idx="6">
                  <c:v>2.0218358269308533E-3</c:v>
                </c:pt>
                <c:pt idx="7">
                  <c:v>2.7830146332704911E-3</c:v>
                </c:pt>
                <c:pt idx="8">
                  <c:v>3.7789324515824282E-3</c:v>
                </c:pt>
                <c:pt idx="9">
                  <c:v>3.0029272231755326E-3</c:v>
                </c:pt>
                <c:pt idx="10">
                  <c:v>3.8549964004551684E-3</c:v>
                </c:pt>
                <c:pt idx="11">
                  <c:v>3.8900740368929604E-3</c:v>
                </c:pt>
              </c:numCache>
            </c:numRef>
          </c:val>
          <c:extLst>
            <c:ext xmlns:c16="http://schemas.microsoft.com/office/drawing/2014/chart" uri="{C3380CC4-5D6E-409C-BE32-E72D297353CC}">
              <c16:uniqueId val="{00000002-D5EA-4DD0-AF5F-E91C10C99565}"/>
            </c:ext>
          </c:extLst>
        </c:ser>
        <c:ser>
          <c:idx val="7"/>
          <c:order val="7"/>
          <c:tx>
            <c:strRef>
              <c:f>'Old Graphs_'!$I$29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('Old Graphs_'!$B$34:$B$39,'Old Graphs_'!$B$44:$B$49)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('Old Graphs_'!$J$34:$J$39,'Old Graphs_'!$J$44:$J$49)</c:f>
              <c:numCache>
                <c:formatCode>0%</c:formatCode>
                <c:ptCount val="12"/>
                <c:pt idx="0">
                  <c:v>0.16599169262720664</c:v>
                </c:pt>
                <c:pt idx="1">
                  <c:v>0.14855363899067536</c:v>
                </c:pt>
                <c:pt idx="2">
                  <c:v>0.11576652942601114</c:v>
                </c:pt>
                <c:pt idx="3">
                  <c:v>8.8824892357625959E-2</c:v>
                </c:pt>
                <c:pt idx="4">
                  <c:v>7.2841842659899347E-2</c:v>
                </c:pt>
                <c:pt idx="5">
                  <c:v>5.7649831828173417E-2</c:v>
                </c:pt>
                <c:pt idx="6">
                  <c:v>0.10574201374848362</c:v>
                </c:pt>
                <c:pt idx="7">
                  <c:v>0.20324984289433523</c:v>
                </c:pt>
                <c:pt idx="8">
                  <c:v>0.17209888206581642</c:v>
                </c:pt>
                <c:pt idx="9">
                  <c:v>0.13366811345513274</c:v>
                </c:pt>
                <c:pt idx="10">
                  <c:v>0.11026218620097071</c:v>
                </c:pt>
                <c:pt idx="11">
                  <c:v>8.2121793377910826E-2</c:v>
                </c:pt>
              </c:numCache>
            </c:numRef>
          </c:val>
          <c:extLst>
            <c:ext xmlns:c16="http://schemas.microsoft.com/office/drawing/2014/chart" uri="{C3380CC4-5D6E-409C-BE32-E72D297353CC}">
              <c16:uniqueId val="{00000003-D5EA-4DD0-AF5F-E91C10C99565}"/>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'Old Graphs_'!$C$29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('Old Graphs_'!$B$34:$B$39,'Old Graphs_'!$B$44:$B$49)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ormulaRef>
                          <c15:sqref>('Old Graphs_'!$C$30:$C$33,'Old Graphs_'!$C$40:$C$43)</c15:sqref>
                        </c15:formulaRef>
                      </c:ext>
                    </c:extLst>
                    <c:numCache>
                      <c:formatCode>General</c:formatCode>
                      <c:ptCount val="8"/>
                      <c:pt idx="0">
                        <c:v>595</c:v>
                      </c:pt>
                      <c:pt idx="1">
                        <c:v>6268</c:v>
                      </c:pt>
                      <c:pt idx="2">
                        <c:v>9594</c:v>
                      </c:pt>
                      <c:pt idx="3">
                        <c:v>8031</c:v>
                      </c:pt>
                      <c:pt idx="4">
                        <c:v>494</c:v>
                      </c:pt>
                      <c:pt idx="5">
                        <c:v>5812</c:v>
                      </c:pt>
                      <c:pt idx="6">
                        <c:v>8233</c:v>
                      </c:pt>
                      <c:pt idx="7">
                        <c:v>7011</c:v>
                      </c:pt>
                    </c:numCache>
                  </c:numRef>
                </c:val>
                <c:extLst>
                  <c:ext xmlns:c16="http://schemas.microsoft.com/office/drawing/2014/chart" uri="{C3380CC4-5D6E-409C-BE32-E72D297353CC}">
                    <c16:uniqueId val="{00000004-D5EA-4DD0-AF5F-E91C10C9956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'Old Graphs_'!$E$29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Graphs_'!$B$34:$B$39,'Old Graphs_'!$B$44:$B$49)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('Old Graphs_'!$E$30:$E$33,'Old Graphs_'!$E$40:$E$43)</c15:sqref>
                        </c15:formulaRef>
                      </c:ext>
                    </c:extLst>
                    <c:numCache>
                      <c:formatCode>General</c:formatCode>
                      <c:ptCount val="8"/>
                      <c:pt idx="0">
                        <c:v>207</c:v>
                      </c:pt>
                      <c:pt idx="1">
                        <c:v>266</c:v>
                      </c:pt>
                      <c:pt idx="2">
                        <c:v>291</c:v>
                      </c:pt>
                      <c:pt idx="3">
                        <c:v>221</c:v>
                      </c:pt>
                      <c:pt idx="4">
                        <c:v>166</c:v>
                      </c:pt>
                      <c:pt idx="5">
                        <c:v>216</c:v>
                      </c:pt>
                      <c:pt idx="6">
                        <c:v>276</c:v>
                      </c:pt>
                      <c:pt idx="7">
                        <c:v>165</c:v>
                      </c:pt>
                    </c:numCache>
                  </c:numRef>
                </c:val>
                <c:extLst xmlns:c15="http://schemas.microsoft.com/office/drawing/2012/chart">
                  <c:ext xmlns:c16="http://schemas.microsoft.com/office/drawing/2014/chart" uri="{C3380CC4-5D6E-409C-BE32-E72D297353CC}">
                    <c16:uniqueId val="{00000005-D5EA-4DD0-AF5F-E91C10C9956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'Old Graphs_'!$G$29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Graphs_'!$B$34:$B$39,'Old Graphs_'!$B$44:$B$49)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('Old Graphs_'!$G$30:$G$33,'Old Graphs_'!$G$40:$G$43)</c15:sqref>
                        </c15:formulaRef>
                      </c:ext>
                    </c:extLst>
                    <c:numCache>
                      <c:formatCode>General</c:formatCode>
                      <c:ptCount val="8"/>
                      <c:pt idx="0">
                        <c:v>24</c:v>
                      </c:pt>
                      <c:pt idx="1">
                        <c:v>50</c:v>
                      </c:pt>
                      <c:pt idx="2">
                        <c:v>23</c:v>
                      </c:pt>
                      <c:pt idx="3">
                        <c:v>15</c:v>
                      </c:pt>
                      <c:pt idx="4">
                        <c:v>24</c:v>
                      </c:pt>
                      <c:pt idx="5">
                        <c:v>46</c:v>
                      </c:pt>
                      <c:pt idx="6">
                        <c:v>23</c:v>
                      </c:pt>
                      <c:pt idx="7">
                        <c:v>14</c:v>
                      </c:pt>
                    </c:numCache>
                  </c:numRef>
                </c:val>
                <c:extLst xmlns:c15="http://schemas.microsoft.com/office/drawing/2012/chart">
                  <c:ext xmlns:c16="http://schemas.microsoft.com/office/drawing/2014/chart" uri="{C3380CC4-5D6E-409C-BE32-E72D297353CC}">
                    <c16:uniqueId val="{00000006-D5EA-4DD0-AF5F-E91C10C9956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'Old Graphs_'!$I$29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('Old Graphs_'!$B$34:$B$39,'Old Graphs_'!$B$44:$B$49)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('Old Graphs_'!$I$30:$I$33,'Old Graphs_'!$I$40:$I$43)</c15:sqref>
                        </c15:formulaRef>
                      </c:ext>
                    </c:extLst>
                    <c:numCache>
                      <c:formatCode>General</c:formatCode>
                      <c:ptCount val="8"/>
                      <c:pt idx="0">
                        <c:v>208</c:v>
                      </c:pt>
                      <c:pt idx="1">
                        <c:v>982</c:v>
                      </c:pt>
                      <c:pt idx="2">
                        <c:v>933</c:v>
                      </c:pt>
                      <c:pt idx="3">
                        <c:v>619</c:v>
                      </c:pt>
                      <c:pt idx="4">
                        <c:v>169</c:v>
                      </c:pt>
                      <c:pt idx="5">
                        <c:v>957</c:v>
                      </c:pt>
                      <c:pt idx="6">
                        <c:v>811</c:v>
                      </c:pt>
                      <c:pt idx="7">
                        <c:v>525</c:v>
                      </c:pt>
                    </c:numCache>
                  </c:numRef>
                </c:val>
                <c:extLst xmlns:c15="http://schemas.microsoft.com/office/drawing/2012/chart">
                  <c:ext xmlns:c16="http://schemas.microsoft.com/office/drawing/2014/chart" uri="{C3380CC4-5D6E-409C-BE32-E72D297353CC}">
                    <c16:uniqueId val="{00000007-D5EA-4DD0-AF5F-E91C10C99565}"/>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0.10865173615593132"/>
          <c:y val="0.87585523969860113"/>
          <c:w val="0.78269652768813736"/>
          <c:h val="4.9905710561235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Actual Patient Loss by Age-Se</a:t>
            </a:r>
            <a:r>
              <a:rPr lang="en-US" baseline="0"/>
              <a:t>x Disaggregate, Mozart </a:t>
            </a:r>
            <a:r>
              <a:rPr lang="en-US" sz="1400" b="0" i="0" u="none" strike="noStrike" baseline="0">
                <a:effectLst/>
              </a:rPr>
              <a:t>FY20Q1, </a:t>
            </a:r>
            <a:r>
              <a:rPr lang="en-US" baseline="0"/>
              <a:t>Age &gt;=15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 FY19FYQ4 vs FY20Q1'!$AF$11</c:f>
              <c:strCache>
                <c:ptCount val="1"/>
                <c:pt idx="0">
                  <c:v>Deaths</c:v>
                </c:pt>
              </c:strCache>
            </c:strRef>
          </c:tx>
          <c:spPr>
            <a:solidFill>
              <a:schemeClr val="accent1"/>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FY20Q1'!$AE$16:$AE$21,'Analysis FY19FYQ4 vs FY20Q1'!$AE$26:$AE$31)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FY19FYQ4 vs FY20Q1'!$AF$12:$AF$31</c15:sqref>
                  </c15:fullRef>
                </c:ext>
              </c:extLst>
              <c:f>('Analysis FY19FYQ4 vs FY20Q1'!$AF$16:$AF$21,'Analysis FY19FYQ4 vs FY20Q1'!$AF$26:$AF$31)</c:f>
              <c:numCache>
                <c:formatCode>0%</c:formatCode>
                <c:ptCount val="12"/>
                <c:pt idx="0">
                  <c:v>1.738837783262284E-3</c:v>
                </c:pt>
                <c:pt idx="1">
                  <c:v>1.4511792741048516E-3</c:v>
                </c:pt>
                <c:pt idx="2">
                  <c:v>1.3817607579944729E-3</c:v>
                </c:pt>
                <c:pt idx="3">
                  <c:v>1.4309244389540869E-3</c:v>
                </c:pt>
                <c:pt idx="4">
                  <c:v>1.3443441521029385E-3</c:v>
                </c:pt>
                <c:pt idx="5">
                  <c:v>2.0424523369697817E-3</c:v>
                </c:pt>
                <c:pt idx="6">
                  <c:v>2.1709633649932159E-3</c:v>
                </c:pt>
                <c:pt idx="7">
                  <c:v>2.7399848828420256E-3</c:v>
                </c:pt>
                <c:pt idx="8">
                  <c:v>3.596976922766035E-3</c:v>
                </c:pt>
                <c:pt idx="9">
                  <c:v>2.958814360816844E-3</c:v>
                </c:pt>
                <c:pt idx="10">
                  <c:v>3.8064582055998366E-3</c:v>
                </c:pt>
                <c:pt idx="11">
                  <c:v>4.0608562864091402E-3</c:v>
                </c:pt>
              </c:numCache>
            </c:numRef>
          </c:val>
          <c:extLst>
            <c:ext xmlns:c16="http://schemas.microsoft.com/office/drawing/2014/chart" uri="{C3380CC4-5D6E-409C-BE32-E72D297353CC}">
              <c16:uniqueId val="{00000000-9D3E-413F-BF42-C0AECC41A161}"/>
            </c:ext>
          </c:extLst>
        </c:ser>
        <c:ser>
          <c:idx val="1"/>
          <c:order val="1"/>
          <c:tx>
            <c:strRef>
              <c:f>'Analysis FY19FYQ4 vs FY20Q1'!$AG$11</c:f>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FY20Q1'!$AE$16:$AE$21,'Analysis FY19FYQ4 vs FY20Q1'!$AE$26:$AE$31)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FY19FYQ4 vs FY20Q1'!$AG$12:$AG$31</c15:sqref>
                  </c15:fullRef>
                </c:ext>
              </c:extLst>
              <c:f>('Analysis FY19FYQ4 vs FY20Q1'!$AG$16:$AG$21,'Analysis FY19FYQ4 vs FY20Q1'!$AG$26:$AG$31)</c:f>
              <c:numCache>
                <c:formatCode>0%</c:formatCode>
                <c:ptCount val="12"/>
                <c:pt idx="0">
                  <c:v>0.16877944805923267</c:v>
                </c:pt>
                <c:pt idx="1">
                  <c:v>0.14191005743614812</c:v>
                </c:pt>
                <c:pt idx="2">
                  <c:v>0.11056279335000219</c:v>
                </c:pt>
                <c:pt idx="3">
                  <c:v>8.7049619106444306E-2</c:v>
                </c:pt>
                <c:pt idx="4">
                  <c:v>7.4194993918443128E-2</c:v>
                </c:pt>
                <c:pt idx="5">
                  <c:v>6.1273570109093442E-2</c:v>
                </c:pt>
                <c:pt idx="6">
                  <c:v>0.11099050203527816</c:v>
                </c:pt>
                <c:pt idx="7">
                  <c:v>0.20417611489040061</c:v>
                </c:pt>
                <c:pt idx="8">
                  <c:v>0.16849209877541121</c:v>
                </c:pt>
                <c:pt idx="9">
                  <c:v>0.13042559374422105</c:v>
                </c:pt>
                <c:pt idx="10">
                  <c:v>0.11171571632945024</c:v>
                </c:pt>
                <c:pt idx="11">
                  <c:v>8.7200950172501554E-2</c:v>
                </c:pt>
              </c:numCache>
            </c:numRef>
          </c:val>
          <c:extLst>
            <c:ext xmlns:c16="http://schemas.microsoft.com/office/drawing/2014/chart" uri="{C3380CC4-5D6E-409C-BE32-E72D297353CC}">
              <c16:uniqueId val="{00000001-9D3E-413F-BF42-C0AECC41A161}"/>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2"/>
                <c:order val="2"/>
                <c:tx>
                  <c:strRef>
                    <c:extLst>
                      <c:ext uri="{02D57815-91ED-43cb-92C2-25804820EDAC}">
                        <c15:formulaRef>
                          <c15:sqref>'Analysis FY19FYQ4 vs FY20Q1'!$AI$11</c15:sqref>
                        </c15:formulaRef>
                      </c:ext>
                    </c:extLst>
                    <c:strCache>
                      <c:ptCount val="1"/>
                      <c:pt idx="0">
                        <c:v>LTFU proxy</c:v>
                      </c:pt>
                    </c:strCache>
                  </c:strRef>
                </c:tx>
                <c:spPr>
                  <a:solidFill>
                    <a:schemeClr val="accent3"/>
                  </a:solidFill>
                  <a:ln>
                    <a:noFill/>
                  </a:ln>
                  <a:effectLst/>
                </c:spPr>
                <c:invertIfNegative val="0"/>
                <c:cat>
                  <c:strRef>
                    <c:extLst>
                      <c:ext uri="{02D57815-91ED-43cb-92C2-25804820EDAC}">
                        <c15:fullRef>
                          <c15:sqref>'Analysis FY19FYQ4 vs FY20Q1'!$AE$12:$AE$31</c15:sqref>
                        </c15:fullRef>
                        <c15:formulaRef>
                          <c15:sqref>('Analysis FY19FYQ4 vs FY20Q1'!$AE$16:$AE$21,'Analysis FY19FYQ4 vs FY20Q1'!$AE$26:$AE$31)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ullRef>
                          <c15:sqref>'Analysis FY19FYQ4 vs FY20Q1'!$AI$12:$AI$31</c15:sqref>
                        </c15:fullRef>
                        <c15:formulaRef>
                          <c15:sqref>('Analysis FY19FYQ4 vs FY20Q1'!$AI$16:$AI$21,'Analysis FY19FYQ4 vs FY20Q1'!$AI$26:$AI$31)</c15:sqref>
                        </c15:formulaRef>
                      </c:ext>
                    </c:extLst>
                    <c:numCache>
                      <c:formatCode>0%</c:formatCode>
                      <c:ptCount val="12"/>
                      <c:pt idx="0">
                        <c:v>0.12166255328696432</c:v>
                      </c:pt>
                      <c:pt idx="1">
                        <c:v>9.212697054869852E-2</c:v>
                      </c:pt>
                      <c:pt idx="2">
                        <c:v>6.1290959336754838E-2</c:v>
                      </c:pt>
                      <c:pt idx="3">
                        <c:v>4.5985176034589251E-2</c:v>
                      </c:pt>
                      <c:pt idx="4">
                        <c:v>3.2059407208245308E-2</c:v>
                      </c:pt>
                      <c:pt idx="5">
                        <c:v>2.0361785925900107E-2</c:v>
                      </c:pt>
                      <c:pt idx="6">
                        <c:v>5.1831750339213029E-2</c:v>
                      </c:pt>
                      <c:pt idx="7">
                        <c:v>0.14153439153439154</c:v>
                      </c:pt>
                      <c:pt idx="8">
                        <c:v>0.12173139877945277</c:v>
                      </c:pt>
                      <c:pt idx="9">
                        <c:v>8.4511135180831115E-2</c:v>
                      </c:pt>
                      <c:pt idx="10">
                        <c:v>6.8209687308399755E-2</c:v>
                      </c:pt>
                      <c:pt idx="11">
                        <c:v>4.2146937390419095E-2</c:v>
                      </c:pt>
                    </c:numCache>
                  </c:numRef>
                </c:val>
                <c:extLst>
                  <c:ext xmlns:c16="http://schemas.microsoft.com/office/drawing/2014/chart" uri="{C3380CC4-5D6E-409C-BE32-E72D297353CC}">
                    <c16:uniqueId val="{00000002-9D3E-413F-BF42-C0AECC41A161}"/>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LTFU</a:t>
            </a:r>
            <a:r>
              <a:rPr lang="en-US" baseline="0"/>
              <a:t> Proxy</a:t>
            </a:r>
            <a:r>
              <a:rPr lang="en-US"/>
              <a:t> by Age-Se</a:t>
            </a:r>
            <a:r>
              <a:rPr lang="en-US" baseline="0"/>
              <a:t>x Disaggregate, Mozart </a:t>
            </a:r>
            <a:r>
              <a:rPr lang="en-US" sz="1400" b="0" i="0" u="none" strike="noStrike" baseline="0">
                <a:effectLst/>
              </a:rPr>
              <a:t>FY20Q1,</a:t>
            </a:r>
            <a:r>
              <a:rPr lang="en-US" baseline="0"/>
              <a:t> Age &lt;15</a:t>
            </a:r>
            <a:endParaRPr lang="en-US"/>
          </a:p>
        </c:rich>
      </c:tx>
      <c:layout>
        <c:manualLayout>
          <c:xMode val="edge"/>
          <c:yMode val="edge"/>
          <c:x val="0.13358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FY19FYQ4 vs FY20Q1'!$AI$11</c:f>
              <c:strCache>
                <c:ptCount val="1"/>
                <c:pt idx="0">
                  <c:v>LTFU proxy</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FY20Q1'!$AE$12:$AE$15,'Analysis FY19FYQ4 vs FY20Q1'!$AE$22:$AE$25)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FY19FYQ4 vs FY20Q1'!$AI$12:$AI$31</c15:sqref>
                  </c15:fullRef>
                </c:ext>
              </c:extLst>
              <c:f>('Analysis FY19FYQ4 vs FY20Q1'!$AI$12:$AI$15,'Analysis FY19FYQ4 vs FY20Q1'!$AI$22:$AI$25)</c:f>
              <c:numCache>
                <c:formatCode>0%</c:formatCode>
                <c:ptCount val="8"/>
                <c:pt idx="0">
                  <c:v>0.41674595623215988</c:v>
                </c:pt>
                <c:pt idx="1">
                  <c:v>8.3696243875884591E-2</c:v>
                </c:pt>
                <c:pt idx="2">
                  <c:v>3.4266953934543959E-2</c:v>
                </c:pt>
                <c:pt idx="3">
                  <c:v>3.0631188118811881E-2</c:v>
                </c:pt>
                <c:pt idx="4">
                  <c:v>0.38705882352941179</c:v>
                </c:pt>
                <c:pt idx="5">
                  <c:v>8.9945532165464442E-2</c:v>
                </c:pt>
                <c:pt idx="6">
                  <c:v>3.674819803852062E-2</c:v>
                </c:pt>
                <c:pt idx="7">
                  <c:v>2.084884586746091E-2</c:v>
                </c:pt>
              </c:numCache>
            </c:numRef>
          </c:val>
          <c:extLst>
            <c:ext xmlns:c16="http://schemas.microsoft.com/office/drawing/2014/chart" uri="{C3380CC4-5D6E-409C-BE32-E72D297353CC}">
              <c16:uniqueId val="{00000002-5C40-4EAD-9F5B-DDAC4FD71797}"/>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FY19FYQ4 vs FY20Q1'!$AF$11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FY19FYQ4 vs FY20Q1'!$AE$12:$AE$31</c15:sqref>
                        </c15:fullRef>
                        <c15:formulaRef>
                          <c15:sqref>('Analysis FY19FYQ4 vs FY20Q1'!$AE$12:$AE$15,'Analysis FY19FYQ4 vs FY20Q1'!$AE$22:$AE$25)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ullRef>
                          <c15:sqref>'Analysis FY19FYQ4 vs FY20Q1'!$AF$12:$AF$31</c15:sqref>
                        </c15:fullRef>
                        <c15:formulaRef>
                          <c15:sqref>('Analysis FY19FYQ4 vs FY20Q1'!$AF$12:$AF$15,'Analysis FY19FYQ4 vs FY20Q1'!$AF$22:$AF$25)</c15:sqref>
                        </c15:formulaRef>
                      </c:ext>
                    </c:extLst>
                    <c:numCache>
                      <c:formatCode>0%</c:formatCode>
                      <c:ptCount val="8"/>
                      <c:pt idx="0">
                        <c:v>1.9980970504281638E-2</c:v>
                      </c:pt>
                      <c:pt idx="1">
                        <c:v>6.8045726728361462E-3</c:v>
                      </c:pt>
                      <c:pt idx="2">
                        <c:v>2.0519134092541295E-3</c:v>
                      </c:pt>
                      <c:pt idx="3">
                        <c:v>1.5470297029702971E-3</c:v>
                      </c:pt>
                      <c:pt idx="4">
                        <c:v>2.823529411764706E-2</c:v>
                      </c:pt>
                      <c:pt idx="5">
                        <c:v>6.1828352716031204E-3</c:v>
                      </c:pt>
                      <c:pt idx="6">
                        <c:v>2.5995509866477608E-3</c:v>
                      </c:pt>
                      <c:pt idx="7">
                        <c:v>1.3030528667163069E-3</c:v>
                      </c:pt>
                    </c:numCache>
                  </c:numRef>
                </c:val>
                <c:extLst>
                  <c:ext xmlns:c16="http://schemas.microsoft.com/office/drawing/2014/chart" uri="{C3380CC4-5D6E-409C-BE32-E72D297353CC}">
                    <c16:uniqueId val="{00000000-5C40-4EAD-9F5B-DDAC4FD7179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FY19FYQ4 vs FY20Q1'!$AG$11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FY20Q1'!$AE$12:$AE$15,'Analysis FY19FYQ4 vs FY20Q1'!$AE$22:$AE$25)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FY19FYQ4 vs FY20Q1'!$AG$12:$AG$31</c15:sqref>
                        </c15:fullRef>
                        <c15:formulaRef>
                          <c15:sqref>('Analysis FY19FYQ4 vs FY20Q1'!$AG$12:$AG$15,'Analysis FY19FYQ4 vs FY20Q1'!$AG$22:$AG$25)</c15:sqref>
                        </c15:formulaRef>
                      </c:ext>
                    </c:extLst>
                    <c:numCache>
                      <c:formatCode>0%</c:formatCode>
                      <c:ptCount val="8"/>
                      <c:pt idx="0">
                        <c:v>0.19790675547098002</c:v>
                      </c:pt>
                      <c:pt idx="1">
                        <c:v>0.12683723462166577</c:v>
                      </c:pt>
                      <c:pt idx="2">
                        <c:v>8.5872576177285317E-2</c:v>
                      </c:pt>
                      <c:pt idx="3">
                        <c:v>7.2400990099009896E-2</c:v>
                      </c:pt>
                      <c:pt idx="4">
                        <c:v>0.19647058823529412</c:v>
                      </c:pt>
                      <c:pt idx="5">
                        <c:v>0.13425585161195347</c:v>
                      </c:pt>
                      <c:pt idx="6">
                        <c:v>8.7439442278151952E-2</c:v>
                      </c:pt>
                      <c:pt idx="7">
                        <c:v>7.1109456440804172E-2</c:v>
                      </c:pt>
                    </c:numCache>
                  </c:numRef>
                </c:val>
                <c:extLst xmlns:c15="http://schemas.microsoft.com/office/drawing/2012/chart">
                  <c:ext xmlns:c16="http://schemas.microsoft.com/office/drawing/2014/chart" uri="{C3380CC4-5D6E-409C-BE32-E72D297353CC}">
                    <c16:uniqueId val="{00000001-5C40-4EAD-9F5B-DDAC4FD71797}"/>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LTFU</a:t>
            </a:r>
            <a:r>
              <a:rPr lang="en-US" baseline="0"/>
              <a:t> Proxy</a:t>
            </a:r>
            <a:r>
              <a:rPr lang="en-US"/>
              <a:t> by Age-Se</a:t>
            </a:r>
            <a:r>
              <a:rPr lang="en-US" baseline="0"/>
              <a:t>x Disaggregate, Mozart </a:t>
            </a:r>
            <a:r>
              <a:rPr lang="en-US" sz="1400" b="0" i="0" u="none" strike="noStrike" baseline="0">
                <a:effectLst/>
              </a:rPr>
              <a:t>FY20Q1,</a:t>
            </a:r>
            <a:r>
              <a:rPr lang="en-US" baseline="0"/>
              <a:t> Age &gt;=15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FY19FYQ4 vs FY20Q1'!$AI$11</c:f>
              <c:strCache>
                <c:ptCount val="1"/>
                <c:pt idx="0">
                  <c:v>LTFU proxy</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FY20Q1'!$AE$16:$AE$21,'Analysis FY19FYQ4 vs FY20Q1'!$AE$26:$AE$31)</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FY19FYQ4 vs FY20Q1'!$AI$12:$AI$31</c15:sqref>
                  </c15:fullRef>
                </c:ext>
              </c:extLst>
              <c:f>('Analysis FY19FYQ4 vs FY20Q1'!$AI$16:$AI$21,'Analysis FY19FYQ4 vs FY20Q1'!$AI$26:$AI$31)</c:f>
              <c:numCache>
                <c:formatCode>0%</c:formatCode>
                <c:ptCount val="12"/>
                <c:pt idx="0">
                  <c:v>0.12166255328696432</c:v>
                </c:pt>
                <c:pt idx="1">
                  <c:v>9.212697054869852E-2</c:v>
                </c:pt>
                <c:pt idx="2">
                  <c:v>6.1290959336754838E-2</c:v>
                </c:pt>
                <c:pt idx="3">
                  <c:v>4.5985176034589251E-2</c:v>
                </c:pt>
                <c:pt idx="4">
                  <c:v>3.2059407208245308E-2</c:v>
                </c:pt>
                <c:pt idx="5">
                  <c:v>2.0361785925900107E-2</c:v>
                </c:pt>
                <c:pt idx="6">
                  <c:v>5.1831750339213029E-2</c:v>
                </c:pt>
                <c:pt idx="7">
                  <c:v>0.14153439153439154</c:v>
                </c:pt>
                <c:pt idx="8">
                  <c:v>0.12173139877945277</c:v>
                </c:pt>
                <c:pt idx="9">
                  <c:v>8.4511135180831115E-2</c:v>
                </c:pt>
                <c:pt idx="10">
                  <c:v>6.8209687308399755E-2</c:v>
                </c:pt>
                <c:pt idx="11">
                  <c:v>4.2146937390419095E-2</c:v>
                </c:pt>
              </c:numCache>
            </c:numRef>
          </c:val>
          <c:extLst>
            <c:ext xmlns:c16="http://schemas.microsoft.com/office/drawing/2014/chart" uri="{C3380CC4-5D6E-409C-BE32-E72D297353CC}">
              <c16:uniqueId val="{00000002-FA6B-4A47-BA0B-76CCC93650D7}"/>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FY19FYQ4 vs FY20Q1'!$AF$11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FY19FYQ4 vs FY20Q1'!$AE$12:$AE$31</c15:sqref>
                        </c15:fullRef>
                        <c15:formulaRef>
                          <c15:sqref>('Analysis FY19FYQ4 vs FY20Q1'!$AE$16:$AE$21,'Analysis FY19FYQ4 vs FY20Q1'!$AE$26:$AE$31)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ullRef>
                          <c15:sqref>'Analysis FY19FYQ4 vs FY20Q1'!$AF$12:$AF$31</c15:sqref>
                        </c15:fullRef>
                        <c15:formulaRef>
                          <c15:sqref>('Analysis FY19FYQ4 vs FY20Q1'!$AF$16:$AF$21,'Analysis FY19FYQ4 vs FY20Q1'!$AF$26:$AF$31)</c15:sqref>
                        </c15:formulaRef>
                      </c:ext>
                    </c:extLst>
                    <c:numCache>
                      <c:formatCode>0%</c:formatCode>
                      <c:ptCount val="12"/>
                      <c:pt idx="0">
                        <c:v>1.738837783262284E-3</c:v>
                      </c:pt>
                      <c:pt idx="1">
                        <c:v>1.4511792741048516E-3</c:v>
                      </c:pt>
                      <c:pt idx="2">
                        <c:v>1.3817607579944729E-3</c:v>
                      </c:pt>
                      <c:pt idx="3">
                        <c:v>1.4309244389540869E-3</c:v>
                      </c:pt>
                      <c:pt idx="4">
                        <c:v>1.3443441521029385E-3</c:v>
                      </c:pt>
                      <c:pt idx="5">
                        <c:v>2.0424523369697817E-3</c:v>
                      </c:pt>
                      <c:pt idx="6">
                        <c:v>2.1709633649932159E-3</c:v>
                      </c:pt>
                      <c:pt idx="7">
                        <c:v>2.7399848828420256E-3</c:v>
                      </c:pt>
                      <c:pt idx="8">
                        <c:v>3.596976922766035E-3</c:v>
                      </c:pt>
                      <c:pt idx="9">
                        <c:v>2.958814360816844E-3</c:v>
                      </c:pt>
                      <c:pt idx="10">
                        <c:v>3.8064582055998366E-3</c:v>
                      </c:pt>
                      <c:pt idx="11">
                        <c:v>4.0608562864091402E-3</c:v>
                      </c:pt>
                    </c:numCache>
                  </c:numRef>
                </c:val>
                <c:extLst>
                  <c:ext xmlns:c16="http://schemas.microsoft.com/office/drawing/2014/chart" uri="{C3380CC4-5D6E-409C-BE32-E72D297353CC}">
                    <c16:uniqueId val="{00000000-FA6B-4A47-BA0B-76CCC93650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FY19FYQ4 vs FY20Q1'!$AG$11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FY20Q1'!$AE$16:$AE$21,'Analysis FY19FYQ4 vs FY20Q1'!$AE$26:$AE$31)</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xmlns:c15="http://schemas.microsoft.com/office/drawing/2012/chart" uri="{02D57815-91ED-43cb-92C2-25804820EDAC}">
                        <c15:fullRef>
                          <c15:sqref>'Analysis FY19FYQ4 vs FY20Q1'!$AG$12:$AG$31</c15:sqref>
                        </c15:fullRef>
                        <c15:formulaRef>
                          <c15:sqref>('Analysis FY19FYQ4 vs FY20Q1'!$AG$16:$AG$21,'Analysis FY19FYQ4 vs FY20Q1'!$AG$26:$AG$31)</c15:sqref>
                        </c15:formulaRef>
                      </c:ext>
                    </c:extLst>
                    <c:numCache>
                      <c:formatCode>0%</c:formatCode>
                      <c:ptCount val="12"/>
                      <c:pt idx="0">
                        <c:v>0.16877944805923267</c:v>
                      </c:pt>
                      <c:pt idx="1">
                        <c:v>0.14191005743614812</c:v>
                      </c:pt>
                      <c:pt idx="2">
                        <c:v>0.11056279335000219</c:v>
                      </c:pt>
                      <c:pt idx="3">
                        <c:v>8.7049619106444306E-2</c:v>
                      </c:pt>
                      <c:pt idx="4">
                        <c:v>7.4194993918443128E-2</c:v>
                      </c:pt>
                      <c:pt idx="5">
                        <c:v>6.1273570109093442E-2</c:v>
                      </c:pt>
                      <c:pt idx="6">
                        <c:v>0.11099050203527816</c:v>
                      </c:pt>
                      <c:pt idx="7">
                        <c:v>0.20417611489040061</c:v>
                      </c:pt>
                      <c:pt idx="8">
                        <c:v>0.16849209877541121</c:v>
                      </c:pt>
                      <c:pt idx="9">
                        <c:v>0.13042559374422105</c:v>
                      </c:pt>
                      <c:pt idx="10">
                        <c:v>0.11171571632945024</c:v>
                      </c:pt>
                      <c:pt idx="11">
                        <c:v>8.7200950172501554E-2</c:v>
                      </c:pt>
                    </c:numCache>
                  </c:numRef>
                </c:val>
                <c:extLst xmlns:c15="http://schemas.microsoft.com/office/drawing/2012/chart">
                  <c:ext xmlns:c16="http://schemas.microsoft.com/office/drawing/2014/chart" uri="{C3380CC4-5D6E-409C-BE32-E72D297353CC}">
                    <c16:uniqueId val="{00000001-FA6B-4A47-BA0B-76CCC93650D7}"/>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Aging Out of Cohort by Age-Se</a:t>
            </a:r>
            <a:r>
              <a:rPr lang="en-US" baseline="0"/>
              <a:t>x Disaggregate, Mozart FY20Q1, Age &lt;15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'Analysis FY19FYQ4 vs FY20Q1'!$AH$11</c:f>
              <c:strCache>
                <c:ptCount val="1"/>
                <c:pt idx="0">
                  <c:v>% Age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'Analysis FY19FYQ4 vs FY20Q1'!$AE$12:$AE$31</c15:sqref>
                  </c15:fullRef>
                </c:ext>
              </c:extLst>
              <c:f>('Analysis FY19FYQ4 vs FY20Q1'!$AE$13:$AE$15,'Analysis FY19FYQ4 vs FY20Q1'!$AE$23:$AE$25)</c:f>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FY19FYQ4 vs FY20Q1'!$AH$12:$AH$31</c15:sqref>
                  </c15:fullRef>
                </c:ext>
              </c:extLst>
              <c:f>('Analysis FY19FYQ4 vs FY20Q1'!$AH$13:$AH$15,'Analysis FY19FYQ4 vs FY20Q1'!$AH$23:$AH$25)</c:f>
              <c:numCache>
                <c:formatCode>0%</c:formatCode>
                <c:ptCount val="6"/>
                <c:pt idx="0">
                  <c:v>3.4703320631464342E-2</c:v>
                </c:pt>
                <c:pt idx="1">
                  <c:v>1.9287986046988816E-2</c:v>
                </c:pt>
                <c:pt idx="2">
                  <c:v>2.1967821782178217E-2</c:v>
                </c:pt>
                <c:pt idx="3">
                  <c:v>3.0472545267186811E-2</c:v>
                </c:pt>
                <c:pt idx="4">
                  <c:v>2.2450667611957936E-2</c:v>
                </c:pt>
                <c:pt idx="5">
                  <c:v>2.0290394638868205E-2</c:v>
                </c:pt>
              </c:numCache>
            </c:numRef>
          </c:val>
          <c:extLst>
            <c:ext xmlns:c16="http://schemas.microsoft.com/office/drawing/2014/chart" uri="{C3380CC4-5D6E-409C-BE32-E72D297353CC}">
              <c16:uniqueId val="{00000002-D5DD-4883-8D83-4D52B9FB6074}"/>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0"/>
                <c:order val="0"/>
                <c:tx>
                  <c:strRef>
                    <c:extLst>
                      <c:ext uri="{02D57815-91ED-43cb-92C2-25804820EDAC}">
                        <c15:formulaRef>
                          <c15:sqref>'Analysis FY19FYQ4 vs FY20Q1'!$AF$11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FY19FYQ4 vs FY20Q1'!$AE$12:$AE$31</c15:sqref>
                        </c15:fullRef>
                        <c15:formulaRef>
                          <c15:sqref>('Analysis FY19FYQ4 vs FY20Q1'!$AE$13:$AE$15,'Analysis FY19FYQ4 vs FY20Q1'!$AE$23:$AE$25)</c15:sqref>
                        </c15:formulaRef>
                      </c:ext>
                    </c:extLst>
                    <c:strCache>
                      <c:ptCount val="6"/>
                      <c:pt idx="0">
                        <c:v>F 1-4</c:v>
                      </c:pt>
                      <c:pt idx="1">
                        <c:v>F 5-9</c:v>
                      </c:pt>
                      <c:pt idx="2">
                        <c:v>F 10-14</c:v>
                      </c:pt>
                      <c:pt idx="3">
                        <c:v>M 1-4</c:v>
                      </c:pt>
                      <c:pt idx="4">
                        <c:v>M 5-9</c:v>
                      </c:pt>
                      <c:pt idx="5">
                        <c:v>M 10-14</c:v>
                      </c:pt>
                    </c:strCache>
                  </c:strRef>
                </c:cat>
                <c:val>
                  <c:numRef>
                    <c:extLst>
                      <c:ext uri="{02D57815-91ED-43cb-92C2-25804820EDAC}">
                        <c15:fullRef>
                          <c15:sqref>'Analysis FY19FYQ4 vs FY20Q1'!$AF$12:$AF$31</c15:sqref>
                        </c15:fullRef>
                        <c15:formulaRef>
                          <c15:sqref>('Analysis FY19FYQ4 vs FY20Q1'!$AF$13:$AF$15,'Analysis FY19FYQ4 vs FY20Q1'!$AF$23:$AF$25)</c15:sqref>
                        </c15:formulaRef>
                      </c:ext>
                    </c:extLst>
                    <c:numCache>
                      <c:formatCode>0%</c:formatCode>
                      <c:ptCount val="6"/>
                      <c:pt idx="0">
                        <c:v>6.8045726728361462E-3</c:v>
                      </c:pt>
                      <c:pt idx="1">
                        <c:v>2.0519134092541295E-3</c:v>
                      </c:pt>
                      <c:pt idx="2">
                        <c:v>1.5470297029702971E-3</c:v>
                      </c:pt>
                      <c:pt idx="3">
                        <c:v>6.1828352716031204E-3</c:v>
                      </c:pt>
                      <c:pt idx="4">
                        <c:v>2.5995509866477608E-3</c:v>
                      </c:pt>
                      <c:pt idx="5">
                        <c:v>1.3030528667163069E-3</c:v>
                      </c:pt>
                    </c:numCache>
                  </c:numRef>
                </c:val>
                <c:extLst>
                  <c:ext xmlns:c16="http://schemas.microsoft.com/office/drawing/2014/chart" uri="{C3380CC4-5D6E-409C-BE32-E72D297353CC}">
                    <c16:uniqueId val="{00000000-D5DD-4883-8D83-4D52B9FB607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FY19FYQ4 vs FY20Q1'!$AG$11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FY20Q1'!$AE$13:$AE$15,'Analysis FY19FYQ4 vs FY20Q1'!$AE$23:$AE$25)</c15:sqref>
                        </c15:formulaRef>
                      </c:ext>
                    </c:extLst>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FY19FYQ4 vs FY20Q1'!$AG$12:$AG$31</c15:sqref>
                        </c15:fullRef>
                        <c15:formulaRef>
                          <c15:sqref>('Analysis FY19FYQ4 vs FY20Q1'!$AG$13:$AG$15,'Analysis FY19FYQ4 vs FY20Q1'!$AG$23:$AG$25)</c15:sqref>
                        </c15:formulaRef>
                      </c:ext>
                    </c:extLst>
                    <c:numCache>
                      <c:formatCode>0%</c:formatCode>
                      <c:ptCount val="6"/>
                      <c:pt idx="0">
                        <c:v>0.12683723462166577</c:v>
                      </c:pt>
                      <c:pt idx="1">
                        <c:v>8.5872576177285317E-2</c:v>
                      </c:pt>
                      <c:pt idx="2">
                        <c:v>7.2400990099009896E-2</c:v>
                      </c:pt>
                      <c:pt idx="3">
                        <c:v>0.13425585161195347</c:v>
                      </c:pt>
                      <c:pt idx="4">
                        <c:v>8.7439442278151952E-2</c:v>
                      </c:pt>
                      <c:pt idx="5">
                        <c:v>7.1109456440804172E-2</c:v>
                      </c:pt>
                    </c:numCache>
                  </c:numRef>
                </c:val>
                <c:extLst xmlns:c15="http://schemas.microsoft.com/office/drawing/2012/chart">
                  <c:ext xmlns:c16="http://schemas.microsoft.com/office/drawing/2014/chart" uri="{C3380CC4-5D6E-409C-BE32-E72D297353CC}">
                    <c16:uniqueId val="{00000001-D5DD-4883-8D83-4D52B9FB607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'Analysis FY19FYQ4 vs FY20Q1'!$AI$11</c15:sqref>
                        </c15:formulaRef>
                      </c:ext>
                    </c:extLst>
                    <c:strCache>
                      <c:ptCount val="1"/>
                      <c:pt idx="0">
                        <c:v>LTFU proxy</c:v>
                      </c:pt>
                    </c:strCache>
                  </c:strRef>
                </c:tx>
                <c:spPr>
                  <a:solidFill>
                    <a:schemeClr val="accent4"/>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FY20Q1'!$AE$13:$AE$15,'Analysis FY19FYQ4 vs FY20Q1'!$AE$23:$AE$25)</c15:sqref>
                        </c15:formulaRef>
                      </c:ext>
                    </c:extLst>
                    <c:strCache>
                      <c:ptCount val="6"/>
                      <c:pt idx="0">
                        <c:v>F 1-4</c:v>
                      </c:pt>
                      <c:pt idx="1">
                        <c:v>F 5-9</c:v>
                      </c:pt>
                      <c:pt idx="2">
                        <c:v>F 10-14</c:v>
                      </c:pt>
                      <c:pt idx="3">
                        <c:v>M 1-4</c:v>
                      </c:pt>
                      <c:pt idx="4">
                        <c:v>M 5-9</c:v>
                      </c:pt>
                      <c:pt idx="5">
                        <c:v>M 10-14</c:v>
                      </c:pt>
                    </c:strCache>
                  </c:strRef>
                </c:cat>
                <c:val>
                  <c:numRef>
                    <c:extLst>
                      <c:ext xmlns:c15="http://schemas.microsoft.com/office/drawing/2012/chart" uri="{02D57815-91ED-43cb-92C2-25804820EDAC}">
                        <c15:fullRef>
                          <c15:sqref>'Analysis FY19FYQ4 vs FY20Q1'!$AI$12:$AI$31</c15:sqref>
                        </c15:fullRef>
                        <c15:formulaRef>
                          <c15:sqref>('Analysis FY19FYQ4 vs FY20Q1'!$AI$13:$AI$15,'Analysis FY19FYQ4 vs FY20Q1'!$AI$23:$AI$25)</c15:sqref>
                        </c15:formulaRef>
                      </c:ext>
                    </c:extLst>
                    <c:numCache>
                      <c:formatCode>0%</c:formatCode>
                      <c:ptCount val="6"/>
                      <c:pt idx="0">
                        <c:v>8.3696243875884591E-2</c:v>
                      </c:pt>
                      <c:pt idx="1">
                        <c:v>3.4266953934543959E-2</c:v>
                      </c:pt>
                      <c:pt idx="2">
                        <c:v>3.0631188118811881E-2</c:v>
                      </c:pt>
                      <c:pt idx="3">
                        <c:v>8.9945532165464442E-2</c:v>
                      </c:pt>
                      <c:pt idx="4">
                        <c:v>3.674819803852062E-2</c:v>
                      </c:pt>
                      <c:pt idx="5">
                        <c:v>2.084884586746091E-2</c:v>
                      </c:pt>
                    </c:numCache>
                  </c:numRef>
                </c:val>
                <c:extLst xmlns:c15="http://schemas.microsoft.com/office/drawing/2012/chart">
                  <c:ext xmlns:c16="http://schemas.microsoft.com/office/drawing/2014/chart" uri="{C3380CC4-5D6E-409C-BE32-E72D297353CC}">
                    <c16:uniqueId val="{00000003-D5DD-4883-8D83-4D52B9FB6074}"/>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Baises in LTFU Proxy by Type, FY19Q4 to FY20Q1</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5"/>
          <c:order val="5"/>
          <c:tx>
            <c:strRef>
              <c:f>'Analysis FY19FYQ4 vs FY20Q1'!$AK$11</c:f>
              <c:strCache>
                <c:ptCount val="1"/>
                <c:pt idx="0">
                  <c:v>Total LTFU bias </c:v>
                </c:pt>
              </c:strCache>
            </c:strRef>
          </c:tx>
          <c:spPr>
            <a:solidFill>
              <a:schemeClr val="accent6"/>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FY20Q1'!$AE$13:$AE$21,'Analysis FY19FYQ4 vs FY20Q1'!$AE$23:$AE$31)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FY20Q1'!$AK$12:$AK$31</c15:sqref>
                  </c15:fullRef>
                </c:ext>
              </c:extLst>
              <c:f>('Analysis FY19FYQ4 vs FY20Q1'!$AK$13:$AK$21,'Analysis FY19FYQ4 vs FY20Q1'!$AK$23:$AK$31)</c:f>
              <c:numCache>
                <c:formatCode>0%</c:formatCode>
                <c:ptCount val="18"/>
                <c:pt idx="0">
                  <c:v>-4.9945563418617306E-2</c:v>
                </c:pt>
                <c:pt idx="1">
                  <c:v>-5.3657535651995492E-2</c:v>
                </c:pt>
                <c:pt idx="2">
                  <c:v>-4.3316831683168314E-2</c:v>
                </c:pt>
                <c:pt idx="3">
                  <c:v>-4.8855732555530634E-2</c:v>
                </c:pt>
                <c:pt idx="4">
                  <c:v>-5.1234266161554451E-2</c:v>
                </c:pt>
                <c:pt idx="5">
                  <c:v>-5.0653594771241831E-2</c:v>
                </c:pt>
                <c:pt idx="6">
                  <c:v>-4.2495367510809137E-2</c:v>
                </c:pt>
                <c:pt idx="7">
                  <c:v>-4.3479930862300759E-2</c:v>
                </c:pt>
                <c:pt idx="8">
                  <c:v>-4.2954236520163121E-2</c:v>
                </c:pt>
                <c:pt idx="9">
                  <c:v>-5.0493154718092154E-2</c:v>
                </c:pt>
                <c:pt idx="10">
                  <c:v>-5.3290795226279102E-2</c:v>
                </c:pt>
                <c:pt idx="11">
                  <c:v>-5.1563663440059568E-2</c:v>
                </c:pt>
                <c:pt idx="12">
                  <c:v>-6.1329715061058346E-2</c:v>
                </c:pt>
                <c:pt idx="13">
                  <c:v>-6.5381708238851088E-2</c:v>
                </c:pt>
                <c:pt idx="14">
                  <c:v>-5.0357676918724503E-2</c:v>
                </c:pt>
                <c:pt idx="15">
                  <c:v>-4.887327292420679E-2</c:v>
                </c:pt>
                <c:pt idx="16">
                  <c:v>-4.731248722665031E-2</c:v>
                </c:pt>
                <c:pt idx="17">
                  <c:v>-4.9114869068491607E-2</c:v>
                </c:pt>
              </c:numCache>
            </c:numRef>
          </c:val>
          <c:extLst>
            <c:ext xmlns:c16="http://schemas.microsoft.com/office/drawing/2014/chart" uri="{C3380CC4-5D6E-409C-BE32-E72D297353CC}">
              <c16:uniqueId val="{00000005-28D1-4F6C-B0BB-FD5C830DD3FC}"/>
            </c:ext>
          </c:extLst>
        </c:ser>
        <c:ser>
          <c:idx val="6"/>
          <c:order val="6"/>
          <c:tx>
            <c:strRef>
              <c:f>'Analysis FY19FYQ4 vs FY20Q1'!$AL$11</c:f>
              <c:strCache>
                <c:ptCount val="1"/>
                <c:pt idx="0">
                  <c:v>Net age bias</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FY20Q1'!$AE$13:$AE$21,'Analysis FY19FYQ4 vs FY20Q1'!$AE$23:$AE$31)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FY20Q1'!$AL$12:$AL$31</c15:sqref>
                  </c15:fullRef>
                </c:ext>
              </c:extLst>
              <c:f>('Analysis FY19FYQ4 vs FY20Q1'!$AL$13:$AL$21,'Analysis FY19FYQ4 vs FY20Q1'!$AL$23:$AL$31)</c:f>
              <c:numCache>
                <c:formatCode>0.0%</c:formatCode>
                <c:ptCount val="18"/>
                <c:pt idx="0">
                  <c:v>6.2602068590092543E-3</c:v>
                </c:pt>
                <c:pt idx="1">
                  <c:v>-6.7713142505386277E-3</c:v>
                </c:pt>
                <c:pt idx="2">
                  <c:v>-6.9616336633663367E-3</c:v>
                </c:pt>
                <c:pt idx="3">
                  <c:v>2.0417321067982948E-2</c:v>
                </c:pt>
                <c:pt idx="4">
                  <c:v>1.5306122448979591E-2</c:v>
                </c:pt>
                <c:pt idx="5">
                  <c:v>3.7395271307628197E-3</c:v>
                </c:pt>
                <c:pt idx="6">
                  <c:v>2.8515544574840438E-3</c:v>
                </c:pt>
                <c:pt idx="7">
                  <c:v>-6.4912617630113311E-3</c:v>
                </c:pt>
                <c:pt idx="8">
                  <c:v>-1.1320623191941723E-2</c:v>
                </c:pt>
                <c:pt idx="9">
                  <c:v>7.0660974532607097E-3</c:v>
                </c:pt>
                <c:pt idx="10">
                  <c:v>-2.0087439442278152E-3</c:v>
                </c:pt>
                <c:pt idx="11">
                  <c:v>-1.4892032762472078E-2</c:v>
                </c:pt>
                <c:pt idx="12">
                  <c:v>-6.5128900949796469E-3</c:v>
                </c:pt>
                <c:pt idx="13">
                  <c:v>1.3133030990173848E-2</c:v>
                </c:pt>
                <c:pt idx="14">
                  <c:v>1.260962696520228E-2</c:v>
                </c:pt>
                <c:pt idx="15">
                  <c:v>6.6309143264734628E-3</c:v>
                </c:pt>
                <c:pt idx="16">
                  <c:v>-8.1749437972613941E-4</c:v>
                </c:pt>
                <c:pt idx="17">
                  <c:v>-8.4723714722017979E-3</c:v>
                </c:pt>
              </c:numCache>
            </c:numRef>
          </c:val>
          <c:extLst>
            <c:ext xmlns:c16="http://schemas.microsoft.com/office/drawing/2014/chart" uri="{C3380CC4-5D6E-409C-BE32-E72D297353CC}">
              <c16:uniqueId val="{00000006-28D1-4F6C-B0BB-FD5C830DD3FC}"/>
            </c:ext>
          </c:extLst>
        </c:ser>
        <c:ser>
          <c:idx val="7"/>
          <c:order val="7"/>
          <c:tx>
            <c:strRef>
              <c:f>'Analysis FY19FYQ4 vs FY20Q1'!$AM$11</c:f>
              <c:strCache>
                <c:ptCount val="1"/>
                <c:pt idx="0">
                  <c:v>Transfer bias</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FY20Q1'!$AE$13:$AE$21,'Analysis FY19FYQ4 vs FY20Q1'!$AE$23:$AE$31)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FY20Q1'!$AM$12:$AM$31</c15:sqref>
                  </c15:fullRef>
                </c:ext>
              </c:extLst>
              <c:f>('Analysis FY19FYQ4 vs FY20Q1'!$AM$13:$AM$21,'Analysis FY19FYQ4 vs FY20Q1'!$AM$23:$AM$31)</c:f>
              <c:numCache>
                <c:formatCode>0%</c:formatCode>
                <c:ptCount val="18"/>
                <c:pt idx="0">
                  <c:v>9.2542188350571587E-3</c:v>
                </c:pt>
                <c:pt idx="1">
                  <c:v>6.1557402277623886E-3</c:v>
                </c:pt>
                <c:pt idx="2">
                  <c:v>8.9727722772277221E-3</c:v>
                </c:pt>
                <c:pt idx="3">
                  <c:v>1.6322638546107247E-2</c:v>
                </c:pt>
                <c:pt idx="4">
                  <c:v>1.1899670047659782E-2</c:v>
                </c:pt>
                <c:pt idx="5">
                  <c:v>9.0253103478527882E-3</c:v>
                </c:pt>
                <c:pt idx="6">
                  <c:v>6.547251389746757E-3</c:v>
                </c:pt>
                <c:pt idx="7">
                  <c:v>5.5182126624415849E-3</c:v>
                </c:pt>
                <c:pt idx="8">
                  <c:v>4.7262207660938972E-3</c:v>
                </c:pt>
                <c:pt idx="9">
                  <c:v>1.0304725452671868E-2</c:v>
                </c:pt>
                <c:pt idx="10">
                  <c:v>6.7352002835873804E-3</c:v>
                </c:pt>
                <c:pt idx="11">
                  <c:v>5.0260610573343257E-3</c:v>
                </c:pt>
                <c:pt idx="12">
                  <c:v>7.0556309362279513E-3</c:v>
                </c:pt>
                <c:pt idx="13">
                  <c:v>1.5589569160997732E-2</c:v>
                </c:pt>
                <c:pt idx="14">
                  <c:v>1.2043810370609869E-2</c:v>
                </c:pt>
                <c:pt idx="15">
                  <c:v>9.77465458484136E-3</c:v>
                </c:pt>
                <c:pt idx="16">
                  <c:v>8.1493970978949518E-3</c:v>
                </c:pt>
                <c:pt idx="17">
                  <c:v>6.0064475991176971E-3</c:v>
                </c:pt>
              </c:numCache>
            </c:numRef>
          </c:val>
          <c:extLst>
            <c:ext xmlns:c16="http://schemas.microsoft.com/office/drawing/2014/chart" uri="{C3380CC4-5D6E-409C-BE32-E72D297353CC}">
              <c16:uniqueId val="{00000007-28D1-4F6C-B0BB-FD5C830DD3FC}"/>
            </c:ext>
          </c:extLst>
        </c:ser>
        <c:ser>
          <c:idx val="8"/>
          <c:order val="8"/>
          <c:tx>
            <c:strRef>
              <c:f>'Analysis FY19FYQ4 vs FY20Q1'!$AN$11</c:f>
              <c:strCache>
                <c:ptCount val="1"/>
                <c:pt idx="0">
                  <c:v>Return to care</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FY20Q1'!$AE$13:$AE$21,'Analysis FY19FYQ4 vs FY20Q1'!$AE$23:$AE$31)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FY20Q1'!$AN$12:$AN$31</c15:sqref>
                  </c15:fullRef>
                </c:ext>
              </c:extLst>
              <c:f>('Analysis FY19FYQ4 vs FY20Q1'!$AN$13:$AN$21,'Analysis FY19FYQ4 vs FY20Q1'!$AN$23:$AN$31)</c:f>
              <c:numCache>
                <c:formatCode>0.0%</c:formatCode>
                <c:ptCount val="18"/>
                <c:pt idx="0">
                  <c:v>-6.545998911268372E-2</c:v>
                </c:pt>
                <c:pt idx="1">
                  <c:v>-5.3041961629219245E-2</c:v>
                </c:pt>
                <c:pt idx="2">
                  <c:v>-4.5482673267326731E-2</c:v>
                </c:pt>
                <c:pt idx="3">
                  <c:v>-8.5595692169620818E-2</c:v>
                </c:pt>
                <c:pt idx="4">
                  <c:v>-7.8424783086887453E-2</c:v>
                </c:pt>
                <c:pt idx="5">
                  <c:v>-6.3418432249857437E-2</c:v>
                </c:pt>
                <c:pt idx="6">
                  <c:v>-5.1914762198888201E-2</c:v>
                </c:pt>
                <c:pt idx="7">
                  <c:v>-4.2506881761731001E-2</c:v>
                </c:pt>
                <c:pt idx="8">
                  <c:v>-3.6352863267226657E-2</c:v>
                </c:pt>
                <c:pt idx="9">
                  <c:v>-6.7863977624024727E-2</c:v>
                </c:pt>
                <c:pt idx="10">
                  <c:v>-5.801725156563866E-2</c:v>
                </c:pt>
                <c:pt idx="11">
                  <c:v>-4.1511541325390915E-2</c:v>
                </c:pt>
                <c:pt idx="12">
                  <c:v>-6.1872455902306646E-2</c:v>
                </c:pt>
                <c:pt idx="13">
                  <c:v>-9.4198790627362056E-2</c:v>
                </c:pt>
                <c:pt idx="14">
                  <c:v>-7.5011114254536632E-2</c:v>
                </c:pt>
                <c:pt idx="15">
                  <c:v>-6.5252423850157185E-2</c:v>
                </c:pt>
                <c:pt idx="16">
                  <c:v>-5.4593296546086245E-2</c:v>
                </c:pt>
                <c:pt idx="17">
                  <c:v>-4.6671568350206437E-2</c:v>
                </c:pt>
              </c:numCache>
            </c:numRef>
          </c:val>
          <c:extLst>
            <c:ext xmlns:c16="http://schemas.microsoft.com/office/drawing/2014/chart" uri="{C3380CC4-5D6E-409C-BE32-E72D297353CC}">
              <c16:uniqueId val="{00000008-28D1-4F6C-B0BB-FD5C830DD3FC}"/>
            </c:ext>
          </c:extLst>
        </c:ser>
        <c:ser>
          <c:idx val="10"/>
          <c:order val="10"/>
          <c:tx>
            <c:strRef>
              <c:f>'Analysis FY19FYQ4 vs FY20Q1'!$AP$11</c:f>
              <c:strCache>
                <c:ptCount val="1"/>
                <c:pt idx="0">
                  <c:v>variance</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'Analysis FY19FYQ4 vs FY20Q1'!$AE$12:$AE$31</c15:sqref>
                  </c15:fullRef>
                </c:ext>
              </c:extLst>
              <c:f>('Analysis FY19FYQ4 vs FY20Q1'!$AE$13:$AE$21,'Analysis FY19FYQ4 vs FY20Q1'!$AE$23:$AE$31)</c:f>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FY20Q1'!$AP$12:$AP$31</c15:sqref>
                  </c15:fullRef>
                </c:ext>
              </c:extLst>
              <c:f>('Analysis FY19FYQ4 vs FY20Q1'!$AP$13:$AP$21,'Analysis FY19FYQ4 vs FY20Q1'!$AP$23:$AP$31)</c:f>
              <c:numCache>
                <c:formatCode>0%</c:formatCode>
                <c:ptCount val="18"/>
                <c:pt idx="0">
                  <c:v>0</c:v>
                </c:pt>
                <c:pt idx="1">
                  <c:v>0</c:v>
                </c:pt>
                <c:pt idx="2">
                  <c:v>1.5470297029702984E-4</c:v>
                </c:pt>
                <c:pt idx="3">
                  <c:v>0</c:v>
                </c:pt>
                <c:pt idx="4">
                  <c:v>-1.527557130637236E-5</c:v>
                </c:pt>
                <c:pt idx="5">
                  <c:v>0</c:v>
                </c:pt>
                <c:pt idx="6">
                  <c:v>2.0588840848261014E-5</c:v>
                </c:pt>
                <c:pt idx="7">
                  <c:v>0</c:v>
                </c:pt>
                <c:pt idx="8">
                  <c:v>-6.9708270886356671E-6</c:v>
                </c:pt>
                <c:pt idx="9">
                  <c:v>0</c:v>
                </c:pt>
                <c:pt idx="10">
                  <c:v>0</c:v>
                </c:pt>
                <c:pt idx="11">
                  <c:v>-1.8615040953090523E-4</c:v>
                </c:pt>
                <c:pt idx="12">
                  <c:v>0</c:v>
                </c:pt>
                <c:pt idx="13">
                  <c:v>9.4482237339391095E-5</c:v>
                </c:pt>
                <c:pt idx="14">
                  <c:v>0</c:v>
                </c:pt>
                <c:pt idx="15">
                  <c:v>-2.6417985364429741E-5</c:v>
                </c:pt>
                <c:pt idx="16">
                  <c:v>-5.1093398732875162E-5</c:v>
                </c:pt>
                <c:pt idx="17">
                  <c:v>2.2623154798930012E-5</c:v>
                </c:pt>
              </c:numCache>
            </c:numRef>
          </c:val>
          <c:extLst>
            <c:ext xmlns:c16="http://schemas.microsoft.com/office/drawing/2014/chart" uri="{C3380CC4-5D6E-409C-BE32-E72D297353CC}">
              <c16:uniqueId val="{0000000A-28D1-4F6C-B0BB-FD5C830DD3FC}"/>
            </c:ext>
          </c:extLst>
        </c:ser>
        <c:dLbls>
          <c:showLegendKey val="0"/>
          <c:showVal val="0"/>
          <c:showCatName val="0"/>
          <c:showSerName val="0"/>
          <c:showPercent val="0"/>
          <c:showBubbleSize val="0"/>
        </c:dLbls>
        <c:gapWidth val="219"/>
        <c:overlap val="-27"/>
        <c:axId val="917414752"/>
        <c:axId val="1040119840"/>
        <c:extLst>
          <c:ext xmlns:c15="http://schemas.microsoft.com/office/drawing/2012/chart" uri="{02D57815-91ED-43cb-92C2-25804820EDAC}">
            <c15:filteredBarSeries>
              <c15:ser>
                <c:idx val="0"/>
                <c:order val="0"/>
                <c:tx>
                  <c:strRef>
                    <c:extLst>
                      <c:ext uri="{02D57815-91ED-43cb-92C2-25804820EDAC}">
                        <c15:formulaRef>
                          <c15:sqref>'Analysis FY19FYQ4 vs FY20Q1'!$AF$11</c15:sqref>
                        </c15:formulaRef>
                      </c:ext>
                    </c:extLst>
                    <c:strCache>
                      <c:ptCount val="1"/>
                      <c:pt idx="0">
                        <c:v>Deaths</c:v>
                      </c:pt>
                    </c:strCache>
                  </c:strRef>
                </c:tx>
                <c:spPr>
                  <a:solidFill>
                    <a:schemeClr val="accent1"/>
                  </a:solidFill>
                  <a:ln>
                    <a:noFill/>
                  </a:ln>
                  <a:effectLst/>
                </c:spPr>
                <c:invertIfNegative val="0"/>
                <c:cat>
                  <c:strRef>
                    <c:extLst>
                      <c:ex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uri="{02D57815-91ED-43cb-92C2-25804820EDAC}">
                        <c15:fullRef>
                          <c15:sqref>'Analysis FY19FYQ4 vs FY20Q1'!$AF$12:$AF$31</c15:sqref>
                        </c15:fullRef>
                        <c15:formulaRef>
                          <c15:sqref>('Analysis FY19FYQ4 vs FY20Q1'!$AF$13:$AF$21,'Analysis FY19FYQ4 vs FY20Q1'!$AF$23:$AF$31)</c15:sqref>
                        </c15:formulaRef>
                      </c:ext>
                    </c:extLst>
                    <c:numCache>
                      <c:formatCode>0%</c:formatCode>
                      <c:ptCount val="18"/>
                      <c:pt idx="0">
                        <c:v>6.8045726728361462E-3</c:v>
                      </c:pt>
                      <c:pt idx="1">
                        <c:v>2.0519134092541295E-3</c:v>
                      </c:pt>
                      <c:pt idx="2">
                        <c:v>1.5470297029702971E-3</c:v>
                      </c:pt>
                      <c:pt idx="3">
                        <c:v>1.738837783262284E-3</c:v>
                      </c:pt>
                      <c:pt idx="4">
                        <c:v>1.4511792741048516E-3</c:v>
                      </c:pt>
                      <c:pt idx="5">
                        <c:v>1.3817607579944729E-3</c:v>
                      </c:pt>
                      <c:pt idx="6">
                        <c:v>1.4309244389540869E-3</c:v>
                      </c:pt>
                      <c:pt idx="7">
                        <c:v>1.3443441521029385E-3</c:v>
                      </c:pt>
                      <c:pt idx="8">
                        <c:v>2.0424523369697817E-3</c:v>
                      </c:pt>
                      <c:pt idx="9">
                        <c:v>6.1828352716031204E-3</c:v>
                      </c:pt>
                      <c:pt idx="10">
                        <c:v>2.5995509866477608E-3</c:v>
                      </c:pt>
                      <c:pt idx="11">
                        <c:v>1.3030528667163069E-3</c:v>
                      </c:pt>
                      <c:pt idx="12">
                        <c:v>2.1709633649932159E-3</c:v>
                      </c:pt>
                      <c:pt idx="13">
                        <c:v>2.7399848828420256E-3</c:v>
                      </c:pt>
                      <c:pt idx="14">
                        <c:v>3.596976922766035E-3</c:v>
                      </c:pt>
                      <c:pt idx="15">
                        <c:v>2.958814360816844E-3</c:v>
                      </c:pt>
                      <c:pt idx="16">
                        <c:v>3.8064582055998366E-3</c:v>
                      </c:pt>
                      <c:pt idx="17">
                        <c:v>4.0608562864091402E-3</c:v>
                      </c:pt>
                    </c:numCache>
                  </c:numRef>
                </c:val>
                <c:extLst>
                  <c:ext xmlns:c16="http://schemas.microsoft.com/office/drawing/2014/chart" uri="{C3380CC4-5D6E-409C-BE32-E72D297353CC}">
                    <c16:uniqueId val="{00000000-28D1-4F6C-B0BB-FD5C830DD3F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'Analysis FY19FYQ4 vs FY20Q1'!$AG$11</c15:sqref>
                        </c15:formulaRef>
                      </c:ext>
                    </c:extLst>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FY20Q1'!$AG$12:$AG$31</c15:sqref>
                        </c15:fullRef>
                        <c15:formulaRef>
                          <c15:sqref>('Analysis FY19FYQ4 vs FY20Q1'!$AG$13:$AG$21,'Analysis FY19FYQ4 vs FY20Q1'!$AG$23:$AG$31)</c15:sqref>
                        </c15:formulaRef>
                      </c:ext>
                    </c:extLst>
                    <c:numCache>
                      <c:formatCode>0%</c:formatCode>
                      <c:ptCount val="18"/>
                      <c:pt idx="0">
                        <c:v>0.12683723462166577</c:v>
                      </c:pt>
                      <c:pt idx="1">
                        <c:v>8.5872576177285317E-2</c:v>
                      </c:pt>
                      <c:pt idx="2">
                        <c:v>7.2400990099009896E-2</c:v>
                      </c:pt>
                      <c:pt idx="3">
                        <c:v>0.16877944805923267</c:v>
                      </c:pt>
                      <c:pt idx="4">
                        <c:v>0.14191005743614812</c:v>
                      </c:pt>
                      <c:pt idx="5">
                        <c:v>0.11056279335000219</c:v>
                      </c:pt>
                      <c:pt idx="6">
                        <c:v>8.7049619106444306E-2</c:v>
                      </c:pt>
                      <c:pt idx="7">
                        <c:v>7.4194993918443128E-2</c:v>
                      </c:pt>
                      <c:pt idx="8">
                        <c:v>6.1273570109093442E-2</c:v>
                      </c:pt>
                      <c:pt idx="9">
                        <c:v>0.13425585161195347</c:v>
                      </c:pt>
                      <c:pt idx="10">
                        <c:v>8.7439442278151952E-2</c:v>
                      </c:pt>
                      <c:pt idx="11">
                        <c:v>7.1109456440804172E-2</c:v>
                      </c:pt>
                      <c:pt idx="12">
                        <c:v>0.11099050203527816</c:v>
                      </c:pt>
                      <c:pt idx="13">
                        <c:v>0.20417611489040061</c:v>
                      </c:pt>
                      <c:pt idx="14">
                        <c:v>0.16849209877541121</c:v>
                      </c:pt>
                      <c:pt idx="15">
                        <c:v>0.13042559374422105</c:v>
                      </c:pt>
                      <c:pt idx="16">
                        <c:v>0.11171571632945024</c:v>
                      </c:pt>
                      <c:pt idx="17">
                        <c:v>8.7200950172501554E-2</c:v>
                      </c:pt>
                    </c:numCache>
                  </c:numRef>
                </c:val>
                <c:extLst xmlns:c15="http://schemas.microsoft.com/office/drawing/2012/chart">
                  <c:ext xmlns:c16="http://schemas.microsoft.com/office/drawing/2014/chart" uri="{C3380CC4-5D6E-409C-BE32-E72D297353CC}">
                    <c16:uniqueId val="{00000001-28D1-4F6C-B0BB-FD5C830DD3F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'Analysis FY19FYQ4 vs FY20Q1'!$AH$11</c15:sqref>
                        </c15:formulaRef>
                      </c:ext>
                    </c:extLst>
                    <c:strCache>
                      <c:ptCount val="1"/>
                      <c:pt idx="0">
                        <c:v>% Age Out</c:v>
                      </c:pt>
                    </c:strCache>
                  </c:strRef>
                </c:tx>
                <c:spPr>
                  <a:solidFill>
                    <a:schemeClr val="accent3"/>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FY20Q1'!$AH$12:$AH$31</c15:sqref>
                        </c15:fullRef>
                        <c15:formulaRef>
                          <c15:sqref>('Analysis FY19FYQ4 vs FY20Q1'!$AH$13:$AH$21,'Analysis FY19FYQ4 vs FY20Q1'!$AH$23:$AH$31)</c15:sqref>
                        </c15:formulaRef>
                      </c:ext>
                    </c:extLst>
                    <c:numCache>
                      <c:formatCode>0%</c:formatCode>
                      <c:ptCount val="18"/>
                      <c:pt idx="0">
                        <c:v>3.4703320631464342E-2</c:v>
                      </c:pt>
                      <c:pt idx="1">
                        <c:v>1.9287986046988816E-2</c:v>
                      </c:pt>
                      <c:pt idx="2">
                        <c:v>2.1967821782178217E-2</c:v>
                      </c:pt>
                      <c:pt idx="3">
                        <c:v>2.860668611173435E-2</c:v>
                      </c:pt>
                      <c:pt idx="4">
                        <c:v>2.3417450812660393E-2</c:v>
                      </c:pt>
                      <c:pt idx="5">
                        <c:v>2.0539983331140061E-2</c:v>
                      </c:pt>
                      <c:pt idx="6">
                        <c:v>2.205064854848672E-2</c:v>
                      </c:pt>
                      <c:pt idx="7">
                        <c:v>2.0894949106971386E-2</c:v>
                      </c:pt>
                      <c:pt idx="8">
                        <c:v>6.9708270886340666E-5</c:v>
                      </c:pt>
                      <c:pt idx="9">
                        <c:v>3.0472545267186811E-2</c:v>
                      </c:pt>
                      <c:pt idx="10">
                        <c:v>2.2450667611957936E-2</c:v>
                      </c:pt>
                      <c:pt idx="11">
                        <c:v>2.0290394638868205E-2</c:v>
                      </c:pt>
                      <c:pt idx="12">
                        <c:v>2.333785617367707E-2</c:v>
                      </c:pt>
                      <c:pt idx="13">
                        <c:v>2.1352985638699924E-2</c:v>
                      </c:pt>
                      <c:pt idx="14">
                        <c:v>2.1783938891807783E-2</c:v>
                      </c:pt>
                      <c:pt idx="15">
                        <c:v>2.084379045254009E-2</c:v>
                      </c:pt>
                      <c:pt idx="16">
                        <c:v>1.9415491518495809E-2</c:v>
                      </c:pt>
                      <c:pt idx="17">
                        <c:v>9.0492619195746841E-5</c:v>
                      </c:pt>
                    </c:numCache>
                  </c:numRef>
                </c:val>
                <c:extLst xmlns:c15="http://schemas.microsoft.com/office/drawing/2012/chart">
                  <c:ext xmlns:c16="http://schemas.microsoft.com/office/drawing/2014/chart" uri="{C3380CC4-5D6E-409C-BE32-E72D297353CC}">
                    <c16:uniqueId val="{00000002-28D1-4F6C-B0BB-FD5C830DD3F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'Analysis FY19FYQ4 vs FY20Q1'!$AI$11</c15:sqref>
                        </c15:formulaRef>
                      </c:ext>
                    </c:extLst>
                    <c:strCache>
                      <c:ptCount val="1"/>
                      <c:pt idx="0">
                        <c:v>LTFU proxy</c:v>
                      </c:pt>
                    </c:strCache>
                  </c:strRef>
                </c:tx>
                <c:spPr>
                  <a:solidFill>
                    <a:schemeClr val="accent4"/>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FY20Q1'!$AI$12:$AI$31</c15:sqref>
                        </c15:fullRef>
                        <c15:formulaRef>
                          <c15:sqref>('Analysis FY19FYQ4 vs FY20Q1'!$AI$13:$AI$21,'Analysis FY19FYQ4 vs FY20Q1'!$AI$23:$AI$31)</c15:sqref>
                        </c15:formulaRef>
                      </c:ext>
                    </c:extLst>
                    <c:numCache>
                      <c:formatCode>0%</c:formatCode>
                      <c:ptCount val="18"/>
                      <c:pt idx="0">
                        <c:v>8.3696243875884591E-2</c:v>
                      </c:pt>
                      <c:pt idx="1">
                        <c:v>3.4266953934543959E-2</c:v>
                      </c:pt>
                      <c:pt idx="2">
                        <c:v>3.0631188118811881E-2</c:v>
                      </c:pt>
                      <c:pt idx="3">
                        <c:v>0.12166255328696432</c:v>
                      </c:pt>
                      <c:pt idx="4">
                        <c:v>9.212697054869852E-2</c:v>
                      </c:pt>
                      <c:pt idx="5">
                        <c:v>6.1290959336754838E-2</c:v>
                      </c:pt>
                      <c:pt idx="6">
                        <c:v>4.5985176034589251E-2</c:v>
                      </c:pt>
                      <c:pt idx="7">
                        <c:v>3.2059407208245308E-2</c:v>
                      </c:pt>
                      <c:pt idx="8">
                        <c:v>2.0361785925900107E-2</c:v>
                      </c:pt>
                      <c:pt idx="9">
                        <c:v>8.9945532165464442E-2</c:v>
                      </c:pt>
                      <c:pt idx="10">
                        <c:v>3.674819803852062E-2</c:v>
                      </c:pt>
                      <c:pt idx="11">
                        <c:v>2.084884586746091E-2</c:v>
                      </c:pt>
                      <c:pt idx="12">
                        <c:v>5.1831750339213029E-2</c:v>
                      </c:pt>
                      <c:pt idx="13">
                        <c:v>0.14153439153439154</c:v>
                      </c:pt>
                      <c:pt idx="14">
                        <c:v>0.12173139877945277</c:v>
                      </c:pt>
                      <c:pt idx="15">
                        <c:v>8.4511135180831115E-2</c:v>
                      </c:pt>
                      <c:pt idx="16">
                        <c:v>6.8209687308399755E-2</c:v>
                      </c:pt>
                      <c:pt idx="17">
                        <c:v>4.2146937390419095E-2</c:v>
                      </c:pt>
                    </c:numCache>
                  </c:numRef>
                </c:val>
                <c:extLst xmlns:c15="http://schemas.microsoft.com/office/drawing/2012/chart">
                  <c:ext xmlns:c16="http://schemas.microsoft.com/office/drawing/2014/chart" uri="{C3380CC4-5D6E-409C-BE32-E72D297353CC}">
                    <c16:uniqueId val="{00000003-28D1-4F6C-B0BB-FD5C830DD3F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'Analysis FY19FYQ4 vs FY20Q1'!$AJ$11</c15:sqref>
                        </c15:formulaRef>
                      </c:ext>
                    </c:extLst>
                    <c:strCache>
                      <c:ptCount val="1"/>
                      <c:pt idx="0">
                        <c:v>Actual LTFU%</c:v>
                      </c:pt>
                    </c:strCache>
                  </c:strRef>
                </c:tx>
                <c:spPr>
                  <a:solidFill>
                    <a:schemeClr val="accent5"/>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FY20Q1'!$AJ$12:$AJ$31</c15:sqref>
                        </c15:fullRef>
                        <c15:formulaRef>
                          <c15:sqref>('Analysis FY19FYQ4 vs FY20Q1'!$AJ$13:$AJ$21,'Analysis FY19FYQ4 vs FY20Q1'!$AJ$23:$AJ$31)</c15:sqref>
                        </c15:formulaRef>
                      </c:ext>
                    </c:extLst>
                    <c:numCache>
                      <c:formatCode>0%</c:formatCode>
                      <c:ptCount val="18"/>
                      <c:pt idx="0">
                        <c:v>0.1336418072945019</c:v>
                      </c:pt>
                      <c:pt idx="1">
                        <c:v>8.792448958653945E-2</c:v>
                      </c:pt>
                      <c:pt idx="2">
                        <c:v>7.3948019801980194E-2</c:v>
                      </c:pt>
                      <c:pt idx="3">
                        <c:v>0.17051828584249495</c:v>
                      </c:pt>
                      <c:pt idx="4">
                        <c:v>0.14336123671025297</c:v>
                      </c:pt>
                      <c:pt idx="5">
                        <c:v>0.11194455410799667</c:v>
                      </c:pt>
                      <c:pt idx="6">
                        <c:v>8.8480543545398388E-2</c:v>
                      </c:pt>
                      <c:pt idx="7">
                        <c:v>7.5539338070546067E-2</c:v>
                      </c:pt>
                      <c:pt idx="8">
                        <c:v>6.3316022446063228E-2</c:v>
                      </c:pt>
                      <c:pt idx="9">
                        <c:v>0.1404386868835566</c:v>
                      </c:pt>
                      <c:pt idx="10">
                        <c:v>9.0038993264799722E-2</c:v>
                      </c:pt>
                      <c:pt idx="11">
                        <c:v>7.2412509307520481E-2</c:v>
                      </c:pt>
                      <c:pt idx="12">
                        <c:v>0.11316146540027137</c:v>
                      </c:pt>
                      <c:pt idx="13">
                        <c:v>0.20691609977324263</c:v>
                      </c:pt>
                      <c:pt idx="14">
                        <c:v>0.17208907569817727</c:v>
                      </c:pt>
                      <c:pt idx="15">
                        <c:v>0.1333844081050379</c:v>
                      </c:pt>
                      <c:pt idx="16">
                        <c:v>0.11552217453505007</c:v>
                      </c:pt>
                      <c:pt idx="17">
                        <c:v>9.1261806458910702E-2</c:v>
                      </c:pt>
                    </c:numCache>
                  </c:numRef>
                </c:val>
                <c:extLst xmlns:c15="http://schemas.microsoft.com/office/drawing/2012/chart">
                  <c:ext xmlns:c16="http://schemas.microsoft.com/office/drawing/2014/chart" uri="{C3380CC4-5D6E-409C-BE32-E72D297353CC}">
                    <c16:uniqueId val="{00000004-28D1-4F6C-B0BB-FD5C830DD3F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'Analysis FY19FYQ4 vs FY20Q1'!$AO$11</c15:sqref>
                        </c15:formulaRef>
                      </c:ext>
                    </c:extLst>
                    <c:strCache>
                      <c:ptCount val="1"/>
                      <c:pt idx="0">
                        <c:v>check total </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'Analysis FY19FYQ4 vs FY20Q1'!$AE$12:$AE$31</c15:sqref>
                        </c15:fullRef>
                        <c15:formulaRef>
                          <c15:sqref>('Analysis FY19FYQ4 vs FY20Q1'!$AE$13:$AE$21,'Analysis FY19FYQ4 vs FY20Q1'!$AE$23:$AE$31)</c15:sqref>
                        </c15:formulaRef>
                      </c:ext>
                    </c:extLst>
                    <c:strCache>
                      <c:ptCount val="18"/>
                      <c:pt idx="0">
                        <c:v>F 1-4</c:v>
                      </c:pt>
                      <c:pt idx="1">
                        <c:v>F 5-9</c:v>
                      </c:pt>
                      <c:pt idx="2">
                        <c:v>F 10-14</c:v>
                      </c:pt>
                      <c:pt idx="3">
                        <c:v>F 15-19</c:v>
                      </c:pt>
                      <c:pt idx="4">
                        <c:v>F 20-24</c:v>
                      </c:pt>
                      <c:pt idx="5">
                        <c:v>F 25-29</c:v>
                      </c:pt>
                      <c:pt idx="6">
                        <c:v>F 30-34</c:v>
                      </c:pt>
                      <c:pt idx="7">
                        <c:v>F 35-39</c:v>
                      </c:pt>
                      <c:pt idx="8">
                        <c:v>F 40+</c:v>
                      </c:pt>
                      <c:pt idx="9">
                        <c:v>M 1-4</c:v>
                      </c:pt>
                      <c:pt idx="10">
                        <c:v>M 5-9</c:v>
                      </c:pt>
                      <c:pt idx="11">
                        <c:v>M 10-14</c:v>
                      </c:pt>
                      <c:pt idx="12">
                        <c:v>M 15-19</c:v>
                      </c:pt>
                      <c:pt idx="13">
                        <c:v>M 20-24</c:v>
                      </c:pt>
                      <c:pt idx="14">
                        <c:v>M 25-29</c:v>
                      </c:pt>
                      <c:pt idx="15">
                        <c:v>M 30-34</c:v>
                      </c:pt>
                      <c:pt idx="16">
                        <c:v>M 35-39</c:v>
                      </c:pt>
                      <c:pt idx="17">
                        <c:v>M 40+</c:v>
                      </c:pt>
                    </c:strCache>
                  </c:strRef>
                </c:cat>
                <c:val>
                  <c:numRef>
                    <c:extLst>
                      <c:ext xmlns:c15="http://schemas.microsoft.com/office/drawing/2012/chart" uri="{02D57815-91ED-43cb-92C2-25804820EDAC}">
                        <c15:fullRef>
                          <c15:sqref>'Analysis FY19FYQ4 vs FY20Q1'!$AO$12:$AO$31</c15:sqref>
                        </c15:fullRef>
                        <c15:formulaRef>
                          <c15:sqref>('Analysis FY19FYQ4 vs FY20Q1'!$AO$13:$AO$21,'Analysis FY19FYQ4 vs FY20Q1'!$AO$23:$AO$31)</c15:sqref>
                        </c15:formulaRef>
                      </c:ext>
                    </c:extLst>
                    <c:numCache>
                      <c:formatCode>0.0%</c:formatCode>
                      <c:ptCount val="18"/>
                      <c:pt idx="0">
                        <c:v>-4.9945563418617306E-2</c:v>
                      </c:pt>
                      <c:pt idx="1">
                        <c:v>-5.3657535651995485E-2</c:v>
                      </c:pt>
                      <c:pt idx="2">
                        <c:v>-4.3471534653465344E-2</c:v>
                      </c:pt>
                      <c:pt idx="3">
                        <c:v>-4.885573255553062E-2</c:v>
                      </c:pt>
                      <c:pt idx="4">
                        <c:v>-5.1218990590248079E-2</c:v>
                      </c:pt>
                      <c:pt idx="5">
                        <c:v>-5.0653594771241831E-2</c:v>
                      </c:pt>
                      <c:pt idx="6">
                        <c:v>-4.2515956351657398E-2</c:v>
                      </c:pt>
                      <c:pt idx="7">
                        <c:v>-4.3479930862300745E-2</c:v>
                      </c:pt>
                      <c:pt idx="8">
                        <c:v>-4.2947265693074485E-2</c:v>
                      </c:pt>
                      <c:pt idx="9">
                        <c:v>-5.0493154718092154E-2</c:v>
                      </c:pt>
                      <c:pt idx="10">
                        <c:v>-5.3290795226279095E-2</c:v>
                      </c:pt>
                      <c:pt idx="11">
                        <c:v>-5.1377513030528663E-2</c:v>
                      </c:pt>
                      <c:pt idx="12">
                        <c:v>-6.1329715061058339E-2</c:v>
                      </c:pt>
                      <c:pt idx="13">
                        <c:v>-6.5476190476190479E-2</c:v>
                      </c:pt>
                      <c:pt idx="14">
                        <c:v>-5.0357676918724482E-2</c:v>
                      </c:pt>
                      <c:pt idx="15">
                        <c:v>-4.884685493884236E-2</c:v>
                      </c:pt>
                      <c:pt idx="16">
                        <c:v>-4.7261393827917435E-2</c:v>
                      </c:pt>
                      <c:pt idx="17">
                        <c:v>-4.9137492223290537E-2</c:v>
                      </c:pt>
                    </c:numCache>
                  </c:numRef>
                </c:val>
                <c:extLst xmlns:c15="http://schemas.microsoft.com/office/drawing/2012/chart">
                  <c:ext xmlns:c16="http://schemas.microsoft.com/office/drawing/2014/chart" uri="{C3380CC4-5D6E-409C-BE32-E72D297353CC}">
                    <c16:uniqueId val="{00000009-28D1-4F6C-B0BB-FD5C830DD3FC}"/>
                  </c:ext>
                </c:extLst>
              </c15:ser>
            </c15:filteredBarSeries>
          </c:ext>
        </c:extLst>
      </c:barChart>
      <c:catAx>
        <c:axId val="9174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19840"/>
        <c:crosses val="autoZero"/>
        <c:auto val="1"/>
        <c:lblAlgn val="ctr"/>
        <c:lblOffset val="100"/>
        <c:noMultiLvlLbl val="0"/>
      </c:catAx>
      <c:valAx>
        <c:axId val="1040119840"/>
        <c:scaling>
          <c:orientation val="minMax"/>
          <c:max val="0.1"/>
          <c:min val="-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41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0-14 In treatment</a:t>
            </a:r>
            <a:r>
              <a:rPr lang="en-US" sz="1200" baseline="0"/>
              <a:t> </a:t>
            </a:r>
            <a:r>
              <a:rPr lang="en-US" sz="1200"/>
              <a:t>in FY19Q4</a:t>
            </a:r>
            <a:r>
              <a:rPr lang="en-US" sz="1200" baseline="0"/>
              <a:t> Compared to Outcomes in FY20Q1</a:t>
            </a:r>
          </a:p>
          <a:p>
            <a:pPr>
              <a:defRPr sz="1200"/>
            </a:pPr>
            <a:endParaRPr lang="en-US" sz="11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6.5717018835680555E-2"/>
          <c:y val="0.15323323387370757"/>
          <c:w val="0.91526006719977127"/>
          <c:h val="0.62376186847611792"/>
        </c:manualLayout>
      </c:layout>
      <c:barChart>
        <c:barDir val="col"/>
        <c:grouping val="percentStacked"/>
        <c:varyColors val="0"/>
        <c:ser>
          <c:idx val="1"/>
          <c:order val="1"/>
          <c:tx>
            <c:strRef>
              <c:f>'Graphs FY19FYQ4 vs FY20Q1'!$C$29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FY20Q1'!$B$30:$B$33,'Graphs FY19FYQ4 vs FY20Q1'!$B$40:$B$43)</c:f>
              <c:strCache>
                <c:ptCount val="8"/>
                <c:pt idx="0">
                  <c:v>F 0-11 mths</c:v>
                </c:pt>
                <c:pt idx="1">
                  <c:v>F 1-4</c:v>
                </c:pt>
                <c:pt idx="2">
                  <c:v>F 5-9</c:v>
                </c:pt>
                <c:pt idx="3">
                  <c:v>F 10-14</c:v>
                </c:pt>
                <c:pt idx="4">
                  <c:v>M 0-11 mths</c:v>
                </c:pt>
                <c:pt idx="5">
                  <c:v>M 1-4</c:v>
                </c:pt>
                <c:pt idx="6">
                  <c:v>M 5-9</c:v>
                </c:pt>
                <c:pt idx="7">
                  <c:v>M 10-14</c:v>
                </c:pt>
              </c:strCache>
            </c:strRef>
          </c:cat>
          <c:val>
            <c:numRef>
              <c:f>('Graphs FY19FYQ4 vs FY20Q1'!$D$30:$D$33,'Graphs FY19FYQ4 vs FY20Q1'!$D$40:$D$43)</c:f>
              <c:numCache>
                <c:formatCode>0%</c:formatCode>
                <c:ptCount val="8"/>
                <c:pt idx="0">
                  <c:v>0.55661274976213126</c:v>
                </c:pt>
                <c:pt idx="1">
                  <c:v>0.8224006532389766</c:v>
                </c:pt>
                <c:pt idx="2">
                  <c:v>0.88663178413870936</c:v>
                </c:pt>
                <c:pt idx="3">
                  <c:v>0.89495668316831678</c:v>
                </c:pt>
                <c:pt idx="4">
                  <c:v>0.56941176470588239</c:v>
                </c:pt>
                <c:pt idx="5">
                  <c:v>0.81878404239658475</c:v>
                </c:pt>
                <c:pt idx="6">
                  <c:v>0.88077513883965497</c:v>
                </c:pt>
                <c:pt idx="7">
                  <c:v>0.90245718540580788</c:v>
                </c:pt>
              </c:numCache>
            </c:numRef>
          </c:val>
          <c:extLst>
            <c:ext xmlns:c16="http://schemas.microsoft.com/office/drawing/2014/chart" uri="{C3380CC4-5D6E-409C-BE32-E72D297353CC}">
              <c16:uniqueId val="{00000001-8506-4513-A494-2869BA383DCF}"/>
            </c:ext>
          </c:extLst>
        </c:ser>
        <c:ser>
          <c:idx val="3"/>
          <c:order val="3"/>
          <c:tx>
            <c:strRef>
              <c:f>'Graphs FY19FYQ4 vs FY20Q1'!$E$29</c:f>
              <c:strCache>
                <c:ptCount val="1"/>
                <c:pt idx="0">
                  <c:v>Retained, aged out</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FY20Q1'!$B$30:$B$33,'Graphs FY19FYQ4 vs FY20Q1'!$B$40:$B$43)</c:f>
              <c:strCache>
                <c:ptCount val="8"/>
                <c:pt idx="0">
                  <c:v>F 0-11 mths</c:v>
                </c:pt>
                <c:pt idx="1">
                  <c:v>F 1-4</c:v>
                </c:pt>
                <c:pt idx="2">
                  <c:v>F 5-9</c:v>
                </c:pt>
                <c:pt idx="3">
                  <c:v>F 10-14</c:v>
                </c:pt>
                <c:pt idx="4">
                  <c:v>M 0-11 mths</c:v>
                </c:pt>
                <c:pt idx="5">
                  <c:v>M 1-4</c:v>
                </c:pt>
                <c:pt idx="6">
                  <c:v>M 5-9</c:v>
                </c:pt>
                <c:pt idx="7">
                  <c:v>M 10-14</c:v>
                </c:pt>
              </c:strCache>
            </c:strRef>
          </c:cat>
          <c:val>
            <c:numRef>
              <c:f>('Graphs FY19FYQ4 vs FY20Q1'!$F$30:$F$33,'Graphs FY19FYQ4 vs FY20Q1'!$F$40:$F$43)</c:f>
              <c:numCache>
                <c:formatCode>0.0%</c:formatCode>
                <c:ptCount val="8"/>
                <c:pt idx="0">
                  <c:v>0.19695528068506185</c:v>
                </c:pt>
                <c:pt idx="1">
                  <c:v>3.4703320631464342E-2</c:v>
                </c:pt>
                <c:pt idx="2">
                  <c:v>1.9287986046988816E-2</c:v>
                </c:pt>
                <c:pt idx="3">
                  <c:v>2.1967821782178217E-2</c:v>
                </c:pt>
                <c:pt idx="4" formatCode="0%">
                  <c:v>0.18470588235294116</c:v>
                </c:pt>
                <c:pt idx="5" formatCode="0%">
                  <c:v>3.0472545267186811E-2</c:v>
                </c:pt>
                <c:pt idx="6" formatCode="0%">
                  <c:v>2.2450667611957936E-2</c:v>
                </c:pt>
                <c:pt idx="7" formatCode="0%">
                  <c:v>2.0290394638868205E-2</c:v>
                </c:pt>
              </c:numCache>
            </c:numRef>
          </c:val>
          <c:extLst>
            <c:ext xmlns:c16="http://schemas.microsoft.com/office/drawing/2014/chart" uri="{C3380CC4-5D6E-409C-BE32-E72D297353CC}">
              <c16:uniqueId val="{00000003-8506-4513-A494-2869BA383DCF}"/>
            </c:ext>
          </c:extLst>
        </c:ser>
        <c:ser>
          <c:idx val="5"/>
          <c:order val="5"/>
          <c:tx>
            <c:strRef>
              <c:f>'Graphs FY19FYQ4 vs FY20Q1'!$G$29</c:f>
              <c:strCache>
                <c:ptCount val="1"/>
                <c:pt idx="0">
                  <c:v>Deaths</c:v>
                </c:pt>
              </c:strCache>
            </c:strRef>
          </c:tx>
          <c:spPr>
            <a:solidFill>
              <a:schemeClr val="tx2">
                <a:lumMod val="75000"/>
              </a:schemeClr>
            </a:solidFill>
            <a:ln>
              <a:noFill/>
            </a:ln>
            <a:effectLst/>
          </c:spPr>
          <c:invertIfNegative val="0"/>
          <c:dLbls>
            <c:delete val="1"/>
          </c:dLbls>
          <c:cat>
            <c:strRef>
              <c:f>('Graphs FY19FYQ4 vs FY20Q1'!$B$30:$B$33,'Graphs FY19FYQ4 vs FY20Q1'!$B$40:$B$43)</c:f>
              <c:strCache>
                <c:ptCount val="8"/>
                <c:pt idx="0">
                  <c:v>F 0-11 mths</c:v>
                </c:pt>
                <c:pt idx="1">
                  <c:v>F 1-4</c:v>
                </c:pt>
                <c:pt idx="2">
                  <c:v>F 5-9</c:v>
                </c:pt>
                <c:pt idx="3">
                  <c:v>F 10-14</c:v>
                </c:pt>
                <c:pt idx="4">
                  <c:v>M 0-11 mths</c:v>
                </c:pt>
                <c:pt idx="5">
                  <c:v>M 1-4</c:v>
                </c:pt>
                <c:pt idx="6">
                  <c:v>M 5-9</c:v>
                </c:pt>
                <c:pt idx="7">
                  <c:v>M 10-14</c:v>
                </c:pt>
              </c:strCache>
            </c:strRef>
          </c:cat>
          <c:val>
            <c:numRef>
              <c:f>('Graphs FY19FYQ4 vs FY20Q1'!$H$30:$H$33,'Graphs FY19FYQ4 vs FY20Q1'!$H$40:$H$43)</c:f>
              <c:numCache>
                <c:formatCode>0%</c:formatCode>
                <c:ptCount val="8"/>
                <c:pt idx="0">
                  <c:v>1.9980970504281638E-2</c:v>
                </c:pt>
                <c:pt idx="1">
                  <c:v>6.8045726728361462E-3</c:v>
                </c:pt>
                <c:pt idx="2">
                  <c:v>2.0519134092541295E-3</c:v>
                </c:pt>
                <c:pt idx="3">
                  <c:v>1.5470297029702971E-3</c:v>
                </c:pt>
                <c:pt idx="4">
                  <c:v>2.823529411764706E-2</c:v>
                </c:pt>
                <c:pt idx="5">
                  <c:v>6.1828352716031204E-3</c:v>
                </c:pt>
                <c:pt idx="6">
                  <c:v>2.5995509866477608E-3</c:v>
                </c:pt>
                <c:pt idx="7">
                  <c:v>1.3030528667163069E-3</c:v>
                </c:pt>
              </c:numCache>
            </c:numRef>
          </c:val>
          <c:extLst>
            <c:ext xmlns:c16="http://schemas.microsoft.com/office/drawing/2014/chart" uri="{C3380CC4-5D6E-409C-BE32-E72D297353CC}">
              <c16:uniqueId val="{00000005-8506-4513-A494-2869BA383DCF}"/>
            </c:ext>
          </c:extLst>
        </c:ser>
        <c:ser>
          <c:idx val="7"/>
          <c:order val="7"/>
          <c:tx>
            <c:strRef>
              <c:f>'Graphs FY19FYQ4 vs FY20Q1'!$I$29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FY20Q1'!$B$30:$B$33,'Graphs FY19FYQ4 vs FY20Q1'!$B$40:$B$43)</c:f>
              <c:strCache>
                <c:ptCount val="8"/>
                <c:pt idx="0">
                  <c:v>F 0-11 mths</c:v>
                </c:pt>
                <c:pt idx="1">
                  <c:v>F 1-4</c:v>
                </c:pt>
                <c:pt idx="2">
                  <c:v>F 5-9</c:v>
                </c:pt>
                <c:pt idx="3">
                  <c:v>F 10-14</c:v>
                </c:pt>
                <c:pt idx="4">
                  <c:v>M 0-11 mths</c:v>
                </c:pt>
                <c:pt idx="5">
                  <c:v>M 1-4</c:v>
                </c:pt>
                <c:pt idx="6">
                  <c:v>M 5-9</c:v>
                </c:pt>
                <c:pt idx="7">
                  <c:v>M 10-14</c:v>
                </c:pt>
              </c:strCache>
            </c:strRef>
          </c:cat>
          <c:val>
            <c:numRef>
              <c:f>('Graphs FY19FYQ4 vs FY20Q1'!$J$30:$J$33,'Graphs FY19FYQ4 vs FY20Q1'!$J$40:$J$43)</c:f>
              <c:numCache>
                <c:formatCode>0%</c:formatCode>
                <c:ptCount val="8"/>
                <c:pt idx="0">
                  <c:v>0.19790675547098002</c:v>
                </c:pt>
                <c:pt idx="1">
                  <c:v>0.12683723462166577</c:v>
                </c:pt>
                <c:pt idx="2">
                  <c:v>8.5872576177285317E-2</c:v>
                </c:pt>
                <c:pt idx="3">
                  <c:v>7.2400990099009896E-2</c:v>
                </c:pt>
                <c:pt idx="4">
                  <c:v>0.19647058823529412</c:v>
                </c:pt>
                <c:pt idx="5">
                  <c:v>0.13425585161195347</c:v>
                </c:pt>
                <c:pt idx="6">
                  <c:v>8.7439442278151952E-2</c:v>
                </c:pt>
                <c:pt idx="7">
                  <c:v>7.1109456440804172E-2</c:v>
                </c:pt>
              </c:numCache>
            </c:numRef>
          </c:val>
          <c:extLst>
            <c:ext xmlns:c16="http://schemas.microsoft.com/office/drawing/2014/chart" uri="{C3380CC4-5D6E-409C-BE32-E72D297353CC}">
              <c16:uniqueId val="{00000007-8506-4513-A494-2869BA383DCF}"/>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'Graphs FY19FYQ4 vs FY20Q1'!$C$29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 FY19FYQ4 vs FY20Q1'!$B$30:$B$33,'Graphs FY19FYQ4 vs FY20Q1'!$B$40:$B$43)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ormulaRef>
                          <c15:sqref>('Graphs FY19FYQ4 vs FY20Q1'!$C$30:$C$33,'Graphs FY19FYQ4 vs FY20Q1'!$C$40:$C$43)</c15:sqref>
                        </c15:formulaRef>
                      </c:ext>
                    </c:extLst>
                    <c:numCache>
                      <c:formatCode>General</c:formatCode>
                      <c:ptCount val="8"/>
                      <c:pt idx="0">
                        <c:v>585</c:v>
                      </c:pt>
                      <c:pt idx="1">
                        <c:v>6043</c:v>
                      </c:pt>
                      <c:pt idx="2">
                        <c:v>8642</c:v>
                      </c:pt>
                      <c:pt idx="3">
                        <c:v>5785</c:v>
                      </c:pt>
                      <c:pt idx="4">
                        <c:v>484</c:v>
                      </c:pt>
                      <c:pt idx="5">
                        <c:v>5562</c:v>
                      </c:pt>
                      <c:pt idx="6">
                        <c:v>7454</c:v>
                      </c:pt>
                      <c:pt idx="7">
                        <c:v>4848</c:v>
                      </c:pt>
                    </c:numCache>
                  </c:numRef>
                </c:val>
                <c:extLst>
                  <c:ext xmlns:c16="http://schemas.microsoft.com/office/drawing/2014/chart" uri="{C3380CC4-5D6E-409C-BE32-E72D297353CC}">
                    <c16:uniqueId val="{00000000-8506-4513-A494-2869BA383DC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'Graphs FY19FYQ4 vs FY20Q1'!$E$29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FY20Q1'!$B$30:$B$33,'Graphs FY19FYQ4 vs FY20Q1'!$B$40:$B$43)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FY19FYQ4 vs FY20Q1'!$E$30:$E$33,'Graphs FY19FYQ4 vs FY20Q1'!$E$40:$E$43)</c15:sqref>
                        </c15:formulaRef>
                      </c:ext>
                    </c:extLst>
                    <c:numCache>
                      <c:formatCode>General</c:formatCode>
                      <c:ptCount val="8"/>
                      <c:pt idx="0">
                        <c:v>207</c:v>
                      </c:pt>
                      <c:pt idx="1">
                        <c:v>255</c:v>
                      </c:pt>
                      <c:pt idx="2">
                        <c:v>188</c:v>
                      </c:pt>
                      <c:pt idx="3">
                        <c:v>142</c:v>
                      </c:pt>
                      <c:pt idx="4">
                        <c:v>157</c:v>
                      </c:pt>
                      <c:pt idx="5">
                        <c:v>207</c:v>
                      </c:pt>
                      <c:pt idx="6">
                        <c:v>190</c:v>
                      </c:pt>
                      <c:pt idx="7">
                        <c:v>109</c:v>
                      </c:pt>
                    </c:numCache>
                  </c:numRef>
                </c:val>
                <c:extLst xmlns:c15="http://schemas.microsoft.com/office/drawing/2012/chart">
                  <c:ext xmlns:c16="http://schemas.microsoft.com/office/drawing/2014/chart" uri="{C3380CC4-5D6E-409C-BE32-E72D297353CC}">
                    <c16:uniqueId val="{00000002-8506-4513-A494-2869BA383DC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'Graphs FY19FYQ4 vs FY20Q1'!$G$29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FY20Q1'!$B$30:$B$33,'Graphs FY19FYQ4 vs FY20Q1'!$B$40:$B$43)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FY19FYQ4 vs FY20Q1'!$G$30:$G$33,'Graphs FY19FYQ4 vs FY20Q1'!$G$40:$G$43)</c15:sqref>
                        </c15:formulaRef>
                      </c:ext>
                    </c:extLst>
                    <c:numCache>
                      <c:formatCode>General</c:formatCode>
                      <c:ptCount val="8"/>
                      <c:pt idx="0">
                        <c:v>21</c:v>
                      </c:pt>
                      <c:pt idx="1">
                        <c:v>50</c:v>
                      </c:pt>
                      <c:pt idx="2">
                        <c:v>20</c:v>
                      </c:pt>
                      <c:pt idx="3">
                        <c:v>10</c:v>
                      </c:pt>
                      <c:pt idx="4">
                        <c:v>24</c:v>
                      </c:pt>
                      <c:pt idx="5">
                        <c:v>42</c:v>
                      </c:pt>
                      <c:pt idx="6">
                        <c:v>22</c:v>
                      </c:pt>
                      <c:pt idx="7">
                        <c:v>7</c:v>
                      </c:pt>
                    </c:numCache>
                  </c:numRef>
                </c:val>
                <c:extLst xmlns:c15="http://schemas.microsoft.com/office/drawing/2012/chart">
                  <c:ext xmlns:c16="http://schemas.microsoft.com/office/drawing/2014/chart" uri="{C3380CC4-5D6E-409C-BE32-E72D297353CC}">
                    <c16:uniqueId val="{00000004-8506-4513-A494-2869BA383DC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'Graphs FY19FYQ4 vs FY20Q1'!$I$29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FY20Q1'!$B$30:$B$33,'Graphs FY19FYQ4 vs FY20Q1'!$B$40:$B$43)</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xmlns:c15="http://schemas.microsoft.com/office/drawing/2012/chart">
                      <c:ext xmlns:c15="http://schemas.microsoft.com/office/drawing/2012/chart" uri="{02D57815-91ED-43cb-92C2-25804820EDAC}">
                        <c15:formulaRef>
                          <c15:sqref>('Graphs FY19FYQ4 vs FY20Q1'!$I$30:$I$33,'Graphs FY19FYQ4 vs FY20Q1'!$I$40:$I$43)</c15:sqref>
                        </c15:formulaRef>
                      </c:ext>
                    </c:extLst>
                    <c:numCache>
                      <c:formatCode>General</c:formatCode>
                      <c:ptCount val="8"/>
                      <c:pt idx="0">
                        <c:v>208</c:v>
                      </c:pt>
                      <c:pt idx="1">
                        <c:v>932</c:v>
                      </c:pt>
                      <c:pt idx="2">
                        <c:v>837</c:v>
                      </c:pt>
                      <c:pt idx="3">
                        <c:v>468</c:v>
                      </c:pt>
                      <c:pt idx="4">
                        <c:v>167</c:v>
                      </c:pt>
                      <c:pt idx="5">
                        <c:v>912</c:v>
                      </c:pt>
                      <c:pt idx="6">
                        <c:v>740</c:v>
                      </c:pt>
                      <c:pt idx="7">
                        <c:v>382</c:v>
                      </c:pt>
                    </c:numCache>
                  </c:numRef>
                </c:val>
                <c:extLst xmlns:c15="http://schemas.microsoft.com/office/drawing/2012/chart">
                  <c:ext xmlns:c16="http://schemas.microsoft.com/office/drawing/2014/chart" uri="{C3380CC4-5D6E-409C-BE32-E72D297353CC}">
                    <c16:uniqueId val="{00000006-8506-4513-A494-2869BA383DCF}"/>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5.8710204278426166E-2"/>
          <c:y val="0.8348868488213167"/>
          <c:w val="0.88257947090712396"/>
          <c:h val="0.14794561970076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sz="1200"/>
              <a:t>Ages 15+ In treatment</a:t>
            </a:r>
            <a:r>
              <a:rPr lang="en-US" sz="1200" baseline="0"/>
              <a:t> </a:t>
            </a:r>
            <a:r>
              <a:rPr lang="en-US" sz="1200"/>
              <a:t>in FY19Q4</a:t>
            </a:r>
            <a:r>
              <a:rPr lang="en-US" sz="1200" baseline="0"/>
              <a:t> Compared to Outcomes in FY20Q1</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4.9335756107409652E-2"/>
          <c:y val="0.10519035338622146"/>
          <c:w val="0.93638316632037355"/>
          <c:h val="0.65294144468021675"/>
        </c:manualLayout>
      </c:layout>
      <c:barChart>
        <c:barDir val="col"/>
        <c:grouping val="percentStacked"/>
        <c:varyColors val="0"/>
        <c:ser>
          <c:idx val="1"/>
          <c:order val="1"/>
          <c:tx>
            <c:strRef>
              <c:f>'Graphs FY19FYQ4 vs FY20Q1'!$C$29</c:f>
              <c:strCache>
                <c:ptCount val="1"/>
                <c:pt idx="0">
                  <c:v>Retained, no age transition</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FY20Q1'!$B$34:$B$39,'Graphs FY19FYQ4 vs FY20Q1'!$B$44:$B$49)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FY19FYQ4 vs FY20Q1'!$D$34:$D$39,'Graphs FY19FYQ4 vs FY20Q1'!$D$44:$D$49)</c:f>
              <c:numCache>
                <c:formatCode>0%</c:formatCode>
                <c:ptCount val="12"/>
                <c:pt idx="0">
                  <c:v>0.78455238949966344</c:v>
                </c:pt>
                <c:pt idx="1">
                  <c:v>0.82133691800073327</c:v>
                </c:pt>
                <c:pt idx="2">
                  <c:v>0.8584901522130105</c:v>
                </c:pt>
                <c:pt idx="3">
                  <c:v>0.88290096767551984</c:v>
                </c:pt>
                <c:pt idx="4">
                  <c:v>0.89804750016004098</c:v>
                </c:pt>
                <c:pt idx="5">
                  <c:v>0.93189501934404517</c:v>
                </c:pt>
                <c:pt idx="6">
                  <c:v>0.85644504748982364</c:v>
                </c:pt>
                <c:pt idx="7">
                  <c:v>0.75604686318972036</c:v>
                </c:pt>
                <c:pt idx="8">
                  <c:v>0.79408317503940506</c:v>
                </c:pt>
                <c:pt idx="9">
                  <c:v>0.83602356484294504</c:v>
                </c:pt>
                <c:pt idx="10">
                  <c:v>0.85696403024729206</c:v>
                </c:pt>
                <c:pt idx="11">
                  <c:v>0.90261863016797694</c:v>
                </c:pt>
              </c:numCache>
            </c:numRef>
          </c:val>
          <c:extLst>
            <c:ext xmlns:c16="http://schemas.microsoft.com/office/drawing/2014/chart" uri="{C3380CC4-5D6E-409C-BE32-E72D297353CC}">
              <c16:uniqueId val="{00000000-1183-4BF2-AF1B-FCA9465BCA15}"/>
            </c:ext>
          </c:extLst>
        </c:ser>
        <c:ser>
          <c:idx val="3"/>
          <c:order val="3"/>
          <c:tx>
            <c:strRef>
              <c:f>'Graphs FY19FYQ4 vs FY20Q1'!$E$29</c:f>
              <c:strCache>
                <c:ptCount val="1"/>
                <c:pt idx="0">
                  <c:v>Retained, aged out</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FY20Q1'!$B$34:$B$39,'Graphs FY19FYQ4 vs FY20Q1'!$B$44:$B$49)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FY19FYQ4 vs FY20Q1'!$F$34:$F$39,'Graphs FY19FYQ4 vs FY20Q1'!$F$44:$F$49)</c:f>
              <c:numCache>
                <c:formatCode>0.0%</c:formatCode>
                <c:ptCount val="12"/>
                <c:pt idx="0">
                  <c:v>2.860668611173435E-2</c:v>
                </c:pt>
                <c:pt idx="1">
                  <c:v>2.3417450812660393E-2</c:v>
                </c:pt>
                <c:pt idx="2">
                  <c:v>2.0539983331140061E-2</c:v>
                </c:pt>
                <c:pt idx="3">
                  <c:v>2.205064854848672E-2</c:v>
                </c:pt>
                <c:pt idx="4">
                  <c:v>2.0894949106971386E-2</c:v>
                </c:pt>
                <c:pt idx="5" formatCode="0%">
                  <c:v>6.9708270886340666E-5</c:v>
                </c:pt>
                <c:pt idx="6" formatCode="0%">
                  <c:v>2.333785617367707E-2</c:v>
                </c:pt>
                <c:pt idx="7" formatCode="0%">
                  <c:v>2.1352985638699924E-2</c:v>
                </c:pt>
                <c:pt idx="8" formatCode="0%">
                  <c:v>2.1783938891807783E-2</c:v>
                </c:pt>
                <c:pt idx="9" formatCode="0%">
                  <c:v>2.084379045254009E-2</c:v>
                </c:pt>
                <c:pt idx="10" formatCode="0%">
                  <c:v>1.9415491518495809E-2</c:v>
                </c:pt>
                <c:pt idx="11" formatCode="0%">
                  <c:v>9.0492619195746841E-5</c:v>
                </c:pt>
              </c:numCache>
            </c:numRef>
          </c:val>
          <c:extLst>
            <c:ext xmlns:c16="http://schemas.microsoft.com/office/drawing/2014/chart" uri="{C3380CC4-5D6E-409C-BE32-E72D297353CC}">
              <c16:uniqueId val="{00000001-1183-4BF2-AF1B-FCA9465BCA15}"/>
            </c:ext>
          </c:extLst>
        </c:ser>
        <c:ser>
          <c:idx val="5"/>
          <c:order val="5"/>
          <c:tx>
            <c:strRef>
              <c:f>'Graphs FY19FYQ4 vs FY20Q1'!$G$29</c:f>
              <c:strCache>
                <c:ptCount val="1"/>
                <c:pt idx="0">
                  <c:v>Deaths</c:v>
                </c:pt>
              </c:strCache>
            </c:strRef>
          </c:tx>
          <c:spPr>
            <a:solidFill>
              <a:schemeClr val="accent6"/>
            </a:solidFill>
            <a:ln>
              <a:noFill/>
            </a:ln>
            <a:effectLst/>
          </c:spPr>
          <c:invertIfNegative val="0"/>
          <c:dLbls>
            <c:delete val="1"/>
          </c:dLbls>
          <c:cat>
            <c:strRef>
              <c:f>('Graphs FY19FYQ4 vs FY20Q1'!$B$34:$B$39,'Graphs FY19FYQ4 vs FY20Q1'!$B$44:$B$49)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FY19FYQ4 vs FY20Q1'!$H$34:$H$39,'Graphs FY19FYQ4 vs FY20Q1'!$H$44:$H$49)</c:f>
              <c:numCache>
                <c:formatCode>0%</c:formatCode>
                <c:ptCount val="12"/>
                <c:pt idx="0">
                  <c:v>1.738837783262284E-3</c:v>
                </c:pt>
                <c:pt idx="1">
                  <c:v>1.4511792741048516E-3</c:v>
                </c:pt>
                <c:pt idx="2">
                  <c:v>1.3817607579944729E-3</c:v>
                </c:pt>
                <c:pt idx="3">
                  <c:v>1.4309244389540869E-3</c:v>
                </c:pt>
                <c:pt idx="4">
                  <c:v>1.3443441521029385E-3</c:v>
                </c:pt>
                <c:pt idx="5">
                  <c:v>2.0424523369697817E-3</c:v>
                </c:pt>
                <c:pt idx="6">
                  <c:v>2.1709633649932159E-3</c:v>
                </c:pt>
                <c:pt idx="7">
                  <c:v>2.7399848828420256E-3</c:v>
                </c:pt>
                <c:pt idx="8">
                  <c:v>3.596976922766035E-3</c:v>
                </c:pt>
                <c:pt idx="9">
                  <c:v>2.958814360816844E-3</c:v>
                </c:pt>
                <c:pt idx="10">
                  <c:v>3.8064582055998366E-3</c:v>
                </c:pt>
                <c:pt idx="11">
                  <c:v>4.0608562864091402E-3</c:v>
                </c:pt>
              </c:numCache>
            </c:numRef>
          </c:val>
          <c:extLst>
            <c:ext xmlns:c16="http://schemas.microsoft.com/office/drawing/2014/chart" uri="{C3380CC4-5D6E-409C-BE32-E72D297353CC}">
              <c16:uniqueId val="{00000002-1183-4BF2-AF1B-FCA9465BCA15}"/>
            </c:ext>
          </c:extLst>
        </c:ser>
        <c:ser>
          <c:idx val="7"/>
          <c:order val="7"/>
          <c:tx>
            <c:strRef>
              <c:f>'Graphs FY19FYQ4 vs FY20Q1'!$I$29</c:f>
              <c:strCache>
                <c:ptCount val="1"/>
                <c:pt idx="0">
                  <c:v>Not in treatment (LTFU or Abandono or ART suspend)</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 FY19FYQ4 vs FY20Q1'!$B$34:$B$39,'Graphs FY19FYQ4 vs FY20Q1'!$B$44:$B$49)</c:f>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f>('Graphs FY19FYQ4 vs FY20Q1'!$J$34:$J$39,'Graphs FY19FYQ4 vs FY20Q1'!$J$44:$J$49)</c:f>
              <c:numCache>
                <c:formatCode>0%</c:formatCode>
                <c:ptCount val="12"/>
                <c:pt idx="0">
                  <c:v>0.16877944805923267</c:v>
                </c:pt>
                <c:pt idx="1">
                  <c:v>0.14191005743614812</c:v>
                </c:pt>
                <c:pt idx="2">
                  <c:v>0.11056279335000219</c:v>
                </c:pt>
                <c:pt idx="3">
                  <c:v>8.7049619106444306E-2</c:v>
                </c:pt>
                <c:pt idx="4">
                  <c:v>7.4194993918443128E-2</c:v>
                </c:pt>
                <c:pt idx="5">
                  <c:v>6.1273570109093442E-2</c:v>
                </c:pt>
                <c:pt idx="6">
                  <c:v>0.11099050203527816</c:v>
                </c:pt>
                <c:pt idx="7">
                  <c:v>0.20417611489040061</c:v>
                </c:pt>
                <c:pt idx="8">
                  <c:v>0.16849209877541121</c:v>
                </c:pt>
                <c:pt idx="9">
                  <c:v>0.13042559374422105</c:v>
                </c:pt>
                <c:pt idx="10">
                  <c:v>0.11171571632945024</c:v>
                </c:pt>
                <c:pt idx="11">
                  <c:v>8.7200950172501554E-2</c:v>
                </c:pt>
              </c:numCache>
            </c:numRef>
          </c:val>
          <c:extLst>
            <c:ext xmlns:c16="http://schemas.microsoft.com/office/drawing/2014/chart" uri="{C3380CC4-5D6E-409C-BE32-E72D297353CC}">
              <c16:uniqueId val="{00000003-1183-4BF2-AF1B-FCA9465BCA15}"/>
            </c:ext>
          </c:extLst>
        </c:ser>
        <c:dLbls>
          <c:dLblPos val="ctr"/>
          <c:showLegendKey val="0"/>
          <c:showVal val="1"/>
          <c:showCatName val="0"/>
          <c:showSerName val="0"/>
          <c:showPercent val="0"/>
          <c:showBubbleSize val="0"/>
        </c:dLbls>
        <c:gapWidth val="150"/>
        <c:overlap val="100"/>
        <c:axId val="1302480239"/>
        <c:axId val="1225064543"/>
        <c:extLst>
          <c:ext xmlns:c15="http://schemas.microsoft.com/office/drawing/2012/chart" uri="{02D57815-91ED-43cb-92C2-25804820EDAC}">
            <c15:filteredBarSeries>
              <c15:ser>
                <c:idx val="0"/>
                <c:order val="0"/>
                <c:tx>
                  <c:strRef>
                    <c:extLst>
                      <c:ext uri="{02D57815-91ED-43cb-92C2-25804820EDAC}">
                        <c15:formulaRef>
                          <c15:sqref>'Graphs FY19FYQ4 vs FY20Q1'!$C$29</c15:sqref>
                        </c15:formulaRef>
                      </c:ext>
                    </c:extLst>
                    <c:strCache>
                      <c:ptCount val="1"/>
                      <c:pt idx="0">
                        <c:v>Retained, no age transition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('Graphs FY19FYQ4 vs FY20Q1'!$B$34:$B$39,'Graphs FY19FYQ4 vs FY20Q1'!$B$44:$B$49)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c:ext uri="{02D57815-91ED-43cb-92C2-25804820EDAC}">
                        <c15:formulaRef>
                          <c15:sqref>('Graphs FY19FYQ4 vs FY20Q1'!$C$30:$C$33,'Graphs FY19FYQ4 vs FY20Q1'!$C$40:$C$43)</c15:sqref>
                        </c15:formulaRef>
                      </c:ext>
                    </c:extLst>
                    <c:numCache>
                      <c:formatCode>General</c:formatCode>
                      <c:ptCount val="8"/>
                      <c:pt idx="0">
                        <c:v>585</c:v>
                      </c:pt>
                      <c:pt idx="1">
                        <c:v>6043</c:v>
                      </c:pt>
                      <c:pt idx="2">
                        <c:v>8642</c:v>
                      </c:pt>
                      <c:pt idx="3">
                        <c:v>5785</c:v>
                      </c:pt>
                      <c:pt idx="4">
                        <c:v>484</c:v>
                      </c:pt>
                      <c:pt idx="5">
                        <c:v>5562</c:v>
                      </c:pt>
                      <c:pt idx="6">
                        <c:v>7454</c:v>
                      </c:pt>
                      <c:pt idx="7">
                        <c:v>4848</c:v>
                      </c:pt>
                    </c:numCache>
                  </c:numRef>
                </c:val>
                <c:extLst>
                  <c:ext xmlns:c16="http://schemas.microsoft.com/office/drawing/2014/chart" uri="{C3380CC4-5D6E-409C-BE32-E72D297353CC}">
                    <c16:uniqueId val="{00000004-1183-4BF2-AF1B-FCA9465BCA1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'Graphs FY19FYQ4 vs FY20Q1'!$E$29</c15:sqref>
                        </c15:formulaRef>
                      </c:ext>
                    </c:extLst>
                    <c:strCache>
                      <c:ptCount val="1"/>
                      <c:pt idx="0">
                        <c:v>Retained, aged out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FY20Q1'!$B$34:$B$39,'Graphs FY19FYQ4 vs FY20Q1'!$B$44:$B$49)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FY19FYQ4 vs FY20Q1'!$E$30:$E$33,'Graphs FY19FYQ4 vs FY20Q1'!$E$40:$E$43)</c15:sqref>
                        </c15:formulaRef>
                      </c:ext>
                    </c:extLst>
                    <c:numCache>
                      <c:formatCode>General</c:formatCode>
                      <c:ptCount val="8"/>
                      <c:pt idx="0">
                        <c:v>207</c:v>
                      </c:pt>
                      <c:pt idx="1">
                        <c:v>255</c:v>
                      </c:pt>
                      <c:pt idx="2">
                        <c:v>188</c:v>
                      </c:pt>
                      <c:pt idx="3">
                        <c:v>142</c:v>
                      </c:pt>
                      <c:pt idx="4">
                        <c:v>157</c:v>
                      </c:pt>
                      <c:pt idx="5">
                        <c:v>207</c:v>
                      </c:pt>
                      <c:pt idx="6">
                        <c:v>190</c:v>
                      </c:pt>
                      <c:pt idx="7">
                        <c:v>109</c:v>
                      </c:pt>
                    </c:numCache>
                  </c:numRef>
                </c:val>
                <c:extLst xmlns:c15="http://schemas.microsoft.com/office/drawing/2012/chart">
                  <c:ext xmlns:c16="http://schemas.microsoft.com/office/drawing/2014/chart" uri="{C3380CC4-5D6E-409C-BE32-E72D297353CC}">
                    <c16:uniqueId val="{00000005-1183-4BF2-AF1B-FCA9465BCA1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'Graphs FY19FYQ4 vs FY20Q1'!$G$29</c15:sqref>
                        </c15:formulaRef>
                      </c:ext>
                    </c:extLst>
                    <c:strCache>
                      <c:ptCount val="1"/>
                      <c:pt idx="0">
                        <c:v>Deaths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FY20Q1'!$B$34:$B$39,'Graphs FY19FYQ4 vs FY20Q1'!$B$44:$B$49)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FY19FYQ4 vs FY20Q1'!$G$30:$G$33,'Graphs FY19FYQ4 vs FY20Q1'!$G$40:$G$43)</c15:sqref>
                        </c15:formulaRef>
                      </c:ext>
                    </c:extLst>
                    <c:numCache>
                      <c:formatCode>General</c:formatCode>
                      <c:ptCount val="8"/>
                      <c:pt idx="0">
                        <c:v>21</c:v>
                      </c:pt>
                      <c:pt idx="1">
                        <c:v>50</c:v>
                      </c:pt>
                      <c:pt idx="2">
                        <c:v>20</c:v>
                      </c:pt>
                      <c:pt idx="3">
                        <c:v>10</c:v>
                      </c:pt>
                      <c:pt idx="4">
                        <c:v>24</c:v>
                      </c:pt>
                      <c:pt idx="5">
                        <c:v>42</c:v>
                      </c:pt>
                      <c:pt idx="6">
                        <c:v>22</c:v>
                      </c:pt>
                      <c:pt idx="7">
                        <c:v>7</c:v>
                      </c:pt>
                    </c:numCache>
                  </c:numRef>
                </c:val>
                <c:extLst xmlns:c15="http://schemas.microsoft.com/office/drawing/2012/chart">
                  <c:ext xmlns:c16="http://schemas.microsoft.com/office/drawing/2014/chart" uri="{C3380CC4-5D6E-409C-BE32-E72D297353CC}">
                    <c16:uniqueId val="{00000006-1183-4BF2-AF1B-FCA9465BCA1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'Graphs FY19FYQ4 vs FY20Q1'!$I$29</c15:sqref>
                        </c15:formulaRef>
                      </c:ext>
                    </c:extLst>
                    <c:strCache>
                      <c:ptCount val="1"/>
                      <c:pt idx="0">
                        <c:v>Not in treatment (LTFU or Abandono or ART suspend)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('Graphs FY19FYQ4 vs FY20Q1'!$B$34:$B$39,'Graphs FY19FYQ4 vs FY20Q1'!$B$44:$B$49)</c15:sqref>
                        </c15:formulaRef>
                      </c:ext>
                    </c:extLst>
                    <c:strCache>
                      <c:ptCount val="12"/>
                      <c:pt idx="0">
                        <c:v>F 15-19</c:v>
                      </c:pt>
                      <c:pt idx="1">
                        <c:v>F 20-24</c:v>
                      </c:pt>
                      <c:pt idx="2">
                        <c:v>F 25-29</c:v>
                      </c:pt>
                      <c:pt idx="3">
                        <c:v>F 30-34</c:v>
                      </c:pt>
                      <c:pt idx="4">
                        <c:v>F 35-39</c:v>
                      </c:pt>
                      <c:pt idx="5">
                        <c:v>F 40+</c:v>
                      </c:pt>
                      <c:pt idx="6">
                        <c:v>M 15-19</c:v>
                      </c:pt>
                      <c:pt idx="7">
                        <c:v>M 20-24</c:v>
                      </c:pt>
                      <c:pt idx="8">
                        <c:v>M 25-29</c:v>
                      </c:pt>
                      <c:pt idx="9">
                        <c:v>M 30-34</c:v>
                      </c:pt>
                      <c:pt idx="10">
                        <c:v>M 35-39</c:v>
                      </c:pt>
                      <c:pt idx="11">
                        <c:v>M 40+</c:v>
                      </c:pt>
                    </c:strCache>
                  </c:strRef>
                </c:cat>
                <c:val>
                  <c:numRef>
                    <c:extLst xmlns:c15="http://schemas.microsoft.com/office/drawing/2012/chart">
                      <c:ext xmlns:c15="http://schemas.microsoft.com/office/drawing/2012/chart" uri="{02D57815-91ED-43cb-92C2-25804820EDAC}">
                        <c15:formulaRef>
                          <c15:sqref>('Graphs FY19FYQ4 vs FY20Q1'!$I$30:$I$33,'Graphs FY19FYQ4 vs FY20Q1'!$I$40:$I$43)</c15:sqref>
                        </c15:formulaRef>
                      </c:ext>
                    </c:extLst>
                    <c:numCache>
                      <c:formatCode>General</c:formatCode>
                      <c:ptCount val="8"/>
                      <c:pt idx="0">
                        <c:v>208</c:v>
                      </c:pt>
                      <c:pt idx="1">
                        <c:v>932</c:v>
                      </c:pt>
                      <c:pt idx="2">
                        <c:v>837</c:v>
                      </c:pt>
                      <c:pt idx="3">
                        <c:v>468</c:v>
                      </c:pt>
                      <c:pt idx="4">
                        <c:v>167</c:v>
                      </c:pt>
                      <c:pt idx="5">
                        <c:v>912</c:v>
                      </c:pt>
                      <c:pt idx="6">
                        <c:v>740</c:v>
                      </c:pt>
                      <c:pt idx="7">
                        <c:v>382</c:v>
                      </c:pt>
                    </c:numCache>
                  </c:numRef>
                </c:val>
                <c:extLst xmlns:c15="http://schemas.microsoft.com/office/drawing/2012/chart">
                  <c:ext xmlns:c16="http://schemas.microsoft.com/office/drawing/2014/chart" uri="{C3380CC4-5D6E-409C-BE32-E72D297353CC}">
                    <c16:uniqueId val="{00000007-1183-4BF2-AF1B-FCA9465BCA15}"/>
                  </c:ext>
                </c:extLst>
              </c15:ser>
            </c15:filteredBarSeries>
          </c:ext>
        </c:extLst>
      </c:barChart>
      <c:catAx>
        <c:axId val="130248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25064543"/>
        <c:crosses val="autoZero"/>
        <c:auto val="1"/>
        <c:lblAlgn val="ctr"/>
        <c:lblOffset val="100"/>
        <c:noMultiLvlLbl val="0"/>
      </c:catAx>
      <c:valAx>
        <c:axId val="12250645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302480239"/>
        <c:crosses val="autoZero"/>
        <c:crossBetween val="between"/>
      </c:valAx>
      <c:spPr>
        <a:noFill/>
        <a:ln>
          <a:noFill/>
        </a:ln>
        <a:effectLst/>
      </c:spPr>
    </c:plotArea>
    <c:legend>
      <c:legendPos val="b"/>
      <c:layout>
        <c:manualLayout>
          <c:xMode val="edge"/>
          <c:yMode val="edge"/>
          <c:x val="0.10865173615593132"/>
          <c:y val="0.87585523969860113"/>
          <c:w val="0.78269652768813736"/>
          <c:h val="4.99057105612355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Actual Patient Loss by Age-Se</a:t>
            </a:r>
            <a:r>
              <a:rPr lang="en-US" baseline="0"/>
              <a:t>x Disaggregate, Mozart </a:t>
            </a:r>
            <a:r>
              <a:rPr lang="en-US" sz="1400" b="0" i="0" u="none" strike="noStrike" baseline="0">
                <a:effectLst/>
              </a:rPr>
              <a:t>FY19Q2</a:t>
            </a:r>
            <a:r>
              <a:rPr lang="en-US" baseline="0"/>
              <a:t>, Age &lt;15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'Analysis FY19FYQ1 FY19FYQ2'!$AF$11</c:f>
              <c:strCache>
                <c:ptCount val="1"/>
                <c:pt idx="0">
                  <c:v>Deaths</c:v>
                </c:pt>
              </c:strCache>
            </c:strRef>
          </c:tx>
          <c:spPr>
            <a:solidFill>
              <a:schemeClr val="accent1"/>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FY19FYQ2'!$AE$12:$AE$15,'Analysis FY19FYQ1 FY19FYQ2'!$AE$22:$AE$25)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FY19FYQ1 FY19FYQ2'!$AF$12:$AF$31</c15:sqref>
                  </c15:fullRef>
                </c:ext>
              </c:extLst>
              <c:f>('Analysis FY19FYQ1 FY19FYQ2'!$AF$12:$AF$15,'Analysis FY19FYQ1 FY19FYQ2'!$AF$22:$AF$25)</c:f>
              <c:numCache>
                <c:formatCode>0.0%</c:formatCode>
                <c:ptCount val="8"/>
                <c:pt idx="0">
                  <c:v>2.7201145311381531E-2</c:v>
                </c:pt>
                <c:pt idx="1">
                  <c:v>9.6667803934948251E-3</c:v>
                </c:pt>
                <c:pt idx="2">
                  <c:v>3.4405990690143697E-3</c:v>
                </c:pt>
                <c:pt idx="3">
                  <c:v>3.0916679548616478E-3</c:v>
                </c:pt>
                <c:pt idx="4">
                  <c:v>4.0358744394618833E-2</c:v>
                </c:pt>
                <c:pt idx="5">
                  <c:v>9.630818619582664E-3</c:v>
                </c:pt>
                <c:pt idx="6">
                  <c:v>2.9096834264432029E-3</c:v>
                </c:pt>
                <c:pt idx="7">
                  <c:v>3.354453969437197E-3</c:v>
                </c:pt>
              </c:numCache>
            </c:numRef>
          </c:val>
          <c:extLst>
            <c:ext xmlns:c16="http://schemas.microsoft.com/office/drawing/2014/chart" uri="{C3380CC4-5D6E-409C-BE32-E72D297353CC}">
              <c16:uniqueId val="{00000000-8A79-4045-A525-C64E68FAC64F}"/>
            </c:ext>
          </c:extLst>
        </c:ser>
        <c:ser>
          <c:idx val="1"/>
          <c:order val="1"/>
          <c:tx>
            <c:strRef>
              <c:f>'Analysis FY19FYQ1 FY19FYQ2'!$AG$11</c:f>
              <c:strCache>
                <c:ptCount val="1"/>
                <c:pt idx="0">
                  <c:v>LTFU</c:v>
                </c:pt>
              </c:strCache>
            </c:strRef>
          </c:tx>
          <c:spPr>
            <a:solidFill>
              <a:schemeClr val="accent2"/>
            </a:solidFill>
            <a:ln>
              <a:noFill/>
            </a:ln>
            <a:effectLst/>
          </c:spPr>
          <c:invertIfNegative val="0"/>
          <c:cat>
            <c:strRef>
              <c:extLst>
                <c:ext xmlns:c15="http://schemas.microsoft.com/office/drawing/2012/chart" uri="{02D57815-91ED-43cb-92C2-25804820EDAC}">
                  <c15:fullRef>
                    <c15:sqref>'Analysis FY19FYQ1 FY19FYQ2'!$AE$12:$AE$31</c15:sqref>
                  </c15:fullRef>
                </c:ext>
              </c:extLst>
              <c:f>('Analysis FY19FYQ1 FY19FYQ2'!$AE$12:$AE$15,'Analysis FY19FYQ1 FY19FYQ2'!$AE$22:$AE$25)</c:f>
              <c:strCache>
                <c:ptCount val="8"/>
                <c:pt idx="0">
                  <c:v>F 0-11 mths</c:v>
                </c:pt>
                <c:pt idx="1">
                  <c:v>F 1-4</c:v>
                </c:pt>
                <c:pt idx="2">
                  <c:v>F 5-9</c:v>
                </c:pt>
                <c:pt idx="3">
                  <c:v>F 10-14</c:v>
                </c:pt>
                <c:pt idx="4">
                  <c:v>M 0-11 mths</c:v>
                </c:pt>
                <c:pt idx="5">
                  <c:v>M 1-4</c:v>
                </c:pt>
                <c:pt idx="6">
                  <c:v>M 5-9</c:v>
                </c:pt>
                <c:pt idx="7">
                  <c:v>M 10-14</c:v>
                </c:pt>
              </c:strCache>
            </c:strRef>
          </c:cat>
          <c:val>
            <c:numRef>
              <c:extLst>
                <c:ext xmlns:c15="http://schemas.microsoft.com/office/drawing/2012/chart" uri="{02D57815-91ED-43cb-92C2-25804820EDAC}">
                  <c15:fullRef>
                    <c15:sqref>'Analysis FY19FYQ1 FY19FYQ2'!$AG$12:$AG$31</c15:sqref>
                  </c15:fullRef>
                </c:ext>
              </c:extLst>
              <c:f>('Analysis FY19FYQ1 FY19FYQ2'!$AG$12:$AG$15,'Analysis FY19FYQ1 FY19FYQ2'!$AG$22:$AG$25)</c:f>
              <c:numCache>
                <c:formatCode>0.0%</c:formatCode>
                <c:ptCount val="8"/>
                <c:pt idx="0">
                  <c:v>0.18110236220472442</c:v>
                </c:pt>
                <c:pt idx="1">
                  <c:v>0.13283293528943477</c:v>
                </c:pt>
                <c:pt idx="2">
                  <c:v>8.9860352155434128E-2</c:v>
                </c:pt>
                <c:pt idx="3">
                  <c:v>7.883753284897202E-2</c:v>
                </c:pt>
                <c:pt idx="4">
                  <c:v>0.19730941704035873</c:v>
                </c:pt>
                <c:pt idx="5">
                  <c:v>0.14507963946166194</c:v>
                </c:pt>
                <c:pt idx="6">
                  <c:v>8.7756052141527E-2</c:v>
                </c:pt>
                <c:pt idx="7">
                  <c:v>8.2184122251211328E-2</c:v>
                </c:pt>
              </c:numCache>
            </c:numRef>
          </c:val>
          <c:extLst>
            <c:ext xmlns:c16="http://schemas.microsoft.com/office/drawing/2014/chart" uri="{C3380CC4-5D6E-409C-BE32-E72D297353CC}">
              <c16:uniqueId val="{00000001-8A79-4045-A525-C64E68FAC64F}"/>
            </c:ext>
          </c:extLst>
        </c:ser>
        <c:dLbls>
          <c:showLegendKey val="0"/>
          <c:showVal val="0"/>
          <c:showCatName val="0"/>
          <c:showSerName val="0"/>
          <c:showPercent val="0"/>
          <c:showBubbleSize val="0"/>
        </c:dLbls>
        <c:gapWidth val="150"/>
        <c:overlap val="100"/>
        <c:axId val="1549939776"/>
        <c:axId val="1540655328"/>
        <c:extLst>
          <c:ext xmlns:c15="http://schemas.microsoft.com/office/drawing/2012/chart" uri="{02D57815-91ED-43cb-92C2-25804820EDAC}">
            <c15:filteredBarSeries>
              <c15:ser>
                <c:idx val="2"/>
                <c:order val="2"/>
                <c:tx>
                  <c:strRef>
                    <c:extLst>
                      <c:ext uri="{02D57815-91ED-43cb-92C2-25804820EDAC}">
                        <c15:formulaRef>
                          <c15:sqref>'Analysis FY19FYQ1 FY19FYQ2'!$AI$11</c15:sqref>
                        </c15:formulaRef>
                      </c:ext>
                    </c:extLst>
                    <c:strCache>
                      <c:ptCount val="1"/>
                      <c:pt idx="0">
                        <c:v>LTFU proxy</c:v>
                      </c:pt>
                    </c:strCache>
                  </c:strRef>
                </c:tx>
                <c:spPr>
                  <a:solidFill>
                    <a:schemeClr val="accent3"/>
                  </a:solidFill>
                  <a:ln>
                    <a:noFill/>
                  </a:ln>
                  <a:effectLst/>
                </c:spPr>
                <c:invertIfNegative val="0"/>
                <c:cat>
                  <c:strRef>
                    <c:extLst>
                      <c:ext uri="{02D57815-91ED-43cb-92C2-25804820EDAC}">
                        <c15:fullRef>
                          <c15:sqref>'Analysis FY19FYQ1 FY19FYQ2'!$AE$12:$AE$31</c15:sqref>
                        </c15:fullRef>
                        <c15:formulaRef>
                          <c15:sqref>('Analysis FY19FYQ1 FY19FYQ2'!$AE$12:$AE$15,'Analysis FY19FYQ1 FY19FYQ2'!$AE$22:$AE$25)</c15:sqref>
                        </c15:formulaRef>
                      </c:ext>
                    </c:extLst>
                    <c:strCache>
                      <c:ptCount val="8"/>
                      <c:pt idx="0">
                        <c:v>F 0-11 mths</c:v>
                      </c:pt>
                      <c:pt idx="1">
                        <c:v>F 1-4</c:v>
                      </c:pt>
                      <c:pt idx="2">
                        <c:v>F 5-9</c:v>
                      </c:pt>
                      <c:pt idx="3">
                        <c:v>F 10-14</c:v>
                      </c:pt>
                      <c:pt idx="4">
                        <c:v>M 0-11 mths</c:v>
                      </c:pt>
                      <c:pt idx="5">
                        <c:v>M 1-4</c:v>
                      </c:pt>
                      <c:pt idx="6">
                        <c:v>M 5-9</c:v>
                      </c:pt>
                      <c:pt idx="7">
                        <c:v>M 10-14</c:v>
                      </c:pt>
                    </c:strCache>
                  </c:strRef>
                </c:cat>
                <c:val>
                  <c:numRef>
                    <c:extLst>
                      <c:ext uri="{02D57815-91ED-43cb-92C2-25804820EDAC}">
                        <c15:fullRef>
                          <c15:sqref>'Analysis FY19FYQ1 FY19FYQ2'!$AI$12:$AI$31</c15:sqref>
                        </c15:fullRef>
                        <c15:formulaRef>
                          <c15:sqref>('Analysis FY19FYQ1 FY19FYQ2'!$AI$12:$AI$15,'Analysis FY19FYQ1 FY19FYQ2'!$AI$22:$AI$25)</c15:sqref>
                        </c15:formulaRef>
                      </c:ext>
                    </c:extLst>
                    <c:numCache>
                      <c:formatCode>0.0%</c:formatCode>
                      <c:ptCount val="8"/>
                      <c:pt idx="0">
                        <c:v>0.53614889047959913</c:v>
                      </c:pt>
                      <c:pt idx="1">
                        <c:v>0.13397020357102241</c:v>
                      </c:pt>
                      <c:pt idx="2">
                        <c:v>6.0716454159077113E-4</c:v>
                      </c:pt>
                      <c:pt idx="3">
                        <c:v>2.1641675684031534E-3</c:v>
                      </c:pt>
                      <c:pt idx="4">
                        <c:v>0.56412556053811658</c:v>
                      </c:pt>
                      <c:pt idx="5">
                        <c:v>0.14594394369675268</c:v>
                      </c:pt>
                      <c:pt idx="6">
                        <c:v>-2.4441340782122905E-3</c:v>
                      </c:pt>
                      <c:pt idx="7">
                        <c:v>-1.5095042862467387E-2</c:v>
                      </c:pt>
                    </c:numCache>
                  </c:numRef>
                </c:val>
                <c:extLst>
                  <c:ext xmlns:c16="http://schemas.microsoft.com/office/drawing/2014/chart" uri="{C3380CC4-5D6E-409C-BE32-E72D297353CC}">
                    <c16:uniqueId val="{00000002-8A79-4045-A525-C64E68FAC64F}"/>
                  </c:ext>
                </c:extLst>
              </c15:ser>
            </c15:filteredBarSeries>
          </c:ext>
        </c:extLst>
      </c:barChart>
      <c:catAx>
        <c:axId val="15499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55328"/>
        <c:crosses val="autoZero"/>
        <c:auto val="1"/>
        <c:lblAlgn val="ctr"/>
        <c:lblOffset val="100"/>
        <c:noMultiLvlLbl val="0"/>
      </c:catAx>
      <c:valAx>
        <c:axId val="15406553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3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cid:image001.png@01D68081.F10A2A0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611187</xdr:colOff>
      <xdr:row>7</xdr:row>
      <xdr:rowOff>190499</xdr:rowOff>
    </xdr:from>
    <xdr:to>
      <xdr:col>14</xdr:col>
      <xdr:colOff>380999</xdr:colOff>
      <xdr:row>33</xdr:row>
      <xdr:rowOff>142874</xdr:rowOff>
    </xdr:to>
    <xdr:pic>
      <xdr:nvPicPr>
        <xdr:cNvPr id="2" name="Picture 1">
          <a:extLst>
            <a:ext uri="{FF2B5EF4-FFF2-40B4-BE49-F238E27FC236}">
              <a16:creationId xmlns:a16="http://schemas.microsoft.com/office/drawing/2014/main" id="{771E8D37-4A13-4833-AEA7-E42F124310E9}"/>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611187" y="1523999"/>
          <a:ext cx="8326437" cy="4905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42</xdr:col>
      <xdr:colOff>260745</xdr:colOff>
      <xdr:row>7</xdr:row>
      <xdr:rowOff>177403</xdr:rowOff>
    </xdr:from>
    <xdr:to>
      <xdr:col>49</xdr:col>
      <xdr:colOff>584595</xdr:colOff>
      <xdr:row>13</xdr:row>
      <xdr:rowOff>110728</xdr:rowOff>
    </xdr:to>
    <xdr:graphicFrame macro="">
      <xdr:nvGraphicFramePr>
        <xdr:cNvPr id="2" name="Chart 1">
          <a:extLst>
            <a:ext uri="{FF2B5EF4-FFF2-40B4-BE49-F238E27FC236}">
              <a16:creationId xmlns:a16="http://schemas.microsoft.com/office/drawing/2014/main" id="{73049101-8FD9-4215-BB03-958D682EE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269082</xdr:colOff>
      <xdr:row>15</xdr:row>
      <xdr:rowOff>166688</xdr:rowOff>
    </xdr:from>
    <xdr:to>
      <xdr:col>49</xdr:col>
      <xdr:colOff>592932</xdr:colOff>
      <xdr:row>29</xdr:row>
      <xdr:rowOff>30957</xdr:rowOff>
    </xdr:to>
    <xdr:graphicFrame macro="">
      <xdr:nvGraphicFramePr>
        <xdr:cNvPr id="3" name="Chart 2">
          <a:extLst>
            <a:ext uri="{FF2B5EF4-FFF2-40B4-BE49-F238E27FC236}">
              <a16:creationId xmlns:a16="http://schemas.microsoft.com/office/drawing/2014/main" id="{84C42041-1941-486C-9854-31CF6CB45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0</xdr:colOff>
      <xdr:row>8</xdr:row>
      <xdr:rowOff>0</xdr:rowOff>
    </xdr:from>
    <xdr:to>
      <xdr:col>57</xdr:col>
      <xdr:colOff>321469</xdr:colOff>
      <xdr:row>13</xdr:row>
      <xdr:rowOff>135731</xdr:rowOff>
    </xdr:to>
    <xdr:graphicFrame macro="">
      <xdr:nvGraphicFramePr>
        <xdr:cNvPr id="4" name="Chart 3">
          <a:extLst>
            <a:ext uri="{FF2B5EF4-FFF2-40B4-BE49-F238E27FC236}">
              <a16:creationId xmlns:a16="http://schemas.microsoft.com/office/drawing/2014/main" id="{BF33A351-F7F8-415F-8229-F8CBA8F4E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0</xdr:colOff>
      <xdr:row>16</xdr:row>
      <xdr:rowOff>0</xdr:rowOff>
    </xdr:from>
    <xdr:to>
      <xdr:col>57</xdr:col>
      <xdr:colOff>321469</xdr:colOff>
      <xdr:row>29</xdr:row>
      <xdr:rowOff>64294</xdr:rowOff>
    </xdr:to>
    <xdr:graphicFrame macro="">
      <xdr:nvGraphicFramePr>
        <xdr:cNvPr id="5" name="Chart 4">
          <a:extLst>
            <a:ext uri="{FF2B5EF4-FFF2-40B4-BE49-F238E27FC236}">
              <a16:creationId xmlns:a16="http://schemas.microsoft.com/office/drawing/2014/main" id="{D656C2CD-902D-4584-B5BE-E6DE6D0DB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0</xdr:colOff>
      <xdr:row>8</xdr:row>
      <xdr:rowOff>0</xdr:rowOff>
    </xdr:from>
    <xdr:to>
      <xdr:col>65</xdr:col>
      <xdr:colOff>321469</xdr:colOff>
      <xdr:row>13</xdr:row>
      <xdr:rowOff>135731</xdr:rowOff>
    </xdr:to>
    <xdr:graphicFrame macro="">
      <xdr:nvGraphicFramePr>
        <xdr:cNvPr id="6" name="Chart 5">
          <a:extLst>
            <a:ext uri="{FF2B5EF4-FFF2-40B4-BE49-F238E27FC236}">
              <a16:creationId xmlns:a16="http://schemas.microsoft.com/office/drawing/2014/main" id="{CC036562-9C62-4E50-92B3-84B80B368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276224</xdr:colOff>
      <xdr:row>32</xdr:row>
      <xdr:rowOff>57150</xdr:rowOff>
    </xdr:from>
    <xdr:to>
      <xdr:col>43</xdr:col>
      <xdr:colOff>238124</xdr:colOff>
      <xdr:row>56</xdr:row>
      <xdr:rowOff>95250</xdr:rowOff>
    </xdr:to>
    <xdr:graphicFrame macro="">
      <xdr:nvGraphicFramePr>
        <xdr:cNvPr id="7" name="Chart 6">
          <a:extLst>
            <a:ext uri="{FF2B5EF4-FFF2-40B4-BE49-F238E27FC236}">
              <a16:creationId xmlns:a16="http://schemas.microsoft.com/office/drawing/2014/main" id="{842AB8EF-B0A6-4FDA-867A-ED79AA420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3</xdr:row>
      <xdr:rowOff>0</xdr:rowOff>
    </xdr:from>
    <xdr:to>
      <xdr:col>13</xdr:col>
      <xdr:colOff>47625</xdr:colOff>
      <xdr:row>24</xdr:row>
      <xdr:rowOff>133350</xdr:rowOff>
    </xdr:to>
    <xdr:graphicFrame macro="">
      <xdr:nvGraphicFramePr>
        <xdr:cNvPr id="2" name="Chart 1">
          <a:extLst>
            <a:ext uri="{FF2B5EF4-FFF2-40B4-BE49-F238E27FC236}">
              <a16:creationId xmlns:a16="http://schemas.microsoft.com/office/drawing/2014/main" id="{32BFD6F0-1953-464D-A1C8-59D618093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19050</xdr:rowOff>
    </xdr:from>
    <xdr:to>
      <xdr:col>29</xdr:col>
      <xdr:colOff>171450</xdr:colOff>
      <xdr:row>25</xdr:row>
      <xdr:rowOff>104775</xdr:rowOff>
    </xdr:to>
    <xdr:graphicFrame macro="">
      <xdr:nvGraphicFramePr>
        <xdr:cNvPr id="3" name="Chart 2">
          <a:extLst>
            <a:ext uri="{FF2B5EF4-FFF2-40B4-BE49-F238E27FC236}">
              <a16:creationId xmlns:a16="http://schemas.microsoft.com/office/drawing/2014/main" id="{8ACBAD39-3F65-4E24-9A43-8723681F7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42</xdr:col>
      <xdr:colOff>584595</xdr:colOff>
      <xdr:row>8</xdr:row>
      <xdr:rowOff>234553</xdr:rowOff>
    </xdr:from>
    <xdr:to>
      <xdr:col>50</xdr:col>
      <xdr:colOff>298845</xdr:colOff>
      <xdr:row>14</xdr:row>
      <xdr:rowOff>167878</xdr:rowOff>
    </xdr:to>
    <xdr:graphicFrame macro="">
      <xdr:nvGraphicFramePr>
        <xdr:cNvPr id="2" name="Chart 1">
          <a:extLst>
            <a:ext uri="{FF2B5EF4-FFF2-40B4-BE49-F238E27FC236}">
              <a16:creationId xmlns:a16="http://schemas.microsoft.com/office/drawing/2014/main" id="{5C07F517-8DAF-4106-A150-C028DA3A7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50007</xdr:colOff>
      <xdr:row>15</xdr:row>
      <xdr:rowOff>147638</xdr:rowOff>
    </xdr:from>
    <xdr:to>
      <xdr:col>50</xdr:col>
      <xdr:colOff>373857</xdr:colOff>
      <xdr:row>29</xdr:row>
      <xdr:rowOff>11907</xdr:rowOff>
    </xdr:to>
    <xdr:graphicFrame macro="">
      <xdr:nvGraphicFramePr>
        <xdr:cNvPr id="3" name="Chart 2">
          <a:extLst>
            <a:ext uri="{FF2B5EF4-FFF2-40B4-BE49-F238E27FC236}">
              <a16:creationId xmlns:a16="http://schemas.microsoft.com/office/drawing/2014/main" id="{E2242387-3305-4E86-88BD-CD388A935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142875</xdr:colOff>
      <xdr:row>8</xdr:row>
      <xdr:rowOff>352425</xdr:rowOff>
    </xdr:from>
    <xdr:to>
      <xdr:col>55</xdr:col>
      <xdr:colOff>464344</xdr:colOff>
      <xdr:row>15</xdr:row>
      <xdr:rowOff>88106</xdr:rowOff>
    </xdr:to>
    <xdr:graphicFrame macro="">
      <xdr:nvGraphicFramePr>
        <xdr:cNvPr id="4" name="Chart 3">
          <a:extLst>
            <a:ext uri="{FF2B5EF4-FFF2-40B4-BE49-F238E27FC236}">
              <a16:creationId xmlns:a16="http://schemas.microsoft.com/office/drawing/2014/main" id="{98080ED2-FC28-4D86-8AB8-3D7C8BA5C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200025</xdr:colOff>
      <xdr:row>16</xdr:row>
      <xdr:rowOff>142875</xdr:rowOff>
    </xdr:from>
    <xdr:to>
      <xdr:col>55</xdr:col>
      <xdr:colOff>521494</xdr:colOff>
      <xdr:row>30</xdr:row>
      <xdr:rowOff>7144</xdr:rowOff>
    </xdr:to>
    <xdr:graphicFrame macro="">
      <xdr:nvGraphicFramePr>
        <xdr:cNvPr id="5" name="Chart 4">
          <a:extLst>
            <a:ext uri="{FF2B5EF4-FFF2-40B4-BE49-F238E27FC236}">
              <a16:creationId xmlns:a16="http://schemas.microsoft.com/office/drawing/2014/main" id="{9CF734CA-41A7-4D0F-BE13-D2EE893B1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0</xdr:colOff>
      <xdr:row>8</xdr:row>
      <xdr:rowOff>0</xdr:rowOff>
    </xdr:from>
    <xdr:to>
      <xdr:col>60</xdr:col>
      <xdr:colOff>321469</xdr:colOff>
      <xdr:row>13</xdr:row>
      <xdr:rowOff>135731</xdr:rowOff>
    </xdr:to>
    <xdr:graphicFrame macro="">
      <xdr:nvGraphicFramePr>
        <xdr:cNvPr id="6" name="Chart 5">
          <a:extLst>
            <a:ext uri="{FF2B5EF4-FFF2-40B4-BE49-F238E27FC236}">
              <a16:creationId xmlns:a16="http://schemas.microsoft.com/office/drawing/2014/main" id="{4DE3159C-C7FE-43A0-A941-957BD170D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647700</xdr:colOff>
      <xdr:row>32</xdr:row>
      <xdr:rowOff>33336</xdr:rowOff>
    </xdr:from>
    <xdr:to>
      <xdr:col>39</xdr:col>
      <xdr:colOff>19050</xdr:colOff>
      <xdr:row>53</xdr:row>
      <xdr:rowOff>66675</xdr:rowOff>
    </xdr:to>
    <xdr:graphicFrame macro="">
      <xdr:nvGraphicFramePr>
        <xdr:cNvPr id="7" name="Chart 6">
          <a:extLst>
            <a:ext uri="{FF2B5EF4-FFF2-40B4-BE49-F238E27FC236}">
              <a16:creationId xmlns:a16="http://schemas.microsoft.com/office/drawing/2014/main" id="{71963BBF-5AB1-4422-B2B6-B8130061A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3</xdr:row>
      <xdr:rowOff>0</xdr:rowOff>
    </xdr:from>
    <xdr:to>
      <xdr:col>13</xdr:col>
      <xdr:colOff>47625</xdr:colOff>
      <xdr:row>24</xdr:row>
      <xdr:rowOff>133350</xdr:rowOff>
    </xdr:to>
    <xdr:graphicFrame macro="">
      <xdr:nvGraphicFramePr>
        <xdr:cNvPr id="2" name="Chart 1">
          <a:extLst>
            <a:ext uri="{FF2B5EF4-FFF2-40B4-BE49-F238E27FC236}">
              <a16:creationId xmlns:a16="http://schemas.microsoft.com/office/drawing/2014/main" id="{DAE7DA81-7DFE-4D4D-B2E5-41E985566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19050</xdr:rowOff>
    </xdr:from>
    <xdr:to>
      <xdr:col>29</xdr:col>
      <xdr:colOff>171450</xdr:colOff>
      <xdr:row>25</xdr:row>
      <xdr:rowOff>104775</xdr:rowOff>
    </xdr:to>
    <xdr:graphicFrame macro="">
      <xdr:nvGraphicFramePr>
        <xdr:cNvPr id="3" name="Chart 2">
          <a:extLst>
            <a:ext uri="{FF2B5EF4-FFF2-40B4-BE49-F238E27FC236}">
              <a16:creationId xmlns:a16="http://schemas.microsoft.com/office/drawing/2014/main" id="{6F5593B7-F442-4A99-A93D-44CCB4186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3</xdr:row>
      <xdr:rowOff>0</xdr:rowOff>
    </xdr:from>
    <xdr:to>
      <xdr:col>13</xdr:col>
      <xdr:colOff>47625</xdr:colOff>
      <xdr:row>24</xdr:row>
      <xdr:rowOff>133350</xdr:rowOff>
    </xdr:to>
    <xdr:graphicFrame macro="">
      <xdr:nvGraphicFramePr>
        <xdr:cNvPr id="2" name="Chart 1">
          <a:extLst>
            <a:ext uri="{FF2B5EF4-FFF2-40B4-BE49-F238E27FC236}">
              <a16:creationId xmlns:a16="http://schemas.microsoft.com/office/drawing/2014/main" id="{D85D96A2-0D3F-4BE4-A480-D1C3A52E5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19050</xdr:rowOff>
    </xdr:from>
    <xdr:to>
      <xdr:col>29</xdr:col>
      <xdr:colOff>171450</xdr:colOff>
      <xdr:row>25</xdr:row>
      <xdr:rowOff>104775</xdr:rowOff>
    </xdr:to>
    <xdr:graphicFrame macro="">
      <xdr:nvGraphicFramePr>
        <xdr:cNvPr id="3" name="Chart 2">
          <a:extLst>
            <a:ext uri="{FF2B5EF4-FFF2-40B4-BE49-F238E27FC236}">
              <a16:creationId xmlns:a16="http://schemas.microsoft.com/office/drawing/2014/main" id="{BE6FE696-3EB8-4F6D-A219-364FEB8F5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rtifactual%20high%20LTFU%20FY19Q4%20FY20Q1_9.5.20_updated_sw_m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rres Alvarado, Laura (CDC)" refreshedDate="44120.542040046297" createdVersion="6" refreshedVersion="6" minRefreshableVersion="3" recordCount="1653" xr:uid="{F42A3954-05DF-481C-A907-7DA024F04EAB}">
  <cacheSource type="worksheet">
    <worksheetSource ref="A1:F1048576" sheet="DOB" r:id="rId2"/>
  </cacheSource>
  <cacheFields count="8">
    <cacheField name="Sexo" numFmtId="0">
      <sharedItems containsBlank="1" count="3">
        <s v="F"/>
        <s v="M"/>
        <m/>
      </sharedItems>
    </cacheField>
    <cacheField name="AgeBand" numFmtId="49">
      <sharedItems containsBlank="1" count="11">
        <s v="0-11 mths"/>
        <s v="1-4"/>
        <s v="10-14"/>
        <s v="15-19"/>
        <s v="20-24"/>
        <s v="25-29"/>
        <s v="30-34"/>
        <s v="35-39"/>
        <s v="40+"/>
        <s v="5-9"/>
        <m/>
      </sharedItems>
    </cacheField>
    <cacheField name="datanasc" numFmtId="14">
      <sharedItems containsNonDate="0" containsDate="1" containsString="0" containsBlank="1" minDate="1952-01-02T00:00:00" maxDate="2018-06-29T00:00:00" count="950">
        <d v="2018-01-25T00:00:00"/>
        <d v="2018-01-31T00:00:00"/>
        <d v="2018-02-26T00:00:00"/>
        <d v="2018-02-12T00:00:00"/>
        <d v="2018-02-15T00:00:00"/>
        <d v="2018-02-22T00:00:00"/>
        <d v="2018-04-24T00:00:00"/>
        <d v="2018-02-11T00:00:00"/>
        <d v="2018-02-18T00:00:00"/>
        <d v="2018-03-06T00:00:00"/>
        <d v="2018-01-13T00:00:00"/>
        <d v="2018-01-16T00:00:00"/>
        <d v="2018-02-14T00:00:00"/>
        <d v="2018-02-17T00:00:00"/>
        <d v="2018-03-18T00:00:00"/>
        <d v="2018-01-02T00:00:00"/>
        <d v="2018-01-15T00:00:00"/>
        <d v="2018-02-03T00:00:00"/>
        <d v="2018-03-30T00:00:00"/>
        <d v="2018-01-14T00:00:00"/>
        <d v="2018-03-23T00:00:00"/>
        <d v="2018-01-07T00:00:00"/>
        <d v="2018-03-09T00:00:00"/>
        <d v="2018-03-19T00:00:00"/>
        <d v="2018-03-28T00:00:00"/>
        <d v="2018-02-04T00:00:00"/>
        <d v="2018-02-27T00:00:00"/>
        <d v="2018-03-15T00:00:00"/>
        <d v="2018-03-21T00:00:00"/>
        <d v="2018-01-05T00:00:00"/>
        <d v="2018-02-13T00:00:00"/>
        <d v="2018-02-19T00:00:00"/>
        <d v="2018-03-04T00:00:00"/>
        <d v="2018-03-27T00:00:00"/>
        <d v="2018-01-01T00:00:00"/>
        <d v="2018-01-08T00:00:00"/>
        <d v="2018-01-21T00:00:00"/>
        <d v="2018-04-01T00:00:00"/>
        <d v="2018-01-26T00:00:00"/>
        <d v="2018-02-02T00:00:00"/>
        <d v="2018-03-22T00:00:00"/>
        <d v="2018-03-25T00:00:00"/>
        <d v="2018-01-03T00:00:00"/>
        <d v="2018-01-19T00:00:00"/>
        <d v="2018-01-22T00:00:00"/>
        <d v="2018-02-01T00:00:00"/>
        <d v="2018-03-08T00:00:00"/>
        <d v="2018-03-31T00:00:00"/>
        <d v="2018-01-12T00:00:00"/>
        <d v="2018-03-14T00:00:00"/>
        <d v="2018-01-11T00:00:00"/>
        <d v="2018-01-24T00:00:00"/>
        <d v="2018-01-27T00:00:00"/>
        <d v="2018-01-30T00:00:00"/>
        <d v="2018-02-25T00:00:00"/>
        <d v="2018-02-28T00:00:00"/>
        <d v="2018-03-07T00:00:00"/>
        <d v="2018-03-13T00:00:00"/>
        <d v="2018-01-10T00:00:00"/>
        <d v="2018-01-17T00:00:00"/>
        <d v="2018-01-20T00:00:00"/>
        <d v="2018-02-08T00:00:00"/>
        <d v="2018-02-24T00:00:00"/>
        <d v="2018-03-03T00:00:00"/>
        <d v="2018-01-09T00:00:00"/>
        <d v="2018-02-20T00:00:00"/>
        <d v="2018-03-02T00:00:00"/>
        <d v="2018-01-18T00:00:00"/>
        <d v="2018-01-28T00:00:00"/>
        <d v="2018-02-16T00:00:00"/>
        <d v="2018-03-01T00:00:00"/>
        <d v="2018-03-11T00:00:00"/>
        <d v="2018-03-17T00:00:00"/>
        <d v="2018-03-20T00:00:00"/>
        <d v="2018-02-06T00:00:00"/>
        <d v="2018-03-26T00:00:00"/>
        <d v="2018-03-29T00:00:00"/>
        <d v="2018-01-04T00:00:00"/>
        <d v="2018-01-23T00:00:00"/>
        <d v="2018-01-06T00:00:00"/>
        <d v="2018-01-29T00:00:00"/>
        <d v="2018-02-07T00:00:00"/>
        <d v="2018-02-23T00:00:00"/>
        <d v="2018-03-05T00:00:00"/>
        <d v="2018-03-24T00:00:00"/>
        <d v="2014-02-06T00:00:00"/>
        <d v="2017-06-14T00:00:00"/>
        <d v="2014-02-24T00:00:00"/>
        <d v="2014-02-27T00:00:00"/>
        <d v="2014-03-08T00:00:00"/>
        <d v="2014-03-15T00:00:00"/>
        <d v="2015-06-30T00:00:00"/>
        <d v="2014-01-09T00:00:00"/>
        <d v="2014-01-28T00:00:00"/>
        <d v="2014-02-03T00:00:00"/>
        <d v="2014-02-10T00:00:00"/>
        <d v="2014-02-23T00:00:00"/>
        <d v="2014-03-04T00:00:00"/>
        <d v="2014-01-05T00:00:00"/>
        <d v="2014-01-11T00:00:00"/>
        <d v="2014-01-14T00:00:00"/>
        <d v="2014-01-21T00:00:00"/>
        <d v="2014-02-22T00:00:00"/>
        <d v="2014-03-13T00:00:00"/>
        <d v="2016-01-01T00:00:00"/>
        <d v="2017-01-01T00:00:00"/>
        <d v="2014-01-20T00:00:00"/>
        <d v="2014-02-05T00:00:00"/>
        <d v="2014-02-11T00:00:00"/>
        <d v="2014-03-19T00:00:00"/>
        <d v="2014-01-16T00:00:00"/>
        <d v="2014-02-17T00:00:00"/>
        <d v="2014-03-21T00:00:00"/>
        <d v="2015-01-01T00:00:00"/>
        <d v="2014-01-15T00:00:00"/>
        <d v="2014-03-30T00:00:00"/>
        <d v="2014-02-25T00:00:00"/>
        <d v="2014-03-10T00:00:00"/>
        <d v="2014-03-16T00:00:00"/>
        <d v="2014-03-23T00:00:00"/>
        <d v="2014-03-29T00:00:00"/>
        <d v="2014-01-04T00:00:00"/>
        <d v="2014-01-10T00:00:00"/>
        <d v="2014-01-23T00:00:00"/>
        <d v="2014-02-08T00:00:00"/>
        <d v="2014-03-09T00:00:00"/>
        <d v="2014-03-12T00:00:00"/>
        <d v="2014-03-25T00:00:00"/>
        <d v="2014-03-28T00:00:00"/>
        <d v="2016-11-10T00:00:00"/>
        <d v="2014-01-19T00:00:00"/>
        <d v="2014-01-29T00:00:00"/>
        <d v="2014-02-14T00:00:00"/>
        <d v="2017-02-07T00:00:00"/>
        <d v="2014-01-02T00:00:00"/>
        <d v="2014-01-12T00:00:00"/>
        <d v="2014-02-26T00:00:00"/>
        <d v="2014-03-01T00:00:00"/>
        <d v="2015-01-07T00:00:00"/>
        <d v="2017-02-13T00:00:00"/>
        <d v="2014-01-08T00:00:00"/>
        <d v="2014-02-09T00:00:00"/>
        <d v="2014-02-12T00:00:00"/>
        <d v="2014-02-19T00:00:00"/>
        <d v="2014-02-28T00:00:00"/>
        <d v="2014-03-26T00:00:00"/>
        <d v="2014-01-17T00:00:00"/>
        <d v="2014-02-15T00:00:00"/>
        <d v="2014-02-18T00:00:00"/>
        <d v="2014-03-03T00:00:00"/>
        <d v="2014-03-06T00:00:00"/>
        <d v="2014-03-22T00:00:00"/>
        <d v="2014-01-06T00:00:00"/>
        <d v="2014-01-13T00:00:00"/>
        <d v="2014-01-22T00:00:00"/>
        <d v="2014-02-04T00:00:00"/>
        <d v="2014-03-02T00:00:00"/>
        <d v="2014-03-18T00:00:00"/>
        <d v="2014-03-24T00:00:00"/>
        <d v="2014-01-18T00:00:00"/>
        <d v="2014-01-25T00:00:00"/>
        <d v="2014-02-13T00:00:00"/>
        <d v="2014-02-16T00:00:00"/>
        <d v="2014-03-14T00:00:00"/>
        <d v="2014-03-17T00:00:00"/>
        <d v="2014-03-27T00:00:00"/>
        <d v="2014-01-24T00:00:00"/>
        <d v="2014-01-27T00:00:00"/>
        <d v="2014-01-30T00:00:00"/>
        <d v="2014-03-07T00:00:00"/>
        <d v="2014-01-01T00:00:00"/>
        <d v="2014-01-07T00:00:00"/>
        <d v="2014-02-02T00:00:00"/>
        <d v="2014-02-21T00:00:00"/>
        <d v="2017-03-22T00:00:00"/>
        <d v="2014-01-03T00:00:00"/>
        <d v="2014-02-01T00:00:00"/>
        <d v="2014-02-07T00:00:00"/>
        <d v="2014-02-20T00:00:00"/>
        <d v="2014-03-05T00:00:00"/>
        <d v="2014-03-31T00:00:00"/>
        <d v="2014-01-31T00:00:00"/>
        <d v="2014-03-11T00:00:00"/>
        <d v="2014-03-20T00:00:00"/>
        <d v="2004-01-30T00:00:00"/>
        <d v="2004-02-02T00:00:00"/>
        <d v="2004-03-15T00:00:00"/>
        <d v="2004-03-28T00:00:00"/>
        <d v="2006-02-17T00:00:00"/>
        <d v="2004-03-08T00:00:00"/>
        <d v="2004-01-03T00:00:00"/>
        <d v="2004-01-19T00:00:00"/>
        <d v="2004-02-04T00:00:00"/>
        <d v="2006-06-24T00:00:00"/>
        <d v="2004-01-02T00:00:00"/>
        <d v="2004-01-28T00:00:00"/>
        <d v="2004-02-19T00:00:00"/>
        <d v="2004-03-19T00:00:00"/>
        <d v="2004-03-26T00:00:00"/>
        <d v="2004-01-01T00:00:00"/>
        <d v="2004-01-14T00:00:00"/>
        <d v="2004-01-24T00:00:00"/>
        <d v="2004-03-09T00:00:00"/>
        <d v="2004-03-18T00:00:00"/>
        <d v="2004-01-07T00:00:00"/>
        <d v="2004-03-21T00:00:00"/>
        <d v="2004-01-06T00:00:00"/>
        <d v="2004-02-07T00:00:00"/>
        <d v="2004-03-20T00:00:00"/>
        <d v="2004-03-23T00:00:00"/>
        <d v="2008-01-01T00:00:00"/>
        <d v="2004-01-18T00:00:00"/>
        <d v="2004-01-31T00:00:00"/>
        <d v="2004-03-16T00:00:00"/>
        <d v="2004-02-12T00:00:00"/>
        <d v="2004-02-22T00:00:00"/>
        <d v="2004-01-10T00:00:00"/>
        <d v="2004-01-20T00:00:00"/>
        <d v="2004-02-08T00:00:00"/>
        <d v="2004-02-11T00:00:00"/>
        <d v="2004-02-01T00:00:00"/>
        <d v="2004-03-04T00:00:00"/>
        <d v="2004-03-17T00:00:00"/>
        <d v="2004-02-26T00:00:00"/>
        <d v="2004-02-29T00:00:00"/>
        <d v="2004-03-03T00:00:00"/>
        <d v="2004-03-02T00:00:00"/>
        <d v="2004-03-31T00:00:00"/>
        <d v="2004-02-18T00:00:00"/>
        <d v="2004-02-21T00:00:00"/>
        <d v="2004-02-24T00:00:00"/>
        <d v="2004-03-14T00:00:00"/>
        <d v="2004-03-24T00:00:00"/>
        <d v="2004-01-09T00:00:00"/>
        <d v="2004-02-20T00:00:00"/>
        <d v="2004-02-23T00:00:00"/>
        <d v="2004-03-10T00:00:00"/>
        <d v="2004-03-30T00:00:00"/>
        <d v="2004-02-03T00:00:00"/>
        <d v="2004-02-10T00:00:00"/>
        <d v="2004-03-22T00:00:00"/>
        <d v="2004-01-27T00:00:00"/>
        <d v="2004-02-28T00:00:00"/>
        <d v="2004-03-12T00:00:00"/>
        <d v="2004-03-25T00:00:00"/>
        <d v="2004-01-04T00:00:00"/>
        <d v="2004-01-13T00:00:00"/>
        <d v="2004-01-23T00:00:00"/>
        <d v="2004-01-26T00:00:00"/>
        <d v="2004-01-29T00:00:00"/>
        <d v="2004-02-05T00:00:00"/>
        <d v="2004-03-05T00:00:00"/>
        <d v="2004-03-27T00:00:00"/>
        <d v="2004-01-16T00:00:00"/>
        <d v="2004-01-22T00:00:00"/>
        <d v="2004-01-25T00:00:00"/>
        <d v="2004-03-01T00:00:00"/>
        <d v="2004-01-12T00:00:00"/>
        <d v="2004-01-21T00:00:00"/>
        <d v="2004-03-06T00:00:00"/>
        <d v="2004-03-13T00:00:00"/>
        <d v="2004-03-29T00:00:00"/>
        <d v="1999-01-05T00:00:00"/>
        <d v="1999-02-10T00:00:00"/>
        <d v="1999-02-19T00:00:00"/>
        <d v="1999-03-04T00:00:00"/>
        <d v="1999-01-03T00:00:00"/>
        <d v="1999-02-17T00:00:00"/>
        <d v="1999-02-20T00:00:00"/>
        <d v="1999-03-11T00:00:00"/>
        <d v="1999-03-21T00:00:00"/>
        <d v="1999-01-07T00:00:00"/>
        <d v="1999-02-05T00:00:00"/>
        <d v="1999-02-18T00:00:00"/>
        <d v="1999-01-30T00:00:00"/>
        <d v="1999-01-12T00:00:00"/>
        <d v="1999-01-18T00:00:00"/>
        <d v="1999-01-25T00:00:00"/>
        <d v="1999-01-31T00:00:00"/>
        <d v="1999-02-13T00:00:00"/>
        <d v="1999-03-05T00:00:00"/>
        <d v="1999-03-18T00:00:00"/>
        <d v="1999-03-31T00:00:00"/>
        <d v="1999-03-12T00:00:00"/>
        <d v="1999-03-19T00:00:00"/>
        <d v="1999-01-27T00:00:00"/>
        <d v="1999-03-03T00:00:00"/>
        <d v="1999-03-10T00:00:00"/>
        <d v="1999-03-13T00:00:00"/>
        <d v="1999-01-21T00:00:00"/>
        <d v="1999-02-16T00:00:00"/>
        <d v="1999-03-17T00:00:00"/>
        <d v="1999-03-20T00:00:00"/>
        <d v="1999-01-06T00:00:00"/>
        <d v="1999-01-09T00:00:00"/>
        <d v="1999-01-16T00:00:00"/>
        <d v="1999-01-29T00:00:00"/>
        <d v="1999-02-04T00:00:00"/>
        <d v="1999-02-14T00:00:00"/>
        <d v="1999-03-02T00:00:00"/>
        <d v="1999-03-08T00:00:00"/>
        <d v="1999-03-24T00:00:00"/>
        <d v="1999-01-10T00:00:00"/>
        <d v="1999-01-26T00:00:00"/>
        <d v="1999-02-02T00:00:00"/>
        <d v="1999-02-21T00:00:00"/>
        <d v="1999-03-06T00:00:00"/>
        <d v="1999-03-22T00:00:00"/>
        <d v="1999-03-25T00:00:00"/>
        <d v="1999-03-28T00:00:00"/>
        <d v="1999-01-01T00:00:00"/>
        <d v="1999-03-16T00:00:00"/>
        <d v="1999-03-23T00:00:00"/>
        <d v="1999-01-15T00:00:00"/>
        <d v="1999-01-28T00:00:00"/>
        <d v="1999-02-03T00:00:00"/>
        <d v="1999-03-01T00:00:00"/>
        <d v="1999-03-07T00:00:00"/>
        <d v="1999-03-27T00:00:00"/>
        <d v="1999-03-30T00:00:00"/>
        <d v="1999-01-19T00:00:00"/>
        <d v="1999-02-01T00:00:00"/>
        <d v="1999-02-07T00:00:00"/>
        <d v="1999-02-23T00:00:00"/>
        <d v="1999-03-15T00:00:00"/>
        <d v="1999-01-20T00:00:00"/>
        <d v="1999-01-23T00:00:00"/>
        <d v="1999-02-08T00:00:00"/>
        <d v="1999-02-11T00:00:00"/>
        <d v="1999-03-09T00:00:00"/>
        <d v="1999-01-11T00:00:00"/>
        <d v="1999-01-14T00:00:00"/>
        <d v="1999-02-12T00:00:00"/>
        <d v="1999-02-22T00:00:00"/>
        <d v="1999-02-28T00:00:00"/>
        <d v="1999-03-29T00:00:00"/>
        <d v="1999-01-02T00:00:00"/>
        <d v="1999-02-26T00:00:00"/>
        <d v="1999-03-14T00:00:00"/>
        <d v="1999-01-22T00:00:00"/>
        <d v="2000-01-01T00:00:00"/>
        <d v="2001-01-01T00:00:00"/>
        <d v="1999-01-04T00:00:00"/>
        <d v="1999-01-13T00:00:00"/>
        <d v="1999-02-27T00:00:00"/>
        <d v="1999-01-08T00:00:00"/>
        <d v="1999-01-17T00:00:00"/>
        <d v="1999-01-24T00:00:00"/>
        <d v="1999-02-06T00:00:00"/>
        <d v="1999-02-09T00:00:00"/>
        <d v="1999-02-15T00:00:00"/>
        <d v="1999-02-25T00:00:00"/>
        <d v="1999-03-26T00:00:00"/>
        <d v="1994-01-15T00:00:00"/>
        <d v="1994-02-20T00:00:00"/>
        <d v="1994-03-11T00:00:00"/>
        <d v="1994-03-30T00:00:00"/>
        <d v="1994-01-10T00:00:00"/>
        <d v="1994-01-13T00:00:00"/>
        <d v="1994-02-01T00:00:00"/>
        <d v="1994-02-04T00:00:00"/>
        <d v="1994-02-11T00:00:00"/>
        <d v="1994-03-12T00:00:00"/>
        <d v="1994-03-31T00:00:00"/>
        <d v="1994-01-04T00:00:00"/>
        <d v="1994-02-05T00:00:00"/>
        <d v="1994-03-03T00:00:00"/>
        <d v="1994-03-16T00:00:00"/>
        <d v="1994-01-11T00:00:00"/>
        <d v="1997-04-01T00:00:00"/>
        <d v="1994-01-06T00:00:00"/>
        <d v="1994-01-09T00:00:00"/>
        <d v="1994-02-07T00:00:00"/>
        <d v="1994-02-10T00:00:00"/>
        <d v="1994-03-01T00:00:00"/>
        <d v="1994-03-08T00:00:00"/>
        <d v="1994-03-14T00:00:00"/>
        <d v="1994-01-03T00:00:00"/>
        <d v="1994-01-16T00:00:00"/>
        <d v="1994-02-27T00:00:00"/>
        <d v="1994-03-18T00:00:00"/>
        <d v="1994-01-23T00:00:00"/>
        <d v="1994-03-06T00:00:00"/>
        <d v="1994-03-22T00:00:00"/>
        <d v="1996-06-06T00:00:00"/>
        <d v="1994-01-08T00:00:00"/>
        <d v="1994-02-03T00:00:00"/>
        <d v="1994-02-06T00:00:00"/>
        <d v="1994-02-22T00:00:00"/>
        <d v="1994-02-25T00:00:00"/>
        <d v="1994-03-07T00:00:00"/>
        <d v="1994-01-22T00:00:00"/>
        <d v="1994-01-28T00:00:00"/>
        <d v="1994-02-23T00:00:00"/>
        <d v="1994-03-17T00:00:00"/>
        <d v="1994-03-27T00:00:00"/>
        <d v="1994-01-19T00:00:00"/>
        <d v="1994-01-29T00:00:00"/>
        <d v="1994-02-14T00:00:00"/>
        <d v="1994-02-17T00:00:00"/>
        <d v="1994-02-24T00:00:00"/>
        <d v="1996-05-04T00:00:00"/>
        <d v="1998-01-01T00:00:00"/>
        <d v="1994-01-01T00:00:00"/>
        <d v="1994-01-17T00:00:00"/>
        <d v="1994-01-20T00:00:00"/>
        <d v="1994-02-08T00:00:00"/>
        <d v="1996-07-14T00:00:00"/>
        <d v="1994-01-02T00:00:00"/>
        <d v="1994-01-05T00:00:00"/>
        <d v="1994-02-19T00:00:00"/>
        <d v="1994-03-04T00:00:00"/>
        <d v="1994-03-10T00:00:00"/>
        <d v="1994-03-23T00:00:00"/>
        <d v="1994-01-25T00:00:00"/>
        <d v="1994-01-31T00:00:00"/>
        <d v="1994-02-13T00:00:00"/>
        <d v="1994-03-21T00:00:00"/>
        <d v="1994-02-02T00:00:00"/>
        <d v="1994-02-12T00:00:00"/>
        <d v="1994-02-15T00:00:00"/>
        <d v="1994-02-21T00:00:00"/>
        <d v="1994-03-09T00:00:00"/>
        <d v="1994-03-19T00:00:00"/>
        <d v="1994-03-25T00:00:00"/>
        <d v="1998-04-02T00:00:00"/>
        <d v="1994-01-18T00:00:00"/>
        <d v="1994-01-24T00:00:00"/>
        <d v="1994-02-09T00:00:00"/>
        <d v="1994-02-16T00:00:00"/>
        <d v="1994-03-13T00:00:00"/>
        <d v="1995-12-06T00:00:00"/>
        <d v="1996-01-01T00:00:00"/>
        <d v="1997-01-01T00:00:00"/>
        <d v="1994-01-12T00:00:00"/>
        <d v="1994-02-26T00:00:00"/>
        <d v="1994-03-24T00:00:00"/>
        <d v="1994-01-26T00:00:00"/>
        <d v="1994-03-02T00:00:00"/>
        <d v="1994-03-05T00:00:00"/>
        <d v="1994-03-15T00:00:00"/>
        <d v="1994-03-28T00:00:00"/>
        <d v="1994-06-29T00:00:00"/>
        <d v="1995-01-01T00:00:00"/>
        <d v="1994-01-07T00:00:00"/>
        <d v="1994-01-14T00:00:00"/>
        <d v="1994-01-30T00:00:00"/>
        <d v="1994-02-18T00:00:00"/>
        <d v="1994-02-28T00:00:00"/>
        <d v="1995-09-16T00:00:00"/>
        <d v="1994-01-21T00:00:00"/>
        <d v="1994-01-27T00:00:00"/>
        <d v="1994-03-20T00:00:00"/>
        <d v="1994-03-26T00:00:00"/>
        <d v="1994-03-29T00:00:00"/>
        <d v="1995-06-09T00:00:00"/>
        <d v="1989-02-10T00:00:00"/>
        <d v="1989-02-13T00:00:00"/>
        <d v="1989-03-27T00:00:00"/>
        <d v="1990-01-03T00:00:00"/>
        <d v="1990-02-01T00:00:00"/>
        <d v="1989-01-03T00:00:00"/>
        <d v="1989-01-09T00:00:00"/>
        <d v="1989-01-19T00:00:00"/>
        <d v="1989-01-22T00:00:00"/>
        <d v="1989-03-24T00:00:00"/>
        <d v="1993-06-02T00:00:00"/>
        <d v="1989-01-26T00:00:00"/>
        <d v="1989-01-29T00:00:00"/>
        <d v="1989-02-02T00:00:00"/>
        <d v="1989-02-11T00:00:00"/>
        <d v="1989-03-12T00:00:00"/>
        <d v="1989-01-01T00:00:00"/>
        <d v="1989-01-27T00:00:00"/>
        <d v="1989-01-30T00:00:00"/>
        <d v="1989-03-03T00:00:00"/>
        <d v="1989-08-01T00:00:00"/>
        <d v="1989-01-15T00:00:00"/>
        <d v="1989-02-19T00:00:00"/>
        <d v="1989-03-14T00:00:00"/>
        <d v="1989-03-17T00:00:00"/>
        <d v="1989-03-20T00:00:00"/>
        <d v="1991-01-01T00:00:00"/>
        <d v="1989-01-06T00:00:00"/>
        <d v="1989-02-01T00:00:00"/>
        <d v="1989-02-20T00:00:00"/>
        <d v="1989-03-21T00:00:00"/>
        <d v="1989-01-04T00:00:00"/>
        <d v="1989-02-24T00:00:00"/>
        <d v="1989-03-15T00:00:00"/>
        <d v="1990-09-09T00:00:00"/>
        <d v="1992-01-01T00:00:00"/>
        <d v="1993-01-01T00:00:00"/>
        <d v="1989-01-11T00:00:00"/>
        <d v="1989-01-14T00:00:00"/>
        <d v="1989-01-17T00:00:00"/>
        <d v="1989-02-12T00:00:00"/>
        <d v="1989-02-22T00:00:00"/>
        <d v="1989-02-28T00:00:00"/>
        <d v="1989-03-19T00:00:00"/>
        <d v="1989-03-23T00:00:00"/>
        <d v="1990-01-01T00:00:00"/>
        <d v="1989-01-31T00:00:00"/>
        <d v="1989-02-03T00:00:00"/>
        <d v="1989-02-16T00:00:00"/>
        <d v="1989-03-01T00:00:00"/>
        <d v="1989-03-07T00:00:00"/>
        <d v="1992-03-04T00:00:00"/>
        <d v="1989-01-16T00:00:00"/>
        <d v="1989-01-25T00:00:00"/>
        <d v="1989-03-08T00:00:00"/>
        <d v="1989-03-18T00:00:00"/>
        <d v="1989-01-23T00:00:00"/>
        <d v="1989-02-05T00:00:00"/>
        <d v="1989-01-08T00:00:00"/>
        <d v="1989-02-06T00:00:00"/>
        <d v="1989-02-25T00:00:00"/>
        <d v="1989-03-10T00:00:00"/>
        <d v="1989-03-13T00:00:00"/>
        <d v="1989-03-16T00:00:00"/>
        <d v="1989-03-26T00:00:00"/>
        <d v="1989-03-29T00:00:00"/>
        <d v="1989-01-12T00:00:00"/>
        <d v="1989-01-21T00:00:00"/>
        <d v="1989-01-28T00:00:00"/>
        <d v="1989-02-26T00:00:00"/>
        <d v="1989-02-04T00:00:00"/>
        <d v="1989-02-17T00:00:00"/>
        <d v="1989-03-02T00:00:00"/>
        <d v="1989-03-11T00:00:00"/>
        <d v="1989-03-31T00:00:00"/>
        <d v="1989-09-04T00:00:00"/>
        <d v="1991-06-23T00:00:00"/>
        <d v="1989-01-13T00:00:00"/>
        <d v="1989-01-20T00:00:00"/>
        <d v="1989-02-27T00:00:00"/>
        <d v="1991-05-08T00:00:00"/>
        <d v="1989-02-09T00:00:00"/>
        <d v="1989-01-02T00:00:00"/>
        <d v="1989-01-05T00:00:00"/>
        <d v="1989-01-18T00:00:00"/>
        <d v="1989-03-04T00:00:00"/>
        <d v="1989-03-30T00:00:00"/>
        <d v="1989-02-07T00:00:00"/>
        <d v="1989-02-14T00:00:00"/>
        <d v="1989-02-23T00:00:00"/>
        <d v="1989-03-05T00:00:00"/>
        <d v="1989-01-07T00:00:00"/>
        <d v="1989-01-10T00:00:00"/>
        <d v="1989-02-08T00:00:00"/>
        <d v="1989-02-18T00:00:00"/>
        <d v="1989-02-21T00:00:00"/>
        <d v="1989-03-06T00:00:00"/>
        <d v="1989-03-09T00:00:00"/>
        <d v="1989-03-22T00:00:00"/>
        <d v="1989-03-25T00:00:00"/>
        <d v="1989-03-28T00:00:00"/>
        <d v="1989-11-08T00:00:00"/>
        <d v="1989-01-24T00:00:00"/>
        <d v="1989-02-15T00:00:00"/>
        <d v="1993-05-06T00:00:00"/>
        <d v="1984-01-08T00:00:00"/>
        <d v="1984-03-18T00:00:00"/>
        <d v="1987-01-01T00:00:00"/>
        <d v="1984-02-03T00:00:00"/>
        <d v="1984-02-06T00:00:00"/>
        <d v="1984-03-19T00:00:00"/>
        <d v="1984-12-04T00:00:00"/>
        <d v="1984-02-04T00:00:00"/>
        <d v="1984-03-23T00:00:00"/>
        <d v="1985-06-16T00:00:00"/>
        <d v="1984-01-10T00:00:00"/>
        <d v="1984-01-26T00:00:00"/>
        <d v="1984-02-05T00:00:00"/>
        <d v="1984-03-05T00:00:00"/>
        <d v="1984-03-21T00:00:00"/>
        <d v="1984-03-27T00:00:00"/>
        <d v="1985-06-07T00:00:00"/>
        <d v="1988-01-01T00:00:00"/>
        <d v="1988-06-29T00:00:00"/>
        <d v="1984-01-01T00:00:00"/>
        <d v="1984-01-30T00:00:00"/>
        <d v="1984-02-12T00:00:00"/>
        <d v="1984-02-25T00:00:00"/>
        <d v="1984-02-28T00:00:00"/>
        <d v="1984-03-09T00:00:00"/>
        <d v="1984-01-05T00:00:00"/>
        <d v="1984-01-28T00:00:00"/>
        <d v="1984-01-31T00:00:00"/>
        <d v="1984-02-13T00:00:00"/>
        <d v="1984-02-19T00:00:00"/>
        <d v="1984-02-22T00:00:00"/>
        <d v="1984-03-03T00:00:00"/>
        <d v="1984-01-03T00:00:00"/>
        <d v="1984-02-17T00:00:00"/>
        <d v="1984-02-20T00:00:00"/>
        <d v="1984-02-23T00:00:00"/>
        <d v="1984-03-26T00:00:00"/>
        <d v="1984-01-07T00:00:00"/>
        <d v="1984-02-08T00:00:00"/>
        <d v="1984-02-11T00:00:00"/>
        <d v="1984-02-14T00:00:00"/>
        <d v="1984-03-08T00:00:00"/>
        <d v="1984-03-11T00:00:00"/>
        <d v="1984-03-14T00:00:00"/>
        <d v="1984-01-04T00:00:00"/>
        <d v="1984-01-14T00:00:00"/>
        <d v="1984-01-17T00:00:00"/>
        <d v="1984-01-24T00:00:00"/>
        <d v="1984-01-27T00:00:00"/>
        <d v="1984-02-02T00:00:00"/>
        <d v="1984-02-09T00:00:00"/>
        <d v="1984-03-31T00:00:00"/>
        <d v="1988-05-03T00:00:00"/>
        <d v="1984-01-02T00:00:00"/>
        <d v="1984-01-12T00:00:00"/>
        <d v="1984-02-26T00:00:00"/>
        <d v="1984-03-06T00:00:00"/>
        <d v="1984-03-16T00:00:00"/>
        <d v="1984-03-22T00:00:00"/>
        <d v="1984-01-19T00:00:00"/>
        <d v="1984-01-22T00:00:00"/>
        <d v="1984-02-10T00:00:00"/>
        <d v="1984-03-04T00:00:00"/>
        <d v="1984-03-20T00:00:00"/>
        <d v="1984-01-20T00:00:00"/>
        <d v="1984-02-24T00:00:00"/>
        <d v="1984-03-30T00:00:00"/>
        <d v="1984-01-11T00:00:00"/>
        <d v="1984-02-15T00:00:00"/>
        <d v="1984-03-02T00:00:00"/>
        <d v="1984-03-12T00:00:00"/>
        <d v="1984-03-15T00:00:00"/>
        <d v="1984-03-25T00:00:00"/>
        <d v="1984-03-28T00:00:00"/>
        <d v="1984-01-21T00:00:00"/>
        <d v="1984-03-29T00:00:00"/>
        <d v="1986-02-27T00:00:00"/>
        <d v="1984-01-06T00:00:00"/>
        <d v="1984-03-17T00:00:00"/>
        <d v="1986-01-01T00:00:00"/>
        <d v="1987-01-15T00:00:00"/>
        <d v="1984-02-21T00:00:00"/>
        <d v="1984-02-27T00:00:00"/>
        <d v="1984-03-24T00:00:00"/>
        <d v="1986-06-05T00:00:00"/>
        <d v="1984-02-18T00:00:00"/>
        <d v="1985-08-05T00:00:00"/>
        <d v="1984-01-15T00:00:00"/>
        <d v="1984-01-18T00:00:00"/>
        <d v="1984-02-16T00:00:00"/>
        <d v="1984-02-29T00:00:00"/>
        <d v="1984-03-13T00:00:00"/>
        <d v="1984-01-09T00:00:00"/>
        <d v="1984-01-16T00:00:00"/>
        <d v="1984-01-25T00:00:00"/>
        <d v="1984-02-01T00:00:00"/>
        <d v="1984-02-07T00:00:00"/>
        <d v="1984-03-01T00:00:00"/>
        <d v="1984-03-07T00:00:00"/>
        <d v="1984-03-10T00:00:00"/>
        <d v="1984-01-13T00:00:00"/>
        <d v="1984-01-23T00:00:00"/>
        <d v="1984-01-29T00:00:00"/>
        <d v="1985-01-01T00:00:00"/>
        <d v="1979-01-05T00:00:00"/>
        <d v="1979-02-12T00:00:00"/>
        <d v="1979-03-07T00:00:00"/>
        <d v="1979-03-13T00:00:00"/>
        <d v="1980-02-14T00:00:00"/>
        <d v="1982-02-12T00:00:00"/>
        <d v="1979-01-25T00:00:00"/>
        <d v="1979-02-23T00:00:00"/>
        <d v="1979-03-08T00:00:00"/>
        <d v="1979-01-16T00:00:00"/>
        <d v="1979-01-26T00:00:00"/>
        <d v="1979-02-11T00:00:00"/>
        <d v="1979-02-27T00:00:00"/>
        <d v="1979-03-12T00:00:00"/>
        <d v="1979-03-18T00:00:00"/>
        <d v="1980-08-13T00:00:00"/>
        <d v="1982-08-06T00:00:00"/>
        <d v="1979-02-02T00:00:00"/>
        <d v="1979-02-15T00:00:00"/>
        <d v="1979-02-21T00:00:00"/>
        <d v="1979-03-09T00:00:00"/>
        <d v="1981-07-01T00:00:00"/>
        <d v="1979-01-24T00:00:00"/>
        <d v="1979-02-03T00:00:00"/>
        <d v="1979-02-09T00:00:00"/>
        <d v="1979-02-22T00:00:00"/>
        <d v="1979-02-13T00:00:00"/>
        <d v="1979-03-14T00:00:00"/>
        <d v="1979-03-30T00:00:00"/>
        <d v="1979-01-29T00:00:00"/>
        <d v="1979-03-28T00:00:00"/>
        <d v="1979-03-03T00:00:00"/>
        <d v="1979-03-25T00:00:00"/>
        <d v="1979-01-08T00:00:00"/>
        <d v="1979-01-11T00:00:00"/>
        <d v="1979-01-18T00:00:00"/>
        <d v="1979-02-06T00:00:00"/>
        <d v="1979-02-16T00:00:00"/>
        <d v="1979-03-04T00:00:00"/>
        <d v="1979-03-10T00:00:00"/>
        <d v="1983-06-28T00:00:00"/>
        <d v="1979-01-06T00:00:00"/>
        <d v="1979-01-31T00:00:00"/>
        <d v="1979-02-07T00:00:00"/>
        <d v="1979-03-01T00:00:00"/>
        <d v="1979-03-17T00:00:00"/>
        <d v="1981-01-01T00:00:00"/>
        <d v="1982-04-05T00:00:00"/>
        <d v="1979-01-03T00:00:00"/>
        <d v="1979-01-13T00:00:00"/>
        <d v="1979-02-01T00:00:00"/>
        <d v="1979-02-14T00:00:00"/>
        <d v="1979-02-17T00:00:00"/>
        <d v="1979-03-21T00:00:00"/>
        <d v="1979-01-01T00:00:00"/>
        <d v="1979-01-17T00:00:00"/>
        <d v="1979-01-30T00:00:00"/>
        <d v="1979-01-27T00:00:00"/>
        <d v="1979-03-23T00:00:00"/>
        <d v="1981-04-10T00:00:00"/>
        <d v="1982-08-11T00:00:00"/>
        <d v="1979-01-12T00:00:00"/>
        <d v="1979-01-15T00:00:00"/>
        <d v="1979-01-22T00:00:00"/>
        <d v="1979-02-26T00:00:00"/>
        <d v="1979-01-19T00:00:00"/>
        <d v="1979-02-24T00:00:00"/>
        <d v="1979-03-02T00:00:00"/>
        <d v="1979-03-05T00:00:00"/>
        <d v="1979-03-15T00:00:00"/>
        <d v="1979-03-31T00:00:00"/>
        <d v="1980-01-01T00:00:00"/>
        <d v="1979-01-04T00:00:00"/>
        <d v="1979-01-07T00:00:00"/>
        <d v="1979-01-20T00:00:00"/>
        <d v="1979-01-23T00:00:00"/>
        <d v="1979-02-05T00:00:00"/>
        <d v="1979-03-16T00:00:00"/>
        <d v="1979-03-19T00:00:00"/>
        <d v="1979-03-22T00:00:00"/>
        <d v="1979-01-02T00:00:00"/>
        <d v="1979-01-21T00:00:00"/>
        <d v="1979-02-19T00:00:00"/>
        <d v="1979-02-25T00:00:00"/>
        <d v="1979-03-20T00:00:00"/>
        <d v="1979-03-26T00:00:00"/>
        <d v="1979-03-29T00:00:00"/>
        <d v="1981-11-24T00:00:00"/>
        <d v="1982-01-01T00:00:00"/>
        <d v="1979-01-09T00:00:00"/>
        <d v="1979-01-28T00:00:00"/>
        <d v="1979-02-10T00:00:00"/>
        <d v="1979-02-20T00:00:00"/>
        <d v="1979-03-11T00:00:00"/>
        <d v="1979-03-24T00:00:00"/>
        <d v="1979-03-27T00:00:00"/>
        <d v="1979-01-10T00:00:00"/>
        <d v="1979-02-04T00:00:00"/>
        <d v="1983-01-01T00:00:00"/>
        <d v="1979-01-14T00:00:00"/>
        <d v="1979-02-08T00:00:00"/>
        <d v="1979-02-18T00:00:00"/>
        <d v="1979-02-28T00:00:00"/>
        <d v="1979-03-06T00:00:00"/>
        <d v="1971-01-01T00:00:00"/>
        <d v="1977-01-01T00:00:00"/>
        <d v="1978-03-01T00:00:00"/>
        <d v="1968-01-01T00:00:00"/>
        <d v="1971-08-06T00:00:00"/>
        <d v="1973-01-01T00:00:00"/>
        <d v="1975-01-01T00:00:00"/>
        <d v="1976-04-29T00:00:00"/>
        <d v="1978-03-30T00:00:00"/>
        <d v="1978-06-28T00:00:00"/>
        <d v="1962-01-01T00:00:00"/>
        <d v="1976-01-01T00:00:00"/>
        <d v="1978-02-27T00:00:00"/>
        <d v="1974-06-02T00:00:00"/>
        <d v="1978-05-31T00:00:00"/>
        <d v="1974-01-01T00:00:00"/>
        <d v="1953-01-01T00:00:00"/>
        <d v="1969-06-24T00:00:00"/>
        <d v="1958-01-01T00:00:00"/>
        <d v="1966-11-10T00:00:00"/>
        <d v="1974-09-05T00:00:00"/>
        <d v="1978-01-01T00:00:00"/>
        <d v="1970-12-21T00:00:00"/>
        <d v="1963-01-01T00:00:00"/>
        <d v="2009-02-20T00:00:00"/>
        <d v="2009-01-10T00:00:00"/>
        <d v="2009-01-16T00:00:00"/>
        <d v="2009-02-21T00:00:00"/>
        <d v="2009-03-09T00:00:00"/>
        <d v="2009-03-12T00:00:00"/>
        <d v="2009-03-28T00:00:00"/>
        <d v="2009-02-25T00:00:00"/>
        <d v="2009-03-03T00:00:00"/>
        <d v="2009-03-06T00:00:00"/>
        <d v="2009-01-05T00:00:00"/>
        <d v="2009-01-08T00:00:00"/>
        <d v="2009-02-03T00:00:00"/>
        <d v="2009-02-16T00:00:00"/>
        <d v="2009-03-01T00:00:00"/>
        <d v="2009-03-14T00:00:00"/>
        <d v="2009-01-09T00:00:00"/>
        <d v="2009-01-19T00:00:00"/>
        <d v="2009-02-10T00:00:00"/>
        <d v="2009-03-18T00:00:00"/>
        <d v="2010-01-01T00:00:00"/>
        <d v="2009-01-04T00:00:00"/>
        <d v="2009-01-17T00:00:00"/>
        <d v="2009-02-09T00:00:00"/>
        <d v="2009-02-15T00:00:00"/>
        <d v="2009-03-26T00:00:00"/>
        <d v="2009-03-29T00:00:00"/>
        <d v="2013-08-12T00:00:00"/>
        <d v="2009-01-02T00:00:00"/>
        <d v="2009-01-18T00:00:00"/>
        <d v="2009-01-31T00:00:00"/>
        <d v="2009-02-19T00:00:00"/>
        <d v="2009-03-10T00:00:00"/>
        <d v="2009-03-17T00:00:00"/>
        <d v="2013-04-16T00:00:00"/>
        <d v="2009-02-07T00:00:00"/>
        <d v="2009-02-17T00:00:00"/>
        <d v="2009-02-26T00:00:00"/>
        <d v="2009-03-05T00:00:00"/>
        <d v="2009-03-21T00:00:00"/>
        <d v="2009-03-27T00:00:00"/>
        <d v="2009-01-07T00:00:00"/>
        <d v="2009-01-26T00:00:00"/>
        <d v="2009-02-05T00:00:00"/>
        <d v="2009-02-08T00:00:00"/>
        <d v="2009-03-22T00:00:00"/>
        <d v="2010-02-03T00:00:00"/>
        <d v="2009-01-21T00:00:00"/>
        <d v="2009-01-28T00:00:00"/>
        <d v="2009-02-06T00:00:00"/>
        <d v="2009-03-07T00:00:00"/>
        <d v="2011-01-01T00:00:00"/>
        <d v="2009-01-14T00:00:00"/>
        <d v="2009-01-30T00:00:00"/>
        <d v="2009-02-02T00:00:00"/>
        <d v="2009-01-12T00:00:00"/>
        <d v="2009-02-23T00:00:00"/>
        <d v="2009-03-08T00:00:00"/>
        <d v="2009-03-11T00:00:00"/>
        <d v="2009-03-24T00:00:00"/>
        <d v="2009-01-13T00:00:00"/>
        <d v="2009-02-14T00:00:00"/>
        <d v="2009-02-24T00:00:00"/>
        <d v="2009-03-02T00:00:00"/>
        <d v="2009-03-15T00:00:00"/>
        <d v="2009-03-31T00:00:00"/>
        <d v="2009-01-11T00:00:00"/>
        <d v="2009-01-27T00:00:00"/>
        <d v="2009-02-18T00:00:00"/>
        <d v="2009-03-13T00:00:00"/>
        <d v="2009-03-16T00:00:00"/>
        <d v="2009-01-15T00:00:00"/>
        <d v="2009-03-04T00:00:00"/>
        <d v="2009-03-30T00:00:00"/>
        <d v="2009-01-06T00:00:00"/>
        <d v="2009-01-22T00:00:00"/>
        <d v="2009-02-01T00:00:00"/>
        <d v="2009-02-04T00:00:00"/>
        <d v="2009-01-23T00:00:00"/>
        <d v="2009-01-29T00:00:00"/>
        <d v="2009-02-11T00:00:00"/>
        <d v="2009-02-13T00:00:00"/>
        <d v="2009-02-22T00:00:00"/>
        <d v="2009-03-23T00:00:00"/>
        <d v="2009-01-01T00:00:00"/>
        <d v="2009-01-20T00:00:00"/>
        <d v="2009-02-12T00:00:00"/>
        <d v="2009-02-28T00:00:00"/>
        <d v="2009-03-19T00:00:00"/>
        <d v="2018-02-21T00:00:00"/>
        <d v="2018-03-12T00:00:00"/>
        <d v="2018-05-01T00:00:00"/>
        <d v="2018-06-28T00:00:00"/>
        <d v="2018-02-05T00:00:00"/>
        <d v="2018-02-10T00:00:00"/>
        <d v="2018-02-09T00:00:00"/>
        <d v="2018-03-10T00:00:00"/>
        <d v="2018-03-16T00:00:00"/>
        <d v="2016-09-09T00:00:00"/>
        <d v="2014-01-26T00:00:00"/>
        <d v="2017-10-23T00:00:00"/>
        <d v="2017-11-01T00:00:00"/>
        <d v="2004-03-07T00:00:00"/>
        <d v="2004-02-27T00:00:00"/>
        <d v="2004-01-11T00:00:00"/>
        <d v="2004-02-09T00:00:00"/>
        <d v="2004-01-08T00:00:00"/>
        <d v="2004-02-06T00:00:00"/>
        <d v="2004-01-05T00:00:00"/>
        <d v="2004-02-16T00:00:00"/>
        <d v="2004-02-15T00:00:00"/>
        <d v="2004-03-11T00:00:00"/>
        <d v="2004-02-17T00:00:00"/>
        <d v="2004-02-14T00:00:00"/>
        <d v="2004-01-17T00:00:00"/>
        <d v="1994-04-06T00:00:00"/>
        <d v="1997-01-08T00:00:00"/>
        <d v="1996-05-02T00:00:00"/>
        <d v="1989-08-25T00:00:00"/>
        <d v="1993-07-01T00:00:00"/>
        <d v="1992-08-02T00:00:00"/>
        <d v="1984-07-04T00:00:00"/>
        <d v="1987-03-04T00:00:00"/>
        <d v="1988-06-30T00:00:00"/>
        <d v="1984-05-02T00:00:00"/>
        <d v="1988-01-02T00:00:00"/>
        <d v="1986-07-02T00:00:00"/>
        <d v="1986-08-10T00:00:00"/>
        <d v="1985-05-01T00:00:00"/>
        <d v="1981-03-05T00:00:00"/>
        <d v="1980-01-02T00:00:00"/>
        <d v="1980-04-30T00:00:00"/>
        <d v="1952-01-02T00:00:00"/>
        <d v="1966-02-02T00:00:00"/>
        <d v="1965-01-01T00:00:00"/>
        <d v="1969-02-06T00:00:00"/>
        <d v="1955-01-01T00:00:00"/>
        <d v="1969-01-01T00:00:00"/>
        <d v="1973-01-02T00:00:00"/>
        <d v="1970-01-01T00:00:00"/>
        <d v="1966-01-01T00:00:00"/>
        <d v="1959-05-01T00:00:00"/>
        <d v="1964-01-01T00:00:00"/>
        <d v="1973-01-03T00:00:00"/>
        <d v="1954-01-01T00:00:00"/>
        <d v="1956-05-27T00:00:00"/>
        <d v="1976-05-15T00:00:00"/>
        <d v="1969-07-30T00:00:00"/>
        <d v="2010-05-14T00:00:00"/>
        <d v="2009-01-24T00:00:00"/>
        <d v="2009-01-03T00:00:00"/>
        <d v="2009-03-25T00:00:00"/>
        <d v="2009-02-27T00:00:00"/>
        <d v="2009-01-25T00:00:00"/>
        <d v="2013-06-26T00:00:00"/>
        <d v="2009-03-20T00:00:00"/>
        <m/>
      </sharedItems>
      <fieldGroup par="7" base="2">
        <rangePr groupBy="months" startDate="1952-01-02T00:00:00" endDate="2018-06-29T00:00:00"/>
        <groupItems count="14">
          <s v="(blank)"/>
          <s v="Jan"/>
          <s v="Feb"/>
          <s v="Mar"/>
          <s v="Apr"/>
          <s v="May"/>
          <s v="Jun"/>
          <s v="Jul"/>
          <s v="Aug"/>
          <s v="Sep"/>
          <s v="Oct"/>
          <s v="Nov"/>
          <s v="Dec"/>
          <s v="&gt;6/29/2018"/>
        </groupItems>
      </fieldGroup>
    </cacheField>
    <cacheField name="Month" numFmtId="49">
      <sharedItems containsString="0" containsBlank="1" containsNumber="1" containsInteger="1" minValue="1" maxValue="12" count="13">
        <n v="1"/>
        <n v="2"/>
        <n v="4"/>
        <n v="3"/>
        <n v="6"/>
        <n v="11"/>
        <n v="5"/>
        <n v="7"/>
        <n v="12"/>
        <n v="9"/>
        <n v="8"/>
        <n v="10"/>
        <m/>
      </sharedItems>
    </cacheField>
    <cacheField name="Day" numFmtId="49">
      <sharedItems containsString="0" containsBlank="1" containsNumber="1" containsInteger="1" minValue="1" maxValue="31" count="32">
        <n v="25"/>
        <n v="31"/>
        <n v="26"/>
        <n v="12"/>
        <n v="15"/>
        <n v="22"/>
        <n v="24"/>
        <n v="11"/>
        <n v="18"/>
        <n v="6"/>
        <n v="13"/>
        <n v="16"/>
        <n v="14"/>
        <n v="17"/>
        <n v="2"/>
        <n v="3"/>
        <n v="30"/>
        <n v="23"/>
        <n v="7"/>
        <n v="9"/>
        <n v="19"/>
        <n v="28"/>
        <n v="4"/>
        <n v="27"/>
        <n v="21"/>
        <n v="5"/>
        <n v="1"/>
        <n v="8"/>
        <n v="10"/>
        <n v="20"/>
        <n v="29"/>
        <m/>
      </sharedItems>
    </cacheField>
    <cacheField name="Count" numFmtId="0">
      <sharedItems containsString="0" containsBlank="1" containsNumber="1" containsInteger="1" minValue="1" maxValue="8132"/>
    </cacheField>
    <cacheField name="Quarters2" numFmtId="0" databaseField="0">
      <fieldGroup base="2">
        <rangePr groupBy="quarters" startDate="1952-01-02T00:00:00" endDate="2018-06-29T00:00:00"/>
        <groupItems count="6">
          <s v="&lt;1/2/1952"/>
          <s v="Qtr1"/>
          <s v="Qtr2"/>
          <s v="Qtr3"/>
          <s v="Qtr4"/>
          <s v="&gt;6/29/2018"/>
        </groupItems>
      </fieldGroup>
    </cacheField>
    <cacheField name="Years2" numFmtId="0" databaseField="0">
      <fieldGroup base="2">
        <rangePr groupBy="years" startDate="1952-01-02T00:00:00" endDate="2018-06-29T00:00:00"/>
        <groupItems count="69">
          <s v="&lt;1/2/1952"/>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6/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3">
  <r>
    <x v="0"/>
    <x v="0"/>
    <x v="0"/>
    <x v="0"/>
    <x v="0"/>
    <n v="1"/>
  </r>
  <r>
    <x v="0"/>
    <x v="0"/>
    <x v="1"/>
    <x v="0"/>
    <x v="1"/>
    <n v="3"/>
  </r>
  <r>
    <x v="0"/>
    <x v="0"/>
    <x v="2"/>
    <x v="1"/>
    <x v="2"/>
    <n v="2"/>
  </r>
  <r>
    <x v="0"/>
    <x v="0"/>
    <x v="3"/>
    <x v="1"/>
    <x v="3"/>
    <n v="2"/>
  </r>
  <r>
    <x v="0"/>
    <x v="0"/>
    <x v="4"/>
    <x v="1"/>
    <x v="4"/>
    <n v="2"/>
  </r>
  <r>
    <x v="0"/>
    <x v="0"/>
    <x v="5"/>
    <x v="1"/>
    <x v="5"/>
    <n v="3"/>
  </r>
  <r>
    <x v="0"/>
    <x v="0"/>
    <x v="6"/>
    <x v="2"/>
    <x v="6"/>
    <n v="1"/>
  </r>
  <r>
    <x v="0"/>
    <x v="0"/>
    <x v="7"/>
    <x v="1"/>
    <x v="7"/>
    <n v="1"/>
  </r>
  <r>
    <x v="0"/>
    <x v="0"/>
    <x v="8"/>
    <x v="1"/>
    <x v="8"/>
    <n v="7"/>
  </r>
  <r>
    <x v="0"/>
    <x v="0"/>
    <x v="9"/>
    <x v="3"/>
    <x v="9"/>
    <n v="3"/>
  </r>
  <r>
    <x v="0"/>
    <x v="0"/>
    <x v="10"/>
    <x v="0"/>
    <x v="10"/>
    <n v="5"/>
  </r>
  <r>
    <x v="0"/>
    <x v="0"/>
    <x v="11"/>
    <x v="0"/>
    <x v="11"/>
    <n v="5"/>
  </r>
  <r>
    <x v="0"/>
    <x v="0"/>
    <x v="12"/>
    <x v="1"/>
    <x v="12"/>
    <n v="2"/>
  </r>
  <r>
    <x v="0"/>
    <x v="0"/>
    <x v="13"/>
    <x v="1"/>
    <x v="13"/>
    <n v="4"/>
  </r>
  <r>
    <x v="0"/>
    <x v="0"/>
    <x v="14"/>
    <x v="3"/>
    <x v="8"/>
    <n v="2"/>
  </r>
  <r>
    <x v="0"/>
    <x v="0"/>
    <x v="15"/>
    <x v="0"/>
    <x v="14"/>
    <n v="5"/>
  </r>
  <r>
    <x v="0"/>
    <x v="0"/>
    <x v="16"/>
    <x v="0"/>
    <x v="4"/>
    <n v="5"/>
  </r>
  <r>
    <x v="0"/>
    <x v="0"/>
    <x v="17"/>
    <x v="1"/>
    <x v="15"/>
    <n v="2"/>
  </r>
  <r>
    <x v="0"/>
    <x v="0"/>
    <x v="18"/>
    <x v="3"/>
    <x v="16"/>
    <n v="2"/>
  </r>
  <r>
    <x v="0"/>
    <x v="0"/>
    <x v="19"/>
    <x v="0"/>
    <x v="12"/>
    <n v="3"/>
  </r>
  <r>
    <x v="0"/>
    <x v="0"/>
    <x v="20"/>
    <x v="3"/>
    <x v="17"/>
    <n v="1"/>
  </r>
  <r>
    <x v="0"/>
    <x v="0"/>
    <x v="21"/>
    <x v="0"/>
    <x v="18"/>
    <n v="1"/>
  </r>
  <r>
    <x v="0"/>
    <x v="0"/>
    <x v="22"/>
    <x v="3"/>
    <x v="19"/>
    <n v="3"/>
  </r>
  <r>
    <x v="0"/>
    <x v="0"/>
    <x v="23"/>
    <x v="3"/>
    <x v="20"/>
    <n v="1"/>
  </r>
  <r>
    <x v="0"/>
    <x v="0"/>
    <x v="24"/>
    <x v="3"/>
    <x v="21"/>
    <n v="3"/>
  </r>
  <r>
    <x v="0"/>
    <x v="0"/>
    <x v="25"/>
    <x v="1"/>
    <x v="22"/>
    <n v="1"/>
  </r>
  <r>
    <x v="0"/>
    <x v="0"/>
    <x v="26"/>
    <x v="1"/>
    <x v="23"/>
    <n v="1"/>
  </r>
  <r>
    <x v="0"/>
    <x v="0"/>
    <x v="27"/>
    <x v="3"/>
    <x v="4"/>
    <n v="4"/>
  </r>
  <r>
    <x v="0"/>
    <x v="0"/>
    <x v="28"/>
    <x v="3"/>
    <x v="24"/>
    <n v="1"/>
  </r>
  <r>
    <x v="0"/>
    <x v="0"/>
    <x v="29"/>
    <x v="0"/>
    <x v="25"/>
    <n v="2"/>
  </r>
  <r>
    <x v="0"/>
    <x v="0"/>
    <x v="30"/>
    <x v="1"/>
    <x v="10"/>
    <n v="2"/>
  </r>
  <r>
    <x v="0"/>
    <x v="0"/>
    <x v="31"/>
    <x v="1"/>
    <x v="20"/>
    <n v="4"/>
  </r>
  <r>
    <x v="0"/>
    <x v="0"/>
    <x v="32"/>
    <x v="3"/>
    <x v="22"/>
    <n v="4"/>
  </r>
  <r>
    <x v="0"/>
    <x v="0"/>
    <x v="33"/>
    <x v="3"/>
    <x v="23"/>
    <n v="3"/>
  </r>
  <r>
    <x v="0"/>
    <x v="0"/>
    <x v="34"/>
    <x v="0"/>
    <x v="26"/>
    <n v="214"/>
  </r>
  <r>
    <x v="0"/>
    <x v="0"/>
    <x v="35"/>
    <x v="0"/>
    <x v="27"/>
    <n v="2"/>
  </r>
  <r>
    <x v="0"/>
    <x v="0"/>
    <x v="36"/>
    <x v="0"/>
    <x v="24"/>
    <n v="1"/>
  </r>
  <r>
    <x v="0"/>
    <x v="0"/>
    <x v="37"/>
    <x v="2"/>
    <x v="26"/>
    <n v="1"/>
  </r>
  <r>
    <x v="0"/>
    <x v="0"/>
    <x v="38"/>
    <x v="0"/>
    <x v="2"/>
    <n v="2"/>
  </r>
  <r>
    <x v="0"/>
    <x v="0"/>
    <x v="39"/>
    <x v="1"/>
    <x v="14"/>
    <n v="5"/>
  </r>
  <r>
    <x v="0"/>
    <x v="0"/>
    <x v="40"/>
    <x v="3"/>
    <x v="5"/>
    <n v="4"/>
  </r>
  <r>
    <x v="0"/>
    <x v="0"/>
    <x v="41"/>
    <x v="3"/>
    <x v="0"/>
    <n v="1"/>
  </r>
  <r>
    <x v="0"/>
    <x v="0"/>
    <x v="42"/>
    <x v="0"/>
    <x v="15"/>
    <n v="3"/>
  </r>
  <r>
    <x v="0"/>
    <x v="0"/>
    <x v="43"/>
    <x v="0"/>
    <x v="20"/>
    <n v="4"/>
  </r>
  <r>
    <x v="0"/>
    <x v="0"/>
    <x v="44"/>
    <x v="0"/>
    <x v="5"/>
    <n v="3"/>
  </r>
  <r>
    <x v="0"/>
    <x v="0"/>
    <x v="45"/>
    <x v="1"/>
    <x v="26"/>
    <n v="33"/>
  </r>
  <r>
    <x v="0"/>
    <x v="0"/>
    <x v="46"/>
    <x v="3"/>
    <x v="27"/>
    <n v="2"/>
  </r>
  <r>
    <x v="0"/>
    <x v="0"/>
    <x v="47"/>
    <x v="3"/>
    <x v="1"/>
    <n v="1"/>
  </r>
  <r>
    <x v="0"/>
    <x v="0"/>
    <x v="48"/>
    <x v="0"/>
    <x v="3"/>
    <n v="1"/>
  </r>
  <r>
    <x v="0"/>
    <x v="0"/>
    <x v="49"/>
    <x v="3"/>
    <x v="12"/>
    <n v="1"/>
  </r>
  <r>
    <x v="0"/>
    <x v="0"/>
    <x v="50"/>
    <x v="0"/>
    <x v="7"/>
    <n v="2"/>
  </r>
  <r>
    <x v="0"/>
    <x v="0"/>
    <x v="51"/>
    <x v="0"/>
    <x v="6"/>
    <n v="1"/>
  </r>
  <r>
    <x v="0"/>
    <x v="0"/>
    <x v="52"/>
    <x v="0"/>
    <x v="23"/>
    <n v="2"/>
  </r>
  <r>
    <x v="0"/>
    <x v="0"/>
    <x v="53"/>
    <x v="0"/>
    <x v="16"/>
    <n v="3"/>
  </r>
  <r>
    <x v="0"/>
    <x v="0"/>
    <x v="54"/>
    <x v="1"/>
    <x v="0"/>
    <n v="3"/>
  </r>
  <r>
    <x v="0"/>
    <x v="0"/>
    <x v="55"/>
    <x v="1"/>
    <x v="21"/>
    <n v="3"/>
  </r>
  <r>
    <x v="0"/>
    <x v="0"/>
    <x v="56"/>
    <x v="3"/>
    <x v="18"/>
    <n v="1"/>
  </r>
  <r>
    <x v="0"/>
    <x v="0"/>
    <x v="57"/>
    <x v="3"/>
    <x v="10"/>
    <n v="6"/>
  </r>
  <r>
    <x v="0"/>
    <x v="0"/>
    <x v="58"/>
    <x v="0"/>
    <x v="28"/>
    <n v="4"/>
  </r>
  <r>
    <x v="0"/>
    <x v="0"/>
    <x v="59"/>
    <x v="0"/>
    <x v="13"/>
    <n v="1"/>
  </r>
  <r>
    <x v="0"/>
    <x v="0"/>
    <x v="60"/>
    <x v="0"/>
    <x v="29"/>
    <n v="1"/>
  </r>
  <r>
    <x v="0"/>
    <x v="0"/>
    <x v="61"/>
    <x v="1"/>
    <x v="27"/>
    <n v="2"/>
  </r>
  <r>
    <x v="0"/>
    <x v="0"/>
    <x v="62"/>
    <x v="1"/>
    <x v="6"/>
    <n v="2"/>
  </r>
  <r>
    <x v="0"/>
    <x v="0"/>
    <x v="63"/>
    <x v="3"/>
    <x v="15"/>
    <n v="4"/>
  </r>
  <r>
    <x v="0"/>
    <x v="0"/>
    <x v="64"/>
    <x v="0"/>
    <x v="19"/>
    <n v="4"/>
  </r>
  <r>
    <x v="0"/>
    <x v="0"/>
    <x v="65"/>
    <x v="1"/>
    <x v="29"/>
    <n v="2"/>
  </r>
  <r>
    <x v="0"/>
    <x v="0"/>
    <x v="66"/>
    <x v="3"/>
    <x v="14"/>
    <n v="3"/>
  </r>
  <r>
    <x v="0"/>
    <x v="0"/>
    <x v="67"/>
    <x v="0"/>
    <x v="8"/>
    <n v="2"/>
  </r>
  <r>
    <x v="0"/>
    <x v="0"/>
    <x v="68"/>
    <x v="0"/>
    <x v="21"/>
    <n v="1"/>
  </r>
  <r>
    <x v="0"/>
    <x v="0"/>
    <x v="69"/>
    <x v="1"/>
    <x v="11"/>
    <n v="3"/>
  </r>
  <r>
    <x v="0"/>
    <x v="0"/>
    <x v="70"/>
    <x v="3"/>
    <x v="26"/>
    <n v="19"/>
  </r>
  <r>
    <x v="0"/>
    <x v="0"/>
    <x v="71"/>
    <x v="3"/>
    <x v="7"/>
    <n v="3"/>
  </r>
  <r>
    <x v="0"/>
    <x v="0"/>
    <x v="72"/>
    <x v="3"/>
    <x v="13"/>
    <n v="4"/>
  </r>
  <r>
    <x v="0"/>
    <x v="0"/>
    <x v="73"/>
    <x v="3"/>
    <x v="29"/>
    <n v="2"/>
  </r>
  <r>
    <x v="0"/>
    <x v="0"/>
    <x v="74"/>
    <x v="1"/>
    <x v="9"/>
    <n v="2"/>
  </r>
  <r>
    <x v="0"/>
    <x v="0"/>
    <x v="75"/>
    <x v="3"/>
    <x v="2"/>
    <n v="4"/>
  </r>
  <r>
    <x v="0"/>
    <x v="0"/>
    <x v="76"/>
    <x v="3"/>
    <x v="30"/>
    <n v="4"/>
  </r>
  <r>
    <x v="0"/>
    <x v="0"/>
    <x v="77"/>
    <x v="0"/>
    <x v="22"/>
    <n v="2"/>
  </r>
  <r>
    <x v="0"/>
    <x v="0"/>
    <x v="78"/>
    <x v="0"/>
    <x v="17"/>
    <n v="3"/>
  </r>
  <r>
    <x v="0"/>
    <x v="0"/>
    <x v="79"/>
    <x v="0"/>
    <x v="9"/>
    <n v="2"/>
  </r>
  <r>
    <x v="0"/>
    <x v="0"/>
    <x v="80"/>
    <x v="0"/>
    <x v="30"/>
    <n v="2"/>
  </r>
  <r>
    <x v="0"/>
    <x v="0"/>
    <x v="81"/>
    <x v="1"/>
    <x v="18"/>
    <n v="4"/>
  </r>
  <r>
    <x v="0"/>
    <x v="0"/>
    <x v="82"/>
    <x v="1"/>
    <x v="17"/>
    <n v="3"/>
  </r>
  <r>
    <x v="0"/>
    <x v="0"/>
    <x v="83"/>
    <x v="3"/>
    <x v="25"/>
    <n v="2"/>
  </r>
  <r>
    <x v="0"/>
    <x v="0"/>
    <x v="84"/>
    <x v="3"/>
    <x v="6"/>
    <n v="1"/>
  </r>
  <r>
    <x v="0"/>
    <x v="1"/>
    <x v="85"/>
    <x v="1"/>
    <x v="9"/>
    <n v="3"/>
  </r>
  <r>
    <x v="0"/>
    <x v="1"/>
    <x v="86"/>
    <x v="4"/>
    <x v="12"/>
    <n v="1"/>
  </r>
  <r>
    <x v="0"/>
    <x v="1"/>
    <x v="87"/>
    <x v="1"/>
    <x v="6"/>
    <n v="5"/>
  </r>
  <r>
    <x v="0"/>
    <x v="1"/>
    <x v="88"/>
    <x v="1"/>
    <x v="23"/>
    <n v="5"/>
  </r>
  <r>
    <x v="0"/>
    <x v="1"/>
    <x v="89"/>
    <x v="3"/>
    <x v="27"/>
    <n v="4"/>
  </r>
  <r>
    <x v="0"/>
    <x v="1"/>
    <x v="90"/>
    <x v="3"/>
    <x v="4"/>
    <n v="4"/>
  </r>
  <r>
    <x v="0"/>
    <x v="1"/>
    <x v="91"/>
    <x v="4"/>
    <x v="16"/>
    <n v="1"/>
  </r>
  <r>
    <x v="0"/>
    <x v="1"/>
    <x v="92"/>
    <x v="0"/>
    <x v="19"/>
    <n v="6"/>
  </r>
  <r>
    <x v="0"/>
    <x v="1"/>
    <x v="93"/>
    <x v="0"/>
    <x v="21"/>
    <n v="2"/>
  </r>
  <r>
    <x v="0"/>
    <x v="1"/>
    <x v="94"/>
    <x v="1"/>
    <x v="15"/>
    <n v="6"/>
  </r>
  <r>
    <x v="0"/>
    <x v="1"/>
    <x v="95"/>
    <x v="1"/>
    <x v="28"/>
    <n v="5"/>
  </r>
  <r>
    <x v="0"/>
    <x v="1"/>
    <x v="96"/>
    <x v="1"/>
    <x v="17"/>
    <n v="3"/>
  </r>
  <r>
    <x v="0"/>
    <x v="1"/>
    <x v="97"/>
    <x v="3"/>
    <x v="22"/>
    <n v="1"/>
  </r>
  <r>
    <x v="0"/>
    <x v="1"/>
    <x v="98"/>
    <x v="0"/>
    <x v="25"/>
    <n v="4"/>
  </r>
  <r>
    <x v="0"/>
    <x v="1"/>
    <x v="99"/>
    <x v="0"/>
    <x v="7"/>
    <n v="4"/>
  </r>
  <r>
    <x v="0"/>
    <x v="1"/>
    <x v="100"/>
    <x v="0"/>
    <x v="12"/>
    <n v="5"/>
  </r>
  <r>
    <x v="0"/>
    <x v="1"/>
    <x v="101"/>
    <x v="0"/>
    <x v="24"/>
    <n v="9"/>
  </r>
  <r>
    <x v="0"/>
    <x v="1"/>
    <x v="102"/>
    <x v="1"/>
    <x v="5"/>
    <n v="6"/>
  </r>
  <r>
    <x v="0"/>
    <x v="1"/>
    <x v="103"/>
    <x v="3"/>
    <x v="10"/>
    <n v="3"/>
  </r>
  <r>
    <x v="0"/>
    <x v="1"/>
    <x v="104"/>
    <x v="0"/>
    <x v="26"/>
    <n v="1"/>
  </r>
  <r>
    <x v="0"/>
    <x v="1"/>
    <x v="105"/>
    <x v="0"/>
    <x v="26"/>
    <n v="1"/>
  </r>
  <r>
    <x v="0"/>
    <x v="1"/>
    <x v="106"/>
    <x v="0"/>
    <x v="29"/>
    <n v="3"/>
  </r>
  <r>
    <x v="0"/>
    <x v="1"/>
    <x v="107"/>
    <x v="1"/>
    <x v="25"/>
    <n v="4"/>
  </r>
  <r>
    <x v="0"/>
    <x v="1"/>
    <x v="108"/>
    <x v="1"/>
    <x v="7"/>
    <n v="8"/>
  </r>
  <r>
    <x v="0"/>
    <x v="1"/>
    <x v="109"/>
    <x v="3"/>
    <x v="20"/>
    <n v="7"/>
  </r>
  <r>
    <x v="0"/>
    <x v="1"/>
    <x v="110"/>
    <x v="0"/>
    <x v="11"/>
    <n v="2"/>
  </r>
  <r>
    <x v="0"/>
    <x v="1"/>
    <x v="111"/>
    <x v="1"/>
    <x v="13"/>
    <n v="4"/>
  </r>
  <r>
    <x v="0"/>
    <x v="1"/>
    <x v="112"/>
    <x v="3"/>
    <x v="24"/>
    <n v="3"/>
  </r>
  <r>
    <x v="0"/>
    <x v="1"/>
    <x v="113"/>
    <x v="0"/>
    <x v="26"/>
    <n v="2"/>
  </r>
  <r>
    <x v="0"/>
    <x v="1"/>
    <x v="114"/>
    <x v="0"/>
    <x v="4"/>
    <n v="4"/>
  </r>
  <r>
    <x v="0"/>
    <x v="1"/>
    <x v="115"/>
    <x v="3"/>
    <x v="16"/>
    <n v="10"/>
  </r>
  <r>
    <x v="0"/>
    <x v="1"/>
    <x v="116"/>
    <x v="1"/>
    <x v="0"/>
    <n v="6"/>
  </r>
  <r>
    <x v="0"/>
    <x v="1"/>
    <x v="117"/>
    <x v="3"/>
    <x v="28"/>
    <n v="5"/>
  </r>
  <r>
    <x v="0"/>
    <x v="1"/>
    <x v="118"/>
    <x v="3"/>
    <x v="11"/>
    <n v="2"/>
  </r>
  <r>
    <x v="0"/>
    <x v="1"/>
    <x v="119"/>
    <x v="3"/>
    <x v="17"/>
    <n v="4"/>
  </r>
  <r>
    <x v="0"/>
    <x v="1"/>
    <x v="120"/>
    <x v="3"/>
    <x v="30"/>
    <n v="4"/>
  </r>
  <r>
    <x v="0"/>
    <x v="1"/>
    <x v="121"/>
    <x v="0"/>
    <x v="22"/>
    <n v="7"/>
  </r>
  <r>
    <x v="0"/>
    <x v="1"/>
    <x v="122"/>
    <x v="0"/>
    <x v="28"/>
    <n v="5"/>
  </r>
  <r>
    <x v="0"/>
    <x v="1"/>
    <x v="123"/>
    <x v="0"/>
    <x v="17"/>
    <n v="3"/>
  </r>
  <r>
    <x v="0"/>
    <x v="1"/>
    <x v="124"/>
    <x v="1"/>
    <x v="27"/>
    <n v="4"/>
  </r>
  <r>
    <x v="0"/>
    <x v="1"/>
    <x v="125"/>
    <x v="3"/>
    <x v="19"/>
    <n v="4"/>
  </r>
  <r>
    <x v="0"/>
    <x v="1"/>
    <x v="126"/>
    <x v="3"/>
    <x v="3"/>
    <n v="3"/>
  </r>
  <r>
    <x v="0"/>
    <x v="1"/>
    <x v="127"/>
    <x v="3"/>
    <x v="0"/>
    <n v="5"/>
  </r>
  <r>
    <x v="0"/>
    <x v="1"/>
    <x v="128"/>
    <x v="3"/>
    <x v="21"/>
    <n v="4"/>
  </r>
  <r>
    <x v="0"/>
    <x v="1"/>
    <x v="129"/>
    <x v="5"/>
    <x v="28"/>
    <n v="1"/>
  </r>
  <r>
    <x v="0"/>
    <x v="1"/>
    <x v="130"/>
    <x v="0"/>
    <x v="20"/>
    <n v="2"/>
  </r>
  <r>
    <x v="0"/>
    <x v="1"/>
    <x v="131"/>
    <x v="0"/>
    <x v="30"/>
    <n v="5"/>
  </r>
  <r>
    <x v="0"/>
    <x v="1"/>
    <x v="132"/>
    <x v="1"/>
    <x v="12"/>
    <n v="2"/>
  </r>
  <r>
    <x v="0"/>
    <x v="1"/>
    <x v="133"/>
    <x v="1"/>
    <x v="18"/>
    <n v="1"/>
  </r>
  <r>
    <x v="0"/>
    <x v="1"/>
    <x v="134"/>
    <x v="0"/>
    <x v="14"/>
    <n v="3"/>
  </r>
  <r>
    <x v="0"/>
    <x v="1"/>
    <x v="135"/>
    <x v="0"/>
    <x v="3"/>
    <n v="4"/>
  </r>
  <r>
    <x v="0"/>
    <x v="1"/>
    <x v="136"/>
    <x v="1"/>
    <x v="2"/>
    <n v="5"/>
  </r>
  <r>
    <x v="0"/>
    <x v="1"/>
    <x v="137"/>
    <x v="3"/>
    <x v="26"/>
    <n v="2"/>
  </r>
  <r>
    <x v="0"/>
    <x v="1"/>
    <x v="138"/>
    <x v="0"/>
    <x v="18"/>
    <n v="1"/>
  </r>
  <r>
    <x v="0"/>
    <x v="1"/>
    <x v="139"/>
    <x v="1"/>
    <x v="10"/>
    <n v="1"/>
  </r>
  <r>
    <x v="0"/>
    <x v="1"/>
    <x v="140"/>
    <x v="0"/>
    <x v="27"/>
    <n v="3"/>
  </r>
  <r>
    <x v="0"/>
    <x v="1"/>
    <x v="141"/>
    <x v="1"/>
    <x v="19"/>
    <n v="9"/>
  </r>
  <r>
    <x v="0"/>
    <x v="1"/>
    <x v="142"/>
    <x v="1"/>
    <x v="3"/>
    <n v="2"/>
  </r>
  <r>
    <x v="0"/>
    <x v="1"/>
    <x v="143"/>
    <x v="1"/>
    <x v="20"/>
    <n v="5"/>
  </r>
  <r>
    <x v="0"/>
    <x v="1"/>
    <x v="144"/>
    <x v="1"/>
    <x v="21"/>
    <n v="2"/>
  </r>
  <r>
    <x v="0"/>
    <x v="1"/>
    <x v="145"/>
    <x v="3"/>
    <x v="2"/>
    <n v="2"/>
  </r>
  <r>
    <x v="0"/>
    <x v="1"/>
    <x v="146"/>
    <x v="0"/>
    <x v="13"/>
    <n v="4"/>
  </r>
  <r>
    <x v="0"/>
    <x v="1"/>
    <x v="147"/>
    <x v="1"/>
    <x v="4"/>
    <n v="1"/>
  </r>
  <r>
    <x v="0"/>
    <x v="1"/>
    <x v="148"/>
    <x v="1"/>
    <x v="8"/>
    <n v="6"/>
  </r>
  <r>
    <x v="0"/>
    <x v="1"/>
    <x v="149"/>
    <x v="3"/>
    <x v="15"/>
    <n v="3"/>
  </r>
  <r>
    <x v="0"/>
    <x v="1"/>
    <x v="150"/>
    <x v="3"/>
    <x v="9"/>
    <n v="3"/>
  </r>
  <r>
    <x v="0"/>
    <x v="1"/>
    <x v="151"/>
    <x v="3"/>
    <x v="5"/>
    <n v="3"/>
  </r>
  <r>
    <x v="0"/>
    <x v="1"/>
    <x v="152"/>
    <x v="0"/>
    <x v="9"/>
    <n v="5"/>
  </r>
  <r>
    <x v="0"/>
    <x v="1"/>
    <x v="153"/>
    <x v="0"/>
    <x v="10"/>
    <n v="4"/>
  </r>
  <r>
    <x v="0"/>
    <x v="1"/>
    <x v="154"/>
    <x v="0"/>
    <x v="5"/>
    <n v="1"/>
  </r>
  <r>
    <x v="0"/>
    <x v="1"/>
    <x v="155"/>
    <x v="1"/>
    <x v="22"/>
    <n v="13"/>
  </r>
  <r>
    <x v="0"/>
    <x v="1"/>
    <x v="156"/>
    <x v="3"/>
    <x v="14"/>
    <n v="10"/>
  </r>
  <r>
    <x v="0"/>
    <x v="1"/>
    <x v="157"/>
    <x v="3"/>
    <x v="8"/>
    <n v="4"/>
  </r>
  <r>
    <x v="0"/>
    <x v="1"/>
    <x v="158"/>
    <x v="3"/>
    <x v="6"/>
    <n v="5"/>
  </r>
  <r>
    <x v="0"/>
    <x v="1"/>
    <x v="159"/>
    <x v="0"/>
    <x v="8"/>
    <n v="2"/>
  </r>
  <r>
    <x v="0"/>
    <x v="1"/>
    <x v="160"/>
    <x v="0"/>
    <x v="0"/>
    <n v="1"/>
  </r>
  <r>
    <x v="0"/>
    <x v="1"/>
    <x v="161"/>
    <x v="1"/>
    <x v="10"/>
    <n v="2"/>
  </r>
  <r>
    <x v="0"/>
    <x v="1"/>
    <x v="162"/>
    <x v="1"/>
    <x v="11"/>
    <n v="5"/>
  </r>
  <r>
    <x v="0"/>
    <x v="1"/>
    <x v="163"/>
    <x v="3"/>
    <x v="12"/>
    <n v="6"/>
  </r>
  <r>
    <x v="0"/>
    <x v="1"/>
    <x v="164"/>
    <x v="3"/>
    <x v="13"/>
    <n v="6"/>
  </r>
  <r>
    <x v="0"/>
    <x v="1"/>
    <x v="165"/>
    <x v="3"/>
    <x v="23"/>
    <n v="2"/>
  </r>
  <r>
    <x v="0"/>
    <x v="1"/>
    <x v="166"/>
    <x v="0"/>
    <x v="6"/>
    <n v="3"/>
  </r>
  <r>
    <x v="0"/>
    <x v="1"/>
    <x v="167"/>
    <x v="0"/>
    <x v="23"/>
    <n v="3"/>
  </r>
  <r>
    <x v="0"/>
    <x v="1"/>
    <x v="168"/>
    <x v="0"/>
    <x v="16"/>
    <n v="3"/>
  </r>
  <r>
    <x v="0"/>
    <x v="1"/>
    <x v="169"/>
    <x v="3"/>
    <x v="18"/>
    <n v="4"/>
  </r>
  <r>
    <x v="0"/>
    <x v="1"/>
    <x v="170"/>
    <x v="0"/>
    <x v="26"/>
    <n v="635"/>
  </r>
  <r>
    <x v="0"/>
    <x v="1"/>
    <x v="171"/>
    <x v="0"/>
    <x v="18"/>
    <n v="4"/>
  </r>
  <r>
    <x v="0"/>
    <x v="1"/>
    <x v="172"/>
    <x v="1"/>
    <x v="14"/>
    <n v="8"/>
  </r>
  <r>
    <x v="0"/>
    <x v="1"/>
    <x v="173"/>
    <x v="1"/>
    <x v="24"/>
    <n v="1"/>
  </r>
  <r>
    <x v="0"/>
    <x v="1"/>
    <x v="174"/>
    <x v="3"/>
    <x v="5"/>
    <n v="1"/>
  </r>
  <r>
    <x v="0"/>
    <x v="1"/>
    <x v="175"/>
    <x v="0"/>
    <x v="15"/>
    <n v="1"/>
  </r>
  <r>
    <x v="0"/>
    <x v="1"/>
    <x v="176"/>
    <x v="1"/>
    <x v="26"/>
    <n v="8"/>
  </r>
  <r>
    <x v="0"/>
    <x v="1"/>
    <x v="177"/>
    <x v="1"/>
    <x v="18"/>
    <n v="2"/>
  </r>
  <r>
    <x v="0"/>
    <x v="1"/>
    <x v="178"/>
    <x v="1"/>
    <x v="29"/>
    <n v="5"/>
  </r>
  <r>
    <x v="0"/>
    <x v="1"/>
    <x v="179"/>
    <x v="3"/>
    <x v="25"/>
    <n v="5"/>
  </r>
  <r>
    <x v="0"/>
    <x v="1"/>
    <x v="180"/>
    <x v="3"/>
    <x v="1"/>
    <n v="7"/>
  </r>
  <r>
    <x v="0"/>
    <x v="1"/>
    <x v="181"/>
    <x v="0"/>
    <x v="1"/>
    <n v="6"/>
  </r>
  <r>
    <x v="0"/>
    <x v="1"/>
    <x v="182"/>
    <x v="3"/>
    <x v="7"/>
    <n v="6"/>
  </r>
  <r>
    <x v="0"/>
    <x v="1"/>
    <x v="183"/>
    <x v="3"/>
    <x v="29"/>
    <n v="4"/>
  </r>
  <r>
    <x v="0"/>
    <x v="2"/>
    <x v="184"/>
    <x v="0"/>
    <x v="16"/>
    <n v="1"/>
  </r>
  <r>
    <x v="0"/>
    <x v="2"/>
    <x v="185"/>
    <x v="1"/>
    <x v="14"/>
    <n v="1"/>
  </r>
  <r>
    <x v="0"/>
    <x v="2"/>
    <x v="186"/>
    <x v="3"/>
    <x v="4"/>
    <n v="2"/>
  </r>
  <r>
    <x v="0"/>
    <x v="2"/>
    <x v="187"/>
    <x v="3"/>
    <x v="21"/>
    <n v="1"/>
  </r>
  <r>
    <x v="0"/>
    <x v="2"/>
    <x v="188"/>
    <x v="1"/>
    <x v="13"/>
    <n v="1"/>
  </r>
  <r>
    <x v="0"/>
    <x v="2"/>
    <x v="189"/>
    <x v="3"/>
    <x v="27"/>
    <n v="4"/>
  </r>
  <r>
    <x v="0"/>
    <x v="2"/>
    <x v="190"/>
    <x v="0"/>
    <x v="15"/>
    <n v="1"/>
  </r>
  <r>
    <x v="0"/>
    <x v="2"/>
    <x v="191"/>
    <x v="0"/>
    <x v="20"/>
    <n v="1"/>
  </r>
  <r>
    <x v="0"/>
    <x v="2"/>
    <x v="192"/>
    <x v="1"/>
    <x v="22"/>
    <n v="1"/>
  </r>
  <r>
    <x v="0"/>
    <x v="2"/>
    <x v="193"/>
    <x v="4"/>
    <x v="6"/>
    <n v="1"/>
  </r>
  <r>
    <x v="0"/>
    <x v="2"/>
    <x v="194"/>
    <x v="0"/>
    <x v="14"/>
    <n v="5"/>
  </r>
  <r>
    <x v="0"/>
    <x v="2"/>
    <x v="195"/>
    <x v="0"/>
    <x v="21"/>
    <n v="4"/>
  </r>
  <r>
    <x v="0"/>
    <x v="2"/>
    <x v="196"/>
    <x v="1"/>
    <x v="20"/>
    <n v="2"/>
  </r>
  <r>
    <x v="0"/>
    <x v="2"/>
    <x v="197"/>
    <x v="3"/>
    <x v="20"/>
    <n v="1"/>
  </r>
  <r>
    <x v="0"/>
    <x v="2"/>
    <x v="198"/>
    <x v="3"/>
    <x v="2"/>
    <n v="3"/>
  </r>
  <r>
    <x v="0"/>
    <x v="2"/>
    <x v="199"/>
    <x v="0"/>
    <x v="26"/>
    <n v="332"/>
  </r>
  <r>
    <x v="0"/>
    <x v="2"/>
    <x v="200"/>
    <x v="0"/>
    <x v="12"/>
    <n v="2"/>
  </r>
  <r>
    <x v="0"/>
    <x v="2"/>
    <x v="201"/>
    <x v="0"/>
    <x v="6"/>
    <n v="2"/>
  </r>
  <r>
    <x v="0"/>
    <x v="2"/>
    <x v="202"/>
    <x v="3"/>
    <x v="19"/>
    <n v="1"/>
  </r>
  <r>
    <x v="0"/>
    <x v="2"/>
    <x v="203"/>
    <x v="3"/>
    <x v="8"/>
    <n v="4"/>
  </r>
  <r>
    <x v="0"/>
    <x v="2"/>
    <x v="204"/>
    <x v="0"/>
    <x v="18"/>
    <n v="4"/>
  </r>
  <r>
    <x v="0"/>
    <x v="2"/>
    <x v="205"/>
    <x v="3"/>
    <x v="24"/>
    <n v="2"/>
  </r>
  <r>
    <x v="0"/>
    <x v="2"/>
    <x v="206"/>
    <x v="0"/>
    <x v="9"/>
    <n v="3"/>
  </r>
  <r>
    <x v="0"/>
    <x v="2"/>
    <x v="207"/>
    <x v="1"/>
    <x v="18"/>
    <n v="3"/>
  </r>
  <r>
    <x v="0"/>
    <x v="2"/>
    <x v="208"/>
    <x v="3"/>
    <x v="29"/>
    <n v="3"/>
  </r>
  <r>
    <x v="0"/>
    <x v="2"/>
    <x v="209"/>
    <x v="3"/>
    <x v="17"/>
    <n v="4"/>
  </r>
  <r>
    <x v="0"/>
    <x v="2"/>
    <x v="210"/>
    <x v="0"/>
    <x v="26"/>
    <n v="1"/>
  </r>
  <r>
    <x v="0"/>
    <x v="2"/>
    <x v="211"/>
    <x v="0"/>
    <x v="8"/>
    <n v="1"/>
  </r>
  <r>
    <x v="0"/>
    <x v="2"/>
    <x v="212"/>
    <x v="0"/>
    <x v="1"/>
    <n v="1"/>
  </r>
  <r>
    <x v="0"/>
    <x v="2"/>
    <x v="213"/>
    <x v="3"/>
    <x v="11"/>
    <n v="3"/>
  </r>
  <r>
    <x v="0"/>
    <x v="2"/>
    <x v="214"/>
    <x v="1"/>
    <x v="3"/>
    <n v="1"/>
  </r>
  <r>
    <x v="0"/>
    <x v="2"/>
    <x v="215"/>
    <x v="1"/>
    <x v="5"/>
    <n v="2"/>
  </r>
  <r>
    <x v="0"/>
    <x v="2"/>
    <x v="216"/>
    <x v="0"/>
    <x v="28"/>
    <n v="3"/>
  </r>
  <r>
    <x v="0"/>
    <x v="2"/>
    <x v="217"/>
    <x v="0"/>
    <x v="29"/>
    <n v="2"/>
  </r>
  <r>
    <x v="0"/>
    <x v="2"/>
    <x v="218"/>
    <x v="1"/>
    <x v="27"/>
    <n v="3"/>
  </r>
  <r>
    <x v="0"/>
    <x v="2"/>
    <x v="219"/>
    <x v="1"/>
    <x v="7"/>
    <n v="1"/>
  </r>
  <r>
    <x v="0"/>
    <x v="2"/>
    <x v="220"/>
    <x v="1"/>
    <x v="26"/>
    <n v="3"/>
  </r>
  <r>
    <x v="0"/>
    <x v="2"/>
    <x v="221"/>
    <x v="3"/>
    <x v="22"/>
    <n v="4"/>
  </r>
  <r>
    <x v="0"/>
    <x v="2"/>
    <x v="222"/>
    <x v="3"/>
    <x v="13"/>
    <n v="3"/>
  </r>
  <r>
    <x v="0"/>
    <x v="2"/>
    <x v="223"/>
    <x v="1"/>
    <x v="2"/>
    <n v="3"/>
  </r>
  <r>
    <x v="0"/>
    <x v="2"/>
    <x v="224"/>
    <x v="1"/>
    <x v="30"/>
    <n v="3"/>
  </r>
  <r>
    <x v="0"/>
    <x v="2"/>
    <x v="225"/>
    <x v="3"/>
    <x v="15"/>
    <n v="3"/>
  </r>
  <r>
    <x v="0"/>
    <x v="2"/>
    <x v="226"/>
    <x v="3"/>
    <x v="14"/>
    <n v="1"/>
  </r>
  <r>
    <x v="0"/>
    <x v="2"/>
    <x v="227"/>
    <x v="3"/>
    <x v="1"/>
    <n v="1"/>
  </r>
  <r>
    <x v="0"/>
    <x v="2"/>
    <x v="228"/>
    <x v="1"/>
    <x v="8"/>
    <n v="5"/>
  </r>
  <r>
    <x v="0"/>
    <x v="2"/>
    <x v="229"/>
    <x v="1"/>
    <x v="24"/>
    <n v="1"/>
  </r>
  <r>
    <x v="0"/>
    <x v="2"/>
    <x v="230"/>
    <x v="1"/>
    <x v="6"/>
    <n v="2"/>
  </r>
  <r>
    <x v="0"/>
    <x v="2"/>
    <x v="231"/>
    <x v="3"/>
    <x v="12"/>
    <n v="4"/>
  </r>
  <r>
    <x v="0"/>
    <x v="2"/>
    <x v="232"/>
    <x v="3"/>
    <x v="6"/>
    <n v="3"/>
  </r>
  <r>
    <x v="0"/>
    <x v="2"/>
    <x v="233"/>
    <x v="0"/>
    <x v="19"/>
    <n v="3"/>
  </r>
  <r>
    <x v="0"/>
    <x v="2"/>
    <x v="234"/>
    <x v="1"/>
    <x v="29"/>
    <n v="2"/>
  </r>
  <r>
    <x v="0"/>
    <x v="2"/>
    <x v="235"/>
    <x v="1"/>
    <x v="17"/>
    <n v="3"/>
  </r>
  <r>
    <x v="0"/>
    <x v="2"/>
    <x v="236"/>
    <x v="3"/>
    <x v="28"/>
    <n v="2"/>
  </r>
  <r>
    <x v="0"/>
    <x v="2"/>
    <x v="237"/>
    <x v="3"/>
    <x v="16"/>
    <n v="1"/>
  </r>
  <r>
    <x v="0"/>
    <x v="2"/>
    <x v="238"/>
    <x v="1"/>
    <x v="15"/>
    <n v="2"/>
  </r>
  <r>
    <x v="0"/>
    <x v="2"/>
    <x v="239"/>
    <x v="1"/>
    <x v="28"/>
    <n v="1"/>
  </r>
  <r>
    <x v="0"/>
    <x v="2"/>
    <x v="240"/>
    <x v="3"/>
    <x v="5"/>
    <n v="1"/>
  </r>
  <r>
    <x v="0"/>
    <x v="2"/>
    <x v="241"/>
    <x v="0"/>
    <x v="23"/>
    <n v="1"/>
  </r>
  <r>
    <x v="0"/>
    <x v="2"/>
    <x v="242"/>
    <x v="1"/>
    <x v="21"/>
    <n v="1"/>
  </r>
  <r>
    <x v="0"/>
    <x v="2"/>
    <x v="243"/>
    <x v="3"/>
    <x v="3"/>
    <n v="1"/>
  </r>
  <r>
    <x v="0"/>
    <x v="2"/>
    <x v="244"/>
    <x v="3"/>
    <x v="0"/>
    <n v="2"/>
  </r>
  <r>
    <x v="0"/>
    <x v="2"/>
    <x v="245"/>
    <x v="0"/>
    <x v="22"/>
    <n v="2"/>
  </r>
  <r>
    <x v="0"/>
    <x v="2"/>
    <x v="246"/>
    <x v="0"/>
    <x v="10"/>
    <n v="2"/>
  </r>
  <r>
    <x v="0"/>
    <x v="2"/>
    <x v="247"/>
    <x v="0"/>
    <x v="17"/>
    <n v="1"/>
  </r>
  <r>
    <x v="0"/>
    <x v="2"/>
    <x v="248"/>
    <x v="0"/>
    <x v="2"/>
    <n v="2"/>
  </r>
  <r>
    <x v="0"/>
    <x v="2"/>
    <x v="249"/>
    <x v="0"/>
    <x v="30"/>
    <n v="1"/>
  </r>
  <r>
    <x v="0"/>
    <x v="2"/>
    <x v="250"/>
    <x v="1"/>
    <x v="25"/>
    <n v="1"/>
  </r>
  <r>
    <x v="0"/>
    <x v="2"/>
    <x v="251"/>
    <x v="3"/>
    <x v="25"/>
    <n v="3"/>
  </r>
  <r>
    <x v="0"/>
    <x v="2"/>
    <x v="252"/>
    <x v="3"/>
    <x v="23"/>
    <n v="1"/>
  </r>
  <r>
    <x v="0"/>
    <x v="2"/>
    <x v="253"/>
    <x v="0"/>
    <x v="11"/>
    <n v="3"/>
  </r>
  <r>
    <x v="0"/>
    <x v="2"/>
    <x v="254"/>
    <x v="0"/>
    <x v="5"/>
    <n v="1"/>
  </r>
  <r>
    <x v="0"/>
    <x v="2"/>
    <x v="255"/>
    <x v="0"/>
    <x v="0"/>
    <n v="2"/>
  </r>
  <r>
    <x v="0"/>
    <x v="2"/>
    <x v="256"/>
    <x v="3"/>
    <x v="26"/>
    <n v="3"/>
  </r>
  <r>
    <x v="0"/>
    <x v="2"/>
    <x v="257"/>
    <x v="0"/>
    <x v="3"/>
    <n v="3"/>
  </r>
  <r>
    <x v="0"/>
    <x v="2"/>
    <x v="258"/>
    <x v="0"/>
    <x v="24"/>
    <n v="1"/>
  </r>
  <r>
    <x v="0"/>
    <x v="2"/>
    <x v="259"/>
    <x v="3"/>
    <x v="9"/>
    <n v="1"/>
  </r>
  <r>
    <x v="0"/>
    <x v="2"/>
    <x v="260"/>
    <x v="3"/>
    <x v="10"/>
    <n v="2"/>
  </r>
  <r>
    <x v="0"/>
    <x v="2"/>
    <x v="261"/>
    <x v="3"/>
    <x v="30"/>
    <n v="1"/>
  </r>
  <r>
    <x v="0"/>
    <x v="3"/>
    <x v="262"/>
    <x v="0"/>
    <x v="25"/>
    <n v="6"/>
  </r>
  <r>
    <x v="0"/>
    <x v="3"/>
    <x v="263"/>
    <x v="1"/>
    <x v="28"/>
    <n v="6"/>
  </r>
  <r>
    <x v="0"/>
    <x v="3"/>
    <x v="264"/>
    <x v="1"/>
    <x v="20"/>
    <n v="5"/>
  </r>
  <r>
    <x v="0"/>
    <x v="3"/>
    <x v="265"/>
    <x v="3"/>
    <x v="22"/>
    <n v="5"/>
  </r>
  <r>
    <x v="0"/>
    <x v="3"/>
    <x v="266"/>
    <x v="0"/>
    <x v="15"/>
    <n v="11"/>
  </r>
  <r>
    <x v="0"/>
    <x v="3"/>
    <x v="267"/>
    <x v="1"/>
    <x v="13"/>
    <n v="2"/>
  </r>
  <r>
    <x v="0"/>
    <x v="3"/>
    <x v="268"/>
    <x v="1"/>
    <x v="29"/>
    <n v="12"/>
  </r>
  <r>
    <x v="0"/>
    <x v="3"/>
    <x v="269"/>
    <x v="3"/>
    <x v="7"/>
    <n v="6"/>
  </r>
  <r>
    <x v="0"/>
    <x v="3"/>
    <x v="270"/>
    <x v="3"/>
    <x v="24"/>
    <n v="4"/>
  </r>
  <r>
    <x v="0"/>
    <x v="3"/>
    <x v="271"/>
    <x v="0"/>
    <x v="18"/>
    <n v="11"/>
  </r>
  <r>
    <x v="0"/>
    <x v="3"/>
    <x v="272"/>
    <x v="1"/>
    <x v="25"/>
    <n v="7"/>
  </r>
  <r>
    <x v="0"/>
    <x v="3"/>
    <x v="273"/>
    <x v="1"/>
    <x v="8"/>
    <n v="6"/>
  </r>
  <r>
    <x v="0"/>
    <x v="3"/>
    <x v="274"/>
    <x v="0"/>
    <x v="16"/>
    <n v="5"/>
  </r>
  <r>
    <x v="0"/>
    <x v="3"/>
    <x v="275"/>
    <x v="0"/>
    <x v="3"/>
    <n v="5"/>
  </r>
  <r>
    <x v="0"/>
    <x v="3"/>
    <x v="276"/>
    <x v="0"/>
    <x v="8"/>
    <n v="3"/>
  </r>
  <r>
    <x v="0"/>
    <x v="3"/>
    <x v="277"/>
    <x v="0"/>
    <x v="0"/>
    <n v="7"/>
  </r>
  <r>
    <x v="0"/>
    <x v="3"/>
    <x v="278"/>
    <x v="0"/>
    <x v="1"/>
    <n v="8"/>
  </r>
  <r>
    <x v="0"/>
    <x v="3"/>
    <x v="279"/>
    <x v="1"/>
    <x v="10"/>
    <n v="13"/>
  </r>
  <r>
    <x v="0"/>
    <x v="3"/>
    <x v="280"/>
    <x v="3"/>
    <x v="25"/>
    <n v="4"/>
  </r>
  <r>
    <x v="0"/>
    <x v="3"/>
    <x v="281"/>
    <x v="3"/>
    <x v="8"/>
    <n v="9"/>
  </r>
  <r>
    <x v="0"/>
    <x v="3"/>
    <x v="282"/>
    <x v="3"/>
    <x v="1"/>
    <n v="2"/>
  </r>
  <r>
    <x v="0"/>
    <x v="3"/>
    <x v="283"/>
    <x v="3"/>
    <x v="3"/>
    <n v="5"/>
  </r>
  <r>
    <x v="0"/>
    <x v="3"/>
    <x v="284"/>
    <x v="3"/>
    <x v="20"/>
    <n v="8"/>
  </r>
  <r>
    <x v="0"/>
    <x v="3"/>
    <x v="285"/>
    <x v="0"/>
    <x v="23"/>
    <n v="6"/>
  </r>
  <r>
    <x v="0"/>
    <x v="3"/>
    <x v="286"/>
    <x v="3"/>
    <x v="15"/>
    <n v="10"/>
  </r>
  <r>
    <x v="0"/>
    <x v="3"/>
    <x v="287"/>
    <x v="3"/>
    <x v="28"/>
    <n v="3"/>
  </r>
  <r>
    <x v="0"/>
    <x v="3"/>
    <x v="288"/>
    <x v="3"/>
    <x v="10"/>
    <n v="6"/>
  </r>
  <r>
    <x v="0"/>
    <x v="3"/>
    <x v="289"/>
    <x v="0"/>
    <x v="24"/>
    <n v="8"/>
  </r>
  <r>
    <x v="0"/>
    <x v="3"/>
    <x v="290"/>
    <x v="1"/>
    <x v="11"/>
    <n v="2"/>
  </r>
  <r>
    <x v="0"/>
    <x v="3"/>
    <x v="291"/>
    <x v="3"/>
    <x v="13"/>
    <n v="4"/>
  </r>
  <r>
    <x v="0"/>
    <x v="3"/>
    <x v="292"/>
    <x v="3"/>
    <x v="29"/>
    <n v="12"/>
  </r>
  <r>
    <x v="0"/>
    <x v="3"/>
    <x v="293"/>
    <x v="0"/>
    <x v="9"/>
    <n v="7"/>
  </r>
  <r>
    <x v="0"/>
    <x v="3"/>
    <x v="294"/>
    <x v="0"/>
    <x v="19"/>
    <n v="11"/>
  </r>
  <r>
    <x v="0"/>
    <x v="3"/>
    <x v="295"/>
    <x v="0"/>
    <x v="11"/>
    <n v="8"/>
  </r>
  <r>
    <x v="0"/>
    <x v="3"/>
    <x v="296"/>
    <x v="0"/>
    <x v="30"/>
    <n v="4"/>
  </r>
  <r>
    <x v="0"/>
    <x v="3"/>
    <x v="297"/>
    <x v="1"/>
    <x v="22"/>
    <n v="4"/>
  </r>
  <r>
    <x v="0"/>
    <x v="3"/>
    <x v="298"/>
    <x v="1"/>
    <x v="12"/>
    <n v="11"/>
  </r>
  <r>
    <x v="0"/>
    <x v="3"/>
    <x v="299"/>
    <x v="3"/>
    <x v="14"/>
    <n v="13"/>
  </r>
  <r>
    <x v="0"/>
    <x v="3"/>
    <x v="300"/>
    <x v="3"/>
    <x v="27"/>
    <n v="8"/>
  </r>
  <r>
    <x v="0"/>
    <x v="3"/>
    <x v="301"/>
    <x v="3"/>
    <x v="6"/>
    <n v="5"/>
  </r>
  <r>
    <x v="0"/>
    <x v="3"/>
    <x v="302"/>
    <x v="0"/>
    <x v="28"/>
    <n v="19"/>
  </r>
  <r>
    <x v="0"/>
    <x v="3"/>
    <x v="303"/>
    <x v="0"/>
    <x v="2"/>
    <n v="2"/>
  </r>
  <r>
    <x v="0"/>
    <x v="3"/>
    <x v="304"/>
    <x v="1"/>
    <x v="14"/>
    <n v="10"/>
  </r>
  <r>
    <x v="0"/>
    <x v="3"/>
    <x v="305"/>
    <x v="1"/>
    <x v="24"/>
    <n v="12"/>
  </r>
  <r>
    <x v="0"/>
    <x v="3"/>
    <x v="306"/>
    <x v="3"/>
    <x v="9"/>
    <n v="5"/>
  </r>
  <r>
    <x v="0"/>
    <x v="3"/>
    <x v="307"/>
    <x v="3"/>
    <x v="5"/>
    <n v="5"/>
  </r>
  <r>
    <x v="0"/>
    <x v="3"/>
    <x v="308"/>
    <x v="3"/>
    <x v="0"/>
    <n v="7"/>
  </r>
  <r>
    <x v="0"/>
    <x v="3"/>
    <x v="309"/>
    <x v="3"/>
    <x v="21"/>
    <n v="5"/>
  </r>
  <r>
    <x v="0"/>
    <x v="3"/>
    <x v="310"/>
    <x v="0"/>
    <x v="26"/>
    <n v="4037"/>
  </r>
  <r>
    <x v="0"/>
    <x v="3"/>
    <x v="311"/>
    <x v="3"/>
    <x v="11"/>
    <n v="2"/>
  </r>
  <r>
    <x v="0"/>
    <x v="3"/>
    <x v="312"/>
    <x v="3"/>
    <x v="17"/>
    <n v="5"/>
  </r>
  <r>
    <x v="0"/>
    <x v="3"/>
    <x v="313"/>
    <x v="0"/>
    <x v="4"/>
    <n v="5"/>
  </r>
  <r>
    <x v="0"/>
    <x v="3"/>
    <x v="314"/>
    <x v="0"/>
    <x v="21"/>
    <n v="6"/>
  </r>
  <r>
    <x v="0"/>
    <x v="3"/>
    <x v="315"/>
    <x v="1"/>
    <x v="15"/>
    <n v="7"/>
  </r>
  <r>
    <x v="0"/>
    <x v="3"/>
    <x v="316"/>
    <x v="3"/>
    <x v="26"/>
    <n v="8"/>
  </r>
  <r>
    <x v="0"/>
    <x v="3"/>
    <x v="317"/>
    <x v="3"/>
    <x v="18"/>
    <n v="10"/>
  </r>
  <r>
    <x v="0"/>
    <x v="3"/>
    <x v="318"/>
    <x v="3"/>
    <x v="23"/>
    <n v="2"/>
  </r>
  <r>
    <x v="0"/>
    <x v="3"/>
    <x v="319"/>
    <x v="3"/>
    <x v="16"/>
    <n v="3"/>
  </r>
  <r>
    <x v="0"/>
    <x v="3"/>
    <x v="320"/>
    <x v="0"/>
    <x v="20"/>
    <n v="5"/>
  </r>
  <r>
    <x v="0"/>
    <x v="3"/>
    <x v="321"/>
    <x v="1"/>
    <x v="26"/>
    <n v="18"/>
  </r>
  <r>
    <x v="0"/>
    <x v="3"/>
    <x v="322"/>
    <x v="1"/>
    <x v="18"/>
    <n v="3"/>
  </r>
  <r>
    <x v="0"/>
    <x v="3"/>
    <x v="323"/>
    <x v="1"/>
    <x v="17"/>
    <n v="2"/>
  </r>
  <r>
    <x v="0"/>
    <x v="3"/>
    <x v="324"/>
    <x v="3"/>
    <x v="4"/>
    <n v="10"/>
  </r>
  <r>
    <x v="0"/>
    <x v="3"/>
    <x v="325"/>
    <x v="0"/>
    <x v="29"/>
    <n v="4"/>
  </r>
  <r>
    <x v="0"/>
    <x v="3"/>
    <x v="326"/>
    <x v="0"/>
    <x v="17"/>
    <n v="3"/>
  </r>
  <r>
    <x v="0"/>
    <x v="3"/>
    <x v="327"/>
    <x v="1"/>
    <x v="27"/>
    <n v="5"/>
  </r>
  <r>
    <x v="0"/>
    <x v="3"/>
    <x v="328"/>
    <x v="1"/>
    <x v="7"/>
    <n v="6"/>
  </r>
  <r>
    <x v="0"/>
    <x v="3"/>
    <x v="329"/>
    <x v="3"/>
    <x v="19"/>
    <n v="4"/>
  </r>
  <r>
    <x v="0"/>
    <x v="3"/>
    <x v="330"/>
    <x v="0"/>
    <x v="7"/>
    <n v="5"/>
  </r>
  <r>
    <x v="0"/>
    <x v="3"/>
    <x v="331"/>
    <x v="0"/>
    <x v="12"/>
    <n v="10"/>
  </r>
  <r>
    <x v="0"/>
    <x v="3"/>
    <x v="332"/>
    <x v="1"/>
    <x v="3"/>
    <n v="16"/>
  </r>
  <r>
    <x v="0"/>
    <x v="3"/>
    <x v="333"/>
    <x v="1"/>
    <x v="5"/>
    <n v="5"/>
  </r>
  <r>
    <x v="0"/>
    <x v="3"/>
    <x v="334"/>
    <x v="1"/>
    <x v="21"/>
    <n v="11"/>
  </r>
  <r>
    <x v="0"/>
    <x v="3"/>
    <x v="335"/>
    <x v="3"/>
    <x v="30"/>
    <n v="12"/>
  </r>
  <r>
    <x v="0"/>
    <x v="3"/>
    <x v="336"/>
    <x v="0"/>
    <x v="14"/>
    <n v="10"/>
  </r>
  <r>
    <x v="0"/>
    <x v="3"/>
    <x v="337"/>
    <x v="1"/>
    <x v="2"/>
    <n v="8"/>
  </r>
  <r>
    <x v="0"/>
    <x v="3"/>
    <x v="338"/>
    <x v="3"/>
    <x v="12"/>
    <n v="4"/>
  </r>
  <r>
    <x v="0"/>
    <x v="3"/>
    <x v="339"/>
    <x v="0"/>
    <x v="5"/>
    <n v="7"/>
  </r>
  <r>
    <x v="0"/>
    <x v="3"/>
    <x v="340"/>
    <x v="0"/>
    <x v="26"/>
    <n v="4"/>
  </r>
  <r>
    <x v="0"/>
    <x v="3"/>
    <x v="341"/>
    <x v="0"/>
    <x v="26"/>
    <n v="1"/>
  </r>
  <r>
    <x v="0"/>
    <x v="3"/>
    <x v="342"/>
    <x v="0"/>
    <x v="22"/>
    <n v="9"/>
  </r>
  <r>
    <x v="0"/>
    <x v="3"/>
    <x v="343"/>
    <x v="0"/>
    <x v="10"/>
    <n v="2"/>
  </r>
  <r>
    <x v="0"/>
    <x v="3"/>
    <x v="344"/>
    <x v="1"/>
    <x v="23"/>
    <n v="8"/>
  </r>
  <r>
    <x v="0"/>
    <x v="3"/>
    <x v="345"/>
    <x v="0"/>
    <x v="27"/>
    <n v="8"/>
  </r>
  <r>
    <x v="0"/>
    <x v="3"/>
    <x v="346"/>
    <x v="0"/>
    <x v="13"/>
    <n v="5"/>
  </r>
  <r>
    <x v="0"/>
    <x v="3"/>
    <x v="347"/>
    <x v="0"/>
    <x v="6"/>
    <n v="7"/>
  </r>
  <r>
    <x v="0"/>
    <x v="3"/>
    <x v="348"/>
    <x v="1"/>
    <x v="9"/>
    <n v="10"/>
  </r>
  <r>
    <x v="0"/>
    <x v="3"/>
    <x v="349"/>
    <x v="1"/>
    <x v="19"/>
    <n v="7"/>
  </r>
  <r>
    <x v="0"/>
    <x v="3"/>
    <x v="350"/>
    <x v="1"/>
    <x v="4"/>
    <n v="9"/>
  </r>
  <r>
    <x v="0"/>
    <x v="3"/>
    <x v="351"/>
    <x v="1"/>
    <x v="0"/>
    <n v="3"/>
  </r>
  <r>
    <x v="0"/>
    <x v="3"/>
    <x v="352"/>
    <x v="3"/>
    <x v="2"/>
    <n v="8"/>
  </r>
  <r>
    <x v="0"/>
    <x v="4"/>
    <x v="353"/>
    <x v="0"/>
    <x v="4"/>
    <n v="15"/>
  </r>
  <r>
    <x v="0"/>
    <x v="4"/>
    <x v="354"/>
    <x v="1"/>
    <x v="29"/>
    <n v="19"/>
  </r>
  <r>
    <x v="0"/>
    <x v="4"/>
    <x v="355"/>
    <x v="3"/>
    <x v="7"/>
    <n v="18"/>
  </r>
  <r>
    <x v="0"/>
    <x v="4"/>
    <x v="356"/>
    <x v="3"/>
    <x v="16"/>
    <n v="20"/>
  </r>
  <r>
    <x v="0"/>
    <x v="4"/>
    <x v="357"/>
    <x v="0"/>
    <x v="28"/>
    <n v="29"/>
  </r>
  <r>
    <x v="0"/>
    <x v="4"/>
    <x v="358"/>
    <x v="0"/>
    <x v="10"/>
    <n v="25"/>
  </r>
  <r>
    <x v="0"/>
    <x v="4"/>
    <x v="359"/>
    <x v="1"/>
    <x v="26"/>
    <n v="40"/>
  </r>
  <r>
    <x v="0"/>
    <x v="4"/>
    <x v="360"/>
    <x v="1"/>
    <x v="22"/>
    <n v="20"/>
  </r>
  <r>
    <x v="0"/>
    <x v="4"/>
    <x v="361"/>
    <x v="1"/>
    <x v="7"/>
    <n v="29"/>
  </r>
  <r>
    <x v="0"/>
    <x v="4"/>
    <x v="362"/>
    <x v="3"/>
    <x v="3"/>
    <n v="28"/>
  </r>
  <r>
    <x v="0"/>
    <x v="4"/>
    <x v="363"/>
    <x v="3"/>
    <x v="1"/>
    <n v="9"/>
  </r>
  <r>
    <x v="0"/>
    <x v="4"/>
    <x v="364"/>
    <x v="0"/>
    <x v="22"/>
    <n v="30"/>
  </r>
  <r>
    <x v="0"/>
    <x v="4"/>
    <x v="365"/>
    <x v="1"/>
    <x v="25"/>
    <n v="30"/>
  </r>
  <r>
    <x v="0"/>
    <x v="4"/>
    <x v="366"/>
    <x v="3"/>
    <x v="15"/>
    <n v="32"/>
  </r>
  <r>
    <x v="0"/>
    <x v="4"/>
    <x v="367"/>
    <x v="3"/>
    <x v="11"/>
    <n v="23"/>
  </r>
  <r>
    <x v="0"/>
    <x v="4"/>
    <x v="368"/>
    <x v="0"/>
    <x v="7"/>
    <n v="21"/>
  </r>
  <r>
    <x v="0"/>
    <x v="4"/>
    <x v="369"/>
    <x v="2"/>
    <x v="26"/>
    <n v="1"/>
  </r>
  <r>
    <x v="0"/>
    <x v="4"/>
    <x v="370"/>
    <x v="0"/>
    <x v="9"/>
    <n v="6"/>
  </r>
  <r>
    <x v="0"/>
    <x v="4"/>
    <x v="371"/>
    <x v="0"/>
    <x v="19"/>
    <n v="20"/>
  </r>
  <r>
    <x v="0"/>
    <x v="4"/>
    <x v="372"/>
    <x v="1"/>
    <x v="18"/>
    <n v="30"/>
  </r>
  <r>
    <x v="0"/>
    <x v="4"/>
    <x v="373"/>
    <x v="1"/>
    <x v="28"/>
    <n v="21"/>
  </r>
  <r>
    <x v="0"/>
    <x v="4"/>
    <x v="374"/>
    <x v="3"/>
    <x v="26"/>
    <n v="31"/>
  </r>
  <r>
    <x v="0"/>
    <x v="4"/>
    <x v="375"/>
    <x v="3"/>
    <x v="27"/>
    <n v="34"/>
  </r>
  <r>
    <x v="0"/>
    <x v="4"/>
    <x v="376"/>
    <x v="3"/>
    <x v="12"/>
    <n v="21"/>
  </r>
  <r>
    <x v="0"/>
    <x v="4"/>
    <x v="377"/>
    <x v="0"/>
    <x v="15"/>
    <n v="29"/>
  </r>
  <r>
    <x v="0"/>
    <x v="4"/>
    <x v="378"/>
    <x v="0"/>
    <x v="11"/>
    <n v="13"/>
  </r>
  <r>
    <x v="0"/>
    <x v="4"/>
    <x v="379"/>
    <x v="1"/>
    <x v="23"/>
    <n v="24"/>
  </r>
  <r>
    <x v="0"/>
    <x v="4"/>
    <x v="380"/>
    <x v="3"/>
    <x v="8"/>
    <n v="11"/>
  </r>
  <r>
    <x v="0"/>
    <x v="4"/>
    <x v="381"/>
    <x v="0"/>
    <x v="17"/>
    <n v="17"/>
  </r>
  <r>
    <x v="0"/>
    <x v="4"/>
    <x v="382"/>
    <x v="3"/>
    <x v="9"/>
    <n v="17"/>
  </r>
  <r>
    <x v="0"/>
    <x v="4"/>
    <x v="383"/>
    <x v="3"/>
    <x v="5"/>
    <n v="31"/>
  </r>
  <r>
    <x v="0"/>
    <x v="4"/>
    <x v="384"/>
    <x v="4"/>
    <x v="9"/>
    <n v="1"/>
  </r>
  <r>
    <x v="0"/>
    <x v="4"/>
    <x v="385"/>
    <x v="0"/>
    <x v="27"/>
    <n v="8"/>
  </r>
  <r>
    <x v="0"/>
    <x v="4"/>
    <x v="386"/>
    <x v="1"/>
    <x v="15"/>
    <n v="36"/>
  </r>
  <r>
    <x v="0"/>
    <x v="4"/>
    <x v="387"/>
    <x v="1"/>
    <x v="9"/>
    <n v="17"/>
  </r>
  <r>
    <x v="0"/>
    <x v="4"/>
    <x v="388"/>
    <x v="1"/>
    <x v="5"/>
    <n v="22"/>
  </r>
  <r>
    <x v="0"/>
    <x v="4"/>
    <x v="389"/>
    <x v="1"/>
    <x v="0"/>
    <n v="15"/>
  </r>
  <r>
    <x v="0"/>
    <x v="4"/>
    <x v="390"/>
    <x v="3"/>
    <x v="18"/>
    <n v="18"/>
  </r>
  <r>
    <x v="0"/>
    <x v="4"/>
    <x v="391"/>
    <x v="0"/>
    <x v="5"/>
    <n v="13"/>
  </r>
  <r>
    <x v="0"/>
    <x v="4"/>
    <x v="392"/>
    <x v="0"/>
    <x v="21"/>
    <n v="17"/>
  </r>
  <r>
    <x v="0"/>
    <x v="4"/>
    <x v="393"/>
    <x v="1"/>
    <x v="17"/>
    <n v="20"/>
  </r>
  <r>
    <x v="0"/>
    <x v="4"/>
    <x v="394"/>
    <x v="3"/>
    <x v="13"/>
    <n v="19"/>
  </r>
  <r>
    <x v="0"/>
    <x v="4"/>
    <x v="395"/>
    <x v="3"/>
    <x v="23"/>
    <n v="17"/>
  </r>
  <r>
    <x v="0"/>
    <x v="4"/>
    <x v="396"/>
    <x v="0"/>
    <x v="20"/>
    <n v="19"/>
  </r>
  <r>
    <x v="0"/>
    <x v="4"/>
    <x v="397"/>
    <x v="0"/>
    <x v="30"/>
    <n v="12"/>
  </r>
  <r>
    <x v="0"/>
    <x v="4"/>
    <x v="398"/>
    <x v="1"/>
    <x v="12"/>
    <n v="33"/>
  </r>
  <r>
    <x v="0"/>
    <x v="4"/>
    <x v="399"/>
    <x v="1"/>
    <x v="13"/>
    <n v="18"/>
  </r>
  <r>
    <x v="0"/>
    <x v="4"/>
    <x v="400"/>
    <x v="1"/>
    <x v="6"/>
    <n v="18"/>
  </r>
  <r>
    <x v="0"/>
    <x v="4"/>
    <x v="401"/>
    <x v="6"/>
    <x v="22"/>
    <n v="1"/>
  </r>
  <r>
    <x v="0"/>
    <x v="4"/>
    <x v="402"/>
    <x v="0"/>
    <x v="26"/>
    <n v="11"/>
  </r>
  <r>
    <x v="0"/>
    <x v="4"/>
    <x v="403"/>
    <x v="0"/>
    <x v="26"/>
    <n v="8132"/>
  </r>
  <r>
    <x v="0"/>
    <x v="4"/>
    <x v="404"/>
    <x v="0"/>
    <x v="13"/>
    <n v="18"/>
  </r>
  <r>
    <x v="0"/>
    <x v="4"/>
    <x v="405"/>
    <x v="0"/>
    <x v="29"/>
    <n v="15"/>
  </r>
  <r>
    <x v="0"/>
    <x v="4"/>
    <x v="406"/>
    <x v="1"/>
    <x v="27"/>
    <n v="13"/>
  </r>
  <r>
    <x v="0"/>
    <x v="4"/>
    <x v="407"/>
    <x v="7"/>
    <x v="12"/>
    <n v="1"/>
  </r>
  <r>
    <x v="0"/>
    <x v="4"/>
    <x v="408"/>
    <x v="0"/>
    <x v="14"/>
    <n v="25"/>
  </r>
  <r>
    <x v="0"/>
    <x v="4"/>
    <x v="409"/>
    <x v="0"/>
    <x v="25"/>
    <n v="24"/>
  </r>
  <r>
    <x v="0"/>
    <x v="4"/>
    <x v="410"/>
    <x v="1"/>
    <x v="20"/>
    <n v="13"/>
  </r>
  <r>
    <x v="0"/>
    <x v="4"/>
    <x v="411"/>
    <x v="3"/>
    <x v="22"/>
    <n v="15"/>
  </r>
  <r>
    <x v="0"/>
    <x v="4"/>
    <x v="412"/>
    <x v="3"/>
    <x v="28"/>
    <n v="18"/>
  </r>
  <r>
    <x v="0"/>
    <x v="4"/>
    <x v="413"/>
    <x v="3"/>
    <x v="17"/>
    <n v="20"/>
  </r>
  <r>
    <x v="0"/>
    <x v="4"/>
    <x v="414"/>
    <x v="0"/>
    <x v="0"/>
    <n v="25"/>
  </r>
  <r>
    <x v="0"/>
    <x v="4"/>
    <x v="415"/>
    <x v="0"/>
    <x v="1"/>
    <n v="15"/>
  </r>
  <r>
    <x v="0"/>
    <x v="4"/>
    <x v="416"/>
    <x v="1"/>
    <x v="10"/>
    <n v="26"/>
  </r>
  <r>
    <x v="0"/>
    <x v="4"/>
    <x v="417"/>
    <x v="3"/>
    <x v="24"/>
    <n v="13"/>
  </r>
  <r>
    <x v="0"/>
    <x v="4"/>
    <x v="418"/>
    <x v="1"/>
    <x v="14"/>
    <n v="45"/>
  </r>
  <r>
    <x v="0"/>
    <x v="4"/>
    <x v="419"/>
    <x v="1"/>
    <x v="3"/>
    <n v="20"/>
  </r>
  <r>
    <x v="0"/>
    <x v="4"/>
    <x v="420"/>
    <x v="1"/>
    <x v="4"/>
    <n v="32"/>
  </r>
  <r>
    <x v="0"/>
    <x v="4"/>
    <x v="421"/>
    <x v="1"/>
    <x v="24"/>
    <n v="15"/>
  </r>
  <r>
    <x v="0"/>
    <x v="4"/>
    <x v="422"/>
    <x v="3"/>
    <x v="19"/>
    <n v="22"/>
  </r>
  <r>
    <x v="0"/>
    <x v="4"/>
    <x v="423"/>
    <x v="3"/>
    <x v="20"/>
    <n v="22"/>
  </r>
  <r>
    <x v="0"/>
    <x v="4"/>
    <x v="424"/>
    <x v="3"/>
    <x v="0"/>
    <n v="15"/>
  </r>
  <r>
    <x v="0"/>
    <x v="4"/>
    <x v="425"/>
    <x v="2"/>
    <x v="14"/>
    <n v="1"/>
  </r>
  <r>
    <x v="0"/>
    <x v="4"/>
    <x v="426"/>
    <x v="0"/>
    <x v="8"/>
    <n v="21"/>
  </r>
  <r>
    <x v="0"/>
    <x v="4"/>
    <x v="427"/>
    <x v="0"/>
    <x v="6"/>
    <n v="22"/>
  </r>
  <r>
    <x v="0"/>
    <x v="4"/>
    <x v="428"/>
    <x v="1"/>
    <x v="19"/>
    <n v="27"/>
  </r>
  <r>
    <x v="0"/>
    <x v="4"/>
    <x v="429"/>
    <x v="1"/>
    <x v="11"/>
    <n v="25"/>
  </r>
  <r>
    <x v="0"/>
    <x v="4"/>
    <x v="430"/>
    <x v="3"/>
    <x v="10"/>
    <n v="32"/>
  </r>
  <r>
    <x v="0"/>
    <x v="4"/>
    <x v="431"/>
    <x v="8"/>
    <x v="9"/>
    <n v="1"/>
  </r>
  <r>
    <x v="0"/>
    <x v="4"/>
    <x v="432"/>
    <x v="0"/>
    <x v="26"/>
    <n v="6"/>
  </r>
  <r>
    <x v="0"/>
    <x v="4"/>
    <x v="433"/>
    <x v="0"/>
    <x v="26"/>
    <n v="8"/>
  </r>
  <r>
    <x v="0"/>
    <x v="4"/>
    <x v="434"/>
    <x v="0"/>
    <x v="3"/>
    <n v="26"/>
  </r>
  <r>
    <x v="0"/>
    <x v="4"/>
    <x v="435"/>
    <x v="1"/>
    <x v="2"/>
    <n v="18"/>
  </r>
  <r>
    <x v="0"/>
    <x v="4"/>
    <x v="436"/>
    <x v="3"/>
    <x v="6"/>
    <n v="21"/>
  </r>
  <r>
    <x v="0"/>
    <x v="4"/>
    <x v="437"/>
    <x v="0"/>
    <x v="2"/>
    <n v="18"/>
  </r>
  <r>
    <x v="0"/>
    <x v="4"/>
    <x v="438"/>
    <x v="3"/>
    <x v="14"/>
    <n v="23"/>
  </r>
  <r>
    <x v="0"/>
    <x v="4"/>
    <x v="439"/>
    <x v="3"/>
    <x v="25"/>
    <n v="20"/>
  </r>
  <r>
    <x v="0"/>
    <x v="4"/>
    <x v="440"/>
    <x v="3"/>
    <x v="4"/>
    <n v="34"/>
  </r>
  <r>
    <x v="0"/>
    <x v="4"/>
    <x v="441"/>
    <x v="3"/>
    <x v="21"/>
    <n v="15"/>
  </r>
  <r>
    <x v="0"/>
    <x v="4"/>
    <x v="442"/>
    <x v="4"/>
    <x v="30"/>
    <n v="2"/>
  </r>
  <r>
    <x v="0"/>
    <x v="4"/>
    <x v="443"/>
    <x v="0"/>
    <x v="26"/>
    <n v="3"/>
  </r>
  <r>
    <x v="0"/>
    <x v="4"/>
    <x v="444"/>
    <x v="0"/>
    <x v="18"/>
    <n v="5"/>
  </r>
  <r>
    <x v="0"/>
    <x v="4"/>
    <x v="445"/>
    <x v="0"/>
    <x v="12"/>
    <n v="10"/>
  </r>
  <r>
    <x v="0"/>
    <x v="4"/>
    <x v="446"/>
    <x v="0"/>
    <x v="16"/>
    <n v="19"/>
  </r>
  <r>
    <x v="0"/>
    <x v="4"/>
    <x v="447"/>
    <x v="1"/>
    <x v="8"/>
    <n v="12"/>
  </r>
  <r>
    <x v="0"/>
    <x v="4"/>
    <x v="448"/>
    <x v="1"/>
    <x v="21"/>
    <n v="24"/>
  </r>
  <r>
    <x v="0"/>
    <x v="4"/>
    <x v="449"/>
    <x v="9"/>
    <x v="11"/>
    <n v="1"/>
  </r>
  <r>
    <x v="0"/>
    <x v="4"/>
    <x v="450"/>
    <x v="0"/>
    <x v="24"/>
    <n v="11"/>
  </r>
  <r>
    <x v="0"/>
    <x v="4"/>
    <x v="451"/>
    <x v="0"/>
    <x v="23"/>
    <n v="19"/>
  </r>
  <r>
    <x v="0"/>
    <x v="4"/>
    <x v="452"/>
    <x v="3"/>
    <x v="29"/>
    <n v="23"/>
  </r>
  <r>
    <x v="0"/>
    <x v="4"/>
    <x v="453"/>
    <x v="3"/>
    <x v="2"/>
    <n v="18"/>
  </r>
  <r>
    <x v="0"/>
    <x v="4"/>
    <x v="454"/>
    <x v="3"/>
    <x v="30"/>
    <n v="15"/>
  </r>
  <r>
    <x v="0"/>
    <x v="4"/>
    <x v="455"/>
    <x v="4"/>
    <x v="19"/>
    <n v="1"/>
  </r>
  <r>
    <x v="0"/>
    <x v="5"/>
    <x v="456"/>
    <x v="1"/>
    <x v="28"/>
    <n v="26"/>
  </r>
  <r>
    <x v="0"/>
    <x v="5"/>
    <x v="457"/>
    <x v="1"/>
    <x v="10"/>
    <n v="19"/>
  </r>
  <r>
    <x v="0"/>
    <x v="5"/>
    <x v="458"/>
    <x v="3"/>
    <x v="23"/>
    <n v="28"/>
  </r>
  <r>
    <x v="0"/>
    <x v="5"/>
    <x v="459"/>
    <x v="0"/>
    <x v="15"/>
    <n v="1"/>
  </r>
  <r>
    <x v="0"/>
    <x v="5"/>
    <x v="460"/>
    <x v="1"/>
    <x v="26"/>
    <n v="1"/>
  </r>
  <r>
    <x v="0"/>
    <x v="5"/>
    <x v="461"/>
    <x v="0"/>
    <x v="15"/>
    <n v="24"/>
  </r>
  <r>
    <x v="0"/>
    <x v="5"/>
    <x v="462"/>
    <x v="0"/>
    <x v="19"/>
    <n v="16"/>
  </r>
  <r>
    <x v="0"/>
    <x v="5"/>
    <x v="463"/>
    <x v="0"/>
    <x v="20"/>
    <n v="27"/>
  </r>
  <r>
    <x v="0"/>
    <x v="5"/>
    <x v="464"/>
    <x v="0"/>
    <x v="5"/>
    <n v="20"/>
  </r>
  <r>
    <x v="0"/>
    <x v="5"/>
    <x v="465"/>
    <x v="3"/>
    <x v="6"/>
    <n v="37"/>
  </r>
  <r>
    <x v="0"/>
    <x v="5"/>
    <x v="466"/>
    <x v="4"/>
    <x v="14"/>
    <n v="1"/>
  </r>
  <r>
    <x v="0"/>
    <x v="5"/>
    <x v="467"/>
    <x v="0"/>
    <x v="2"/>
    <n v="31"/>
  </r>
  <r>
    <x v="0"/>
    <x v="5"/>
    <x v="468"/>
    <x v="0"/>
    <x v="30"/>
    <n v="22"/>
  </r>
  <r>
    <x v="0"/>
    <x v="5"/>
    <x v="469"/>
    <x v="1"/>
    <x v="14"/>
    <n v="37"/>
  </r>
  <r>
    <x v="0"/>
    <x v="5"/>
    <x v="470"/>
    <x v="1"/>
    <x v="7"/>
    <n v="21"/>
  </r>
  <r>
    <x v="0"/>
    <x v="5"/>
    <x v="471"/>
    <x v="3"/>
    <x v="3"/>
    <n v="27"/>
  </r>
  <r>
    <x v="0"/>
    <x v="5"/>
    <x v="472"/>
    <x v="0"/>
    <x v="26"/>
    <n v="7805"/>
  </r>
  <r>
    <x v="0"/>
    <x v="5"/>
    <x v="473"/>
    <x v="0"/>
    <x v="23"/>
    <n v="19"/>
  </r>
  <r>
    <x v="0"/>
    <x v="5"/>
    <x v="474"/>
    <x v="0"/>
    <x v="16"/>
    <n v="16"/>
  </r>
  <r>
    <x v="0"/>
    <x v="5"/>
    <x v="475"/>
    <x v="3"/>
    <x v="15"/>
    <n v="38"/>
  </r>
  <r>
    <x v="0"/>
    <x v="5"/>
    <x v="476"/>
    <x v="10"/>
    <x v="26"/>
    <n v="1"/>
  </r>
  <r>
    <x v="0"/>
    <x v="5"/>
    <x v="477"/>
    <x v="0"/>
    <x v="4"/>
    <n v="26"/>
  </r>
  <r>
    <x v="0"/>
    <x v="5"/>
    <x v="478"/>
    <x v="1"/>
    <x v="20"/>
    <n v="20"/>
  </r>
  <r>
    <x v="0"/>
    <x v="5"/>
    <x v="479"/>
    <x v="3"/>
    <x v="12"/>
    <n v="21"/>
  </r>
  <r>
    <x v="0"/>
    <x v="5"/>
    <x v="480"/>
    <x v="3"/>
    <x v="13"/>
    <n v="27"/>
  </r>
  <r>
    <x v="0"/>
    <x v="5"/>
    <x v="481"/>
    <x v="3"/>
    <x v="29"/>
    <n v="29"/>
  </r>
  <r>
    <x v="0"/>
    <x v="5"/>
    <x v="482"/>
    <x v="0"/>
    <x v="26"/>
    <n v="8"/>
  </r>
  <r>
    <x v="0"/>
    <x v="5"/>
    <x v="483"/>
    <x v="0"/>
    <x v="9"/>
    <n v="12"/>
  </r>
  <r>
    <x v="0"/>
    <x v="5"/>
    <x v="484"/>
    <x v="1"/>
    <x v="26"/>
    <n v="47"/>
  </r>
  <r>
    <x v="0"/>
    <x v="5"/>
    <x v="485"/>
    <x v="1"/>
    <x v="29"/>
    <n v="26"/>
  </r>
  <r>
    <x v="0"/>
    <x v="5"/>
    <x v="486"/>
    <x v="3"/>
    <x v="24"/>
    <n v="19"/>
  </r>
  <r>
    <x v="0"/>
    <x v="5"/>
    <x v="487"/>
    <x v="0"/>
    <x v="22"/>
    <n v="20"/>
  </r>
  <r>
    <x v="0"/>
    <x v="5"/>
    <x v="488"/>
    <x v="1"/>
    <x v="6"/>
    <n v="22"/>
  </r>
  <r>
    <x v="0"/>
    <x v="5"/>
    <x v="489"/>
    <x v="3"/>
    <x v="4"/>
    <n v="40"/>
  </r>
  <r>
    <x v="0"/>
    <x v="5"/>
    <x v="490"/>
    <x v="9"/>
    <x v="19"/>
    <n v="1"/>
  </r>
  <r>
    <x v="0"/>
    <x v="5"/>
    <x v="491"/>
    <x v="0"/>
    <x v="26"/>
    <n v="6"/>
  </r>
  <r>
    <x v="0"/>
    <x v="5"/>
    <x v="492"/>
    <x v="0"/>
    <x v="26"/>
    <n v="13"/>
  </r>
  <r>
    <x v="0"/>
    <x v="5"/>
    <x v="493"/>
    <x v="0"/>
    <x v="7"/>
    <n v="30"/>
  </r>
  <r>
    <x v="0"/>
    <x v="5"/>
    <x v="494"/>
    <x v="0"/>
    <x v="12"/>
    <n v="22"/>
  </r>
  <r>
    <x v="0"/>
    <x v="5"/>
    <x v="495"/>
    <x v="0"/>
    <x v="13"/>
    <n v="25"/>
  </r>
  <r>
    <x v="0"/>
    <x v="5"/>
    <x v="496"/>
    <x v="1"/>
    <x v="3"/>
    <n v="36"/>
  </r>
  <r>
    <x v="0"/>
    <x v="5"/>
    <x v="497"/>
    <x v="1"/>
    <x v="5"/>
    <n v="29"/>
  </r>
  <r>
    <x v="0"/>
    <x v="5"/>
    <x v="498"/>
    <x v="1"/>
    <x v="21"/>
    <n v="29"/>
  </r>
  <r>
    <x v="0"/>
    <x v="5"/>
    <x v="499"/>
    <x v="3"/>
    <x v="20"/>
    <n v="18"/>
  </r>
  <r>
    <x v="0"/>
    <x v="5"/>
    <x v="500"/>
    <x v="3"/>
    <x v="17"/>
    <n v="30"/>
  </r>
  <r>
    <x v="0"/>
    <x v="5"/>
    <x v="501"/>
    <x v="0"/>
    <x v="26"/>
    <n v="7"/>
  </r>
  <r>
    <x v="0"/>
    <x v="5"/>
    <x v="502"/>
    <x v="0"/>
    <x v="1"/>
    <n v="20"/>
  </r>
  <r>
    <x v="0"/>
    <x v="5"/>
    <x v="503"/>
    <x v="1"/>
    <x v="15"/>
    <n v="35"/>
  </r>
  <r>
    <x v="0"/>
    <x v="5"/>
    <x v="504"/>
    <x v="1"/>
    <x v="11"/>
    <n v="29"/>
  </r>
  <r>
    <x v="0"/>
    <x v="5"/>
    <x v="505"/>
    <x v="3"/>
    <x v="26"/>
    <n v="26"/>
  </r>
  <r>
    <x v="0"/>
    <x v="5"/>
    <x v="506"/>
    <x v="3"/>
    <x v="18"/>
    <n v="28"/>
  </r>
  <r>
    <x v="0"/>
    <x v="5"/>
    <x v="507"/>
    <x v="3"/>
    <x v="22"/>
    <n v="1"/>
  </r>
  <r>
    <x v="0"/>
    <x v="5"/>
    <x v="508"/>
    <x v="0"/>
    <x v="11"/>
    <n v="20"/>
  </r>
  <r>
    <x v="0"/>
    <x v="5"/>
    <x v="509"/>
    <x v="0"/>
    <x v="0"/>
    <n v="25"/>
  </r>
  <r>
    <x v="0"/>
    <x v="5"/>
    <x v="510"/>
    <x v="3"/>
    <x v="27"/>
    <n v="24"/>
  </r>
  <r>
    <x v="0"/>
    <x v="5"/>
    <x v="511"/>
    <x v="3"/>
    <x v="8"/>
    <n v="26"/>
  </r>
  <r>
    <x v="0"/>
    <x v="5"/>
    <x v="512"/>
    <x v="0"/>
    <x v="17"/>
    <n v="27"/>
  </r>
  <r>
    <x v="0"/>
    <x v="5"/>
    <x v="513"/>
    <x v="1"/>
    <x v="25"/>
    <n v="21"/>
  </r>
  <r>
    <x v="0"/>
    <x v="5"/>
    <x v="514"/>
    <x v="0"/>
    <x v="27"/>
    <n v="14"/>
  </r>
  <r>
    <x v="0"/>
    <x v="5"/>
    <x v="515"/>
    <x v="1"/>
    <x v="9"/>
    <n v="20"/>
  </r>
  <r>
    <x v="0"/>
    <x v="5"/>
    <x v="516"/>
    <x v="1"/>
    <x v="0"/>
    <n v="32"/>
  </r>
  <r>
    <x v="0"/>
    <x v="5"/>
    <x v="517"/>
    <x v="3"/>
    <x v="28"/>
    <n v="29"/>
  </r>
  <r>
    <x v="0"/>
    <x v="5"/>
    <x v="518"/>
    <x v="3"/>
    <x v="10"/>
    <n v="29"/>
  </r>
  <r>
    <x v="0"/>
    <x v="5"/>
    <x v="519"/>
    <x v="3"/>
    <x v="11"/>
    <n v="23"/>
  </r>
  <r>
    <x v="0"/>
    <x v="5"/>
    <x v="520"/>
    <x v="3"/>
    <x v="2"/>
    <n v="16"/>
  </r>
  <r>
    <x v="0"/>
    <x v="5"/>
    <x v="521"/>
    <x v="3"/>
    <x v="30"/>
    <n v="16"/>
  </r>
  <r>
    <x v="0"/>
    <x v="5"/>
    <x v="522"/>
    <x v="0"/>
    <x v="3"/>
    <n v="29"/>
  </r>
  <r>
    <x v="0"/>
    <x v="5"/>
    <x v="523"/>
    <x v="0"/>
    <x v="24"/>
    <n v="25"/>
  </r>
  <r>
    <x v="0"/>
    <x v="5"/>
    <x v="524"/>
    <x v="0"/>
    <x v="21"/>
    <n v="20"/>
  </r>
  <r>
    <x v="0"/>
    <x v="5"/>
    <x v="525"/>
    <x v="1"/>
    <x v="2"/>
    <n v="24"/>
  </r>
  <r>
    <x v="0"/>
    <x v="5"/>
    <x v="526"/>
    <x v="1"/>
    <x v="22"/>
    <n v="27"/>
  </r>
  <r>
    <x v="0"/>
    <x v="5"/>
    <x v="527"/>
    <x v="1"/>
    <x v="13"/>
    <n v="30"/>
  </r>
  <r>
    <x v="0"/>
    <x v="5"/>
    <x v="528"/>
    <x v="3"/>
    <x v="14"/>
    <n v="29"/>
  </r>
  <r>
    <x v="0"/>
    <x v="5"/>
    <x v="529"/>
    <x v="3"/>
    <x v="7"/>
    <n v="23"/>
  </r>
  <r>
    <x v="0"/>
    <x v="5"/>
    <x v="530"/>
    <x v="3"/>
    <x v="1"/>
    <n v="26"/>
  </r>
  <r>
    <x v="0"/>
    <x v="5"/>
    <x v="531"/>
    <x v="9"/>
    <x v="22"/>
    <n v="1"/>
  </r>
  <r>
    <x v="0"/>
    <x v="5"/>
    <x v="532"/>
    <x v="4"/>
    <x v="17"/>
    <n v="1"/>
  </r>
  <r>
    <x v="0"/>
    <x v="5"/>
    <x v="533"/>
    <x v="0"/>
    <x v="10"/>
    <n v="31"/>
  </r>
  <r>
    <x v="0"/>
    <x v="5"/>
    <x v="534"/>
    <x v="0"/>
    <x v="29"/>
    <n v="27"/>
  </r>
  <r>
    <x v="0"/>
    <x v="5"/>
    <x v="535"/>
    <x v="1"/>
    <x v="23"/>
    <n v="19"/>
  </r>
  <r>
    <x v="0"/>
    <x v="5"/>
    <x v="536"/>
    <x v="6"/>
    <x v="27"/>
    <n v="1"/>
  </r>
  <r>
    <x v="0"/>
    <x v="5"/>
    <x v="537"/>
    <x v="1"/>
    <x v="19"/>
    <n v="20"/>
  </r>
  <r>
    <x v="0"/>
    <x v="5"/>
    <x v="538"/>
    <x v="0"/>
    <x v="14"/>
    <n v="28"/>
  </r>
  <r>
    <x v="0"/>
    <x v="5"/>
    <x v="539"/>
    <x v="0"/>
    <x v="25"/>
    <n v="35"/>
  </r>
  <r>
    <x v="0"/>
    <x v="5"/>
    <x v="540"/>
    <x v="0"/>
    <x v="8"/>
    <n v="29"/>
  </r>
  <r>
    <x v="0"/>
    <x v="5"/>
    <x v="541"/>
    <x v="3"/>
    <x v="22"/>
    <n v="18"/>
  </r>
  <r>
    <x v="0"/>
    <x v="5"/>
    <x v="542"/>
    <x v="3"/>
    <x v="16"/>
    <n v="21"/>
  </r>
  <r>
    <x v="0"/>
    <x v="5"/>
    <x v="543"/>
    <x v="1"/>
    <x v="18"/>
    <n v="20"/>
  </r>
  <r>
    <x v="0"/>
    <x v="5"/>
    <x v="544"/>
    <x v="1"/>
    <x v="12"/>
    <n v="37"/>
  </r>
  <r>
    <x v="0"/>
    <x v="5"/>
    <x v="545"/>
    <x v="1"/>
    <x v="17"/>
    <n v="15"/>
  </r>
  <r>
    <x v="0"/>
    <x v="5"/>
    <x v="546"/>
    <x v="3"/>
    <x v="25"/>
    <n v="28"/>
  </r>
  <r>
    <x v="0"/>
    <x v="5"/>
    <x v="547"/>
    <x v="0"/>
    <x v="18"/>
    <n v="11"/>
  </r>
  <r>
    <x v="0"/>
    <x v="5"/>
    <x v="548"/>
    <x v="0"/>
    <x v="28"/>
    <n v="22"/>
  </r>
  <r>
    <x v="0"/>
    <x v="5"/>
    <x v="549"/>
    <x v="1"/>
    <x v="27"/>
    <n v="20"/>
  </r>
  <r>
    <x v="0"/>
    <x v="5"/>
    <x v="550"/>
    <x v="1"/>
    <x v="8"/>
    <n v="28"/>
  </r>
  <r>
    <x v="0"/>
    <x v="5"/>
    <x v="551"/>
    <x v="1"/>
    <x v="24"/>
    <n v="32"/>
  </r>
  <r>
    <x v="0"/>
    <x v="5"/>
    <x v="552"/>
    <x v="3"/>
    <x v="9"/>
    <n v="21"/>
  </r>
  <r>
    <x v="0"/>
    <x v="5"/>
    <x v="553"/>
    <x v="3"/>
    <x v="19"/>
    <n v="22"/>
  </r>
  <r>
    <x v="0"/>
    <x v="5"/>
    <x v="554"/>
    <x v="3"/>
    <x v="5"/>
    <n v="25"/>
  </r>
  <r>
    <x v="0"/>
    <x v="5"/>
    <x v="555"/>
    <x v="3"/>
    <x v="0"/>
    <n v="21"/>
  </r>
  <r>
    <x v="0"/>
    <x v="5"/>
    <x v="556"/>
    <x v="3"/>
    <x v="21"/>
    <n v="18"/>
  </r>
  <r>
    <x v="0"/>
    <x v="5"/>
    <x v="557"/>
    <x v="5"/>
    <x v="27"/>
    <n v="1"/>
  </r>
  <r>
    <x v="0"/>
    <x v="5"/>
    <x v="558"/>
    <x v="0"/>
    <x v="6"/>
    <n v="14"/>
  </r>
  <r>
    <x v="0"/>
    <x v="5"/>
    <x v="559"/>
    <x v="1"/>
    <x v="4"/>
    <n v="36"/>
  </r>
  <r>
    <x v="0"/>
    <x v="5"/>
    <x v="560"/>
    <x v="6"/>
    <x v="9"/>
    <n v="1"/>
  </r>
  <r>
    <x v="0"/>
    <x v="6"/>
    <x v="561"/>
    <x v="0"/>
    <x v="27"/>
    <n v="23"/>
  </r>
  <r>
    <x v="0"/>
    <x v="6"/>
    <x v="562"/>
    <x v="3"/>
    <x v="8"/>
    <n v="22"/>
  </r>
  <r>
    <x v="0"/>
    <x v="6"/>
    <x v="563"/>
    <x v="0"/>
    <x v="26"/>
    <n v="4"/>
  </r>
  <r>
    <x v="0"/>
    <x v="6"/>
    <x v="564"/>
    <x v="1"/>
    <x v="15"/>
    <n v="33"/>
  </r>
  <r>
    <x v="0"/>
    <x v="6"/>
    <x v="565"/>
    <x v="1"/>
    <x v="9"/>
    <n v="23"/>
  </r>
  <r>
    <x v="0"/>
    <x v="6"/>
    <x v="566"/>
    <x v="3"/>
    <x v="20"/>
    <n v="30"/>
  </r>
  <r>
    <x v="0"/>
    <x v="6"/>
    <x v="567"/>
    <x v="8"/>
    <x v="22"/>
    <n v="1"/>
  </r>
  <r>
    <x v="0"/>
    <x v="6"/>
    <x v="568"/>
    <x v="1"/>
    <x v="22"/>
    <n v="34"/>
  </r>
  <r>
    <x v="0"/>
    <x v="6"/>
    <x v="569"/>
    <x v="3"/>
    <x v="17"/>
    <n v="36"/>
  </r>
  <r>
    <x v="0"/>
    <x v="6"/>
    <x v="570"/>
    <x v="4"/>
    <x v="11"/>
    <n v="1"/>
  </r>
  <r>
    <x v="0"/>
    <x v="6"/>
    <x v="571"/>
    <x v="0"/>
    <x v="28"/>
    <n v="23"/>
  </r>
  <r>
    <x v="0"/>
    <x v="6"/>
    <x v="572"/>
    <x v="0"/>
    <x v="2"/>
    <n v="21"/>
  </r>
  <r>
    <x v="0"/>
    <x v="6"/>
    <x v="573"/>
    <x v="1"/>
    <x v="25"/>
    <n v="26"/>
  </r>
  <r>
    <x v="0"/>
    <x v="6"/>
    <x v="574"/>
    <x v="3"/>
    <x v="25"/>
    <n v="33"/>
  </r>
  <r>
    <x v="0"/>
    <x v="6"/>
    <x v="575"/>
    <x v="3"/>
    <x v="24"/>
    <n v="22"/>
  </r>
  <r>
    <x v="0"/>
    <x v="6"/>
    <x v="576"/>
    <x v="3"/>
    <x v="23"/>
    <n v="18"/>
  </r>
  <r>
    <x v="0"/>
    <x v="6"/>
    <x v="577"/>
    <x v="4"/>
    <x v="18"/>
    <n v="1"/>
  </r>
  <r>
    <x v="0"/>
    <x v="6"/>
    <x v="578"/>
    <x v="0"/>
    <x v="26"/>
    <n v="12"/>
  </r>
  <r>
    <x v="0"/>
    <x v="6"/>
    <x v="579"/>
    <x v="4"/>
    <x v="30"/>
    <n v="1"/>
  </r>
  <r>
    <x v="0"/>
    <x v="6"/>
    <x v="580"/>
    <x v="0"/>
    <x v="26"/>
    <n v="6307"/>
  </r>
  <r>
    <x v="0"/>
    <x v="6"/>
    <x v="581"/>
    <x v="0"/>
    <x v="16"/>
    <n v="23"/>
  </r>
  <r>
    <x v="0"/>
    <x v="6"/>
    <x v="582"/>
    <x v="1"/>
    <x v="3"/>
    <n v="25"/>
  </r>
  <r>
    <x v="0"/>
    <x v="6"/>
    <x v="583"/>
    <x v="1"/>
    <x v="0"/>
    <n v="27"/>
  </r>
  <r>
    <x v="0"/>
    <x v="6"/>
    <x v="584"/>
    <x v="1"/>
    <x v="21"/>
    <n v="32"/>
  </r>
  <r>
    <x v="0"/>
    <x v="6"/>
    <x v="585"/>
    <x v="3"/>
    <x v="19"/>
    <n v="20"/>
  </r>
  <r>
    <x v="0"/>
    <x v="6"/>
    <x v="586"/>
    <x v="0"/>
    <x v="25"/>
    <n v="29"/>
  </r>
  <r>
    <x v="0"/>
    <x v="6"/>
    <x v="587"/>
    <x v="0"/>
    <x v="21"/>
    <n v="25"/>
  </r>
  <r>
    <x v="0"/>
    <x v="6"/>
    <x v="588"/>
    <x v="0"/>
    <x v="1"/>
    <n v="17"/>
  </r>
  <r>
    <x v="0"/>
    <x v="6"/>
    <x v="589"/>
    <x v="1"/>
    <x v="10"/>
    <n v="29"/>
  </r>
  <r>
    <x v="0"/>
    <x v="6"/>
    <x v="590"/>
    <x v="1"/>
    <x v="20"/>
    <n v="27"/>
  </r>
  <r>
    <x v="0"/>
    <x v="6"/>
    <x v="591"/>
    <x v="1"/>
    <x v="5"/>
    <n v="30"/>
  </r>
  <r>
    <x v="0"/>
    <x v="6"/>
    <x v="592"/>
    <x v="3"/>
    <x v="15"/>
    <n v="36"/>
  </r>
  <r>
    <x v="0"/>
    <x v="6"/>
    <x v="593"/>
    <x v="0"/>
    <x v="15"/>
    <n v="25"/>
  </r>
  <r>
    <x v="0"/>
    <x v="6"/>
    <x v="594"/>
    <x v="1"/>
    <x v="13"/>
    <n v="31"/>
  </r>
  <r>
    <x v="0"/>
    <x v="6"/>
    <x v="595"/>
    <x v="1"/>
    <x v="29"/>
    <n v="33"/>
  </r>
  <r>
    <x v="0"/>
    <x v="6"/>
    <x v="596"/>
    <x v="1"/>
    <x v="17"/>
    <n v="22"/>
  </r>
  <r>
    <x v="0"/>
    <x v="6"/>
    <x v="597"/>
    <x v="3"/>
    <x v="2"/>
    <n v="29"/>
  </r>
  <r>
    <x v="0"/>
    <x v="6"/>
    <x v="598"/>
    <x v="0"/>
    <x v="18"/>
    <n v="31"/>
  </r>
  <r>
    <x v="0"/>
    <x v="6"/>
    <x v="599"/>
    <x v="1"/>
    <x v="27"/>
    <n v="19"/>
  </r>
  <r>
    <x v="0"/>
    <x v="6"/>
    <x v="600"/>
    <x v="1"/>
    <x v="7"/>
    <n v="18"/>
  </r>
  <r>
    <x v="0"/>
    <x v="6"/>
    <x v="601"/>
    <x v="1"/>
    <x v="12"/>
    <n v="23"/>
  </r>
  <r>
    <x v="0"/>
    <x v="6"/>
    <x v="602"/>
    <x v="3"/>
    <x v="27"/>
    <n v="30"/>
  </r>
  <r>
    <x v="0"/>
    <x v="6"/>
    <x v="603"/>
    <x v="3"/>
    <x v="7"/>
    <n v="32"/>
  </r>
  <r>
    <x v="0"/>
    <x v="6"/>
    <x v="604"/>
    <x v="3"/>
    <x v="12"/>
    <n v="26"/>
  </r>
  <r>
    <x v="0"/>
    <x v="6"/>
    <x v="605"/>
    <x v="0"/>
    <x v="22"/>
    <n v="36"/>
  </r>
  <r>
    <x v="0"/>
    <x v="6"/>
    <x v="606"/>
    <x v="0"/>
    <x v="12"/>
    <n v="33"/>
  </r>
  <r>
    <x v="0"/>
    <x v="6"/>
    <x v="607"/>
    <x v="0"/>
    <x v="13"/>
    <n v="20"/>
  </r>
  <r>
    <x v="0"/>
    <x v="6"/>
    <x v="608"/>
    <x v="0"/>
    <x v="6"/>
    <n v="29"/>
  </r>
  <r>
    <x v="0"/>
    <x v="6"/>
    <x v="609"/>
    <x v="0"/>
    <x v="23"/>
    <n v="14"/>
  </r>
  <r>
    <x v="0"/>
    <x v="6"/>
    <x v="610"/>
    <x v="1"/>
    <x v="14"/>
    <n v="49"/>
  </r>
  <r>
    <x v="0"/>
    <x v="6"/>
    <x v="611"/>
    <x v="1"/>
    <x v="19"/>
    <n v="23"/>
  </r>
  <r>
    <x v="0"/>
    <x v="6"/>
    <x v="612"/>
    <x v="3"/>
    <x v="1"/>
    <n v="19"/>
  </r>
  <r>
    <x v="0"/>
    <x v="6"/>
    <x v="613"/>
    <x v="6"/>
    <x v="15"/>
    <n v="1"/>
  </r>
  <r>
    <x v="0"/>
    <x v="6"/>
    <x v="614"/>
    <x v="0"/>
    <x v="14"/>
    <n v="21"/>
  </r>
  <r>
    <x v="0"/>
    <x v="6"/>
    <x v="615"/>
    <x v="0"/>
    <x v="3"/>
    <n v="24"/>
  </r>
  <r>
    <x v="0"/>
    <x v="6"/>
    <x v="616"/>
    <x v="1"/>
    <x v="2"/>
    <n v="36"/>
  </r>
  <r>
    <x v="0"/>
    <x v="6"/>
    <x v="617"/>
    <x v="3"/>
    <x v="9"/>
    <n v="23"/>
  </r>
  <r>
    <x v="0"/>
    <x v="6"/>
    <x v="618"/>
    <x v="3"/>
    <x v="11"/>
    <n v="22"/>
  </r>
  <r>
    <x v="0"/>
    <x v="6"/>
    <x v="619"/>
    <x v="3"/>
    <x v="5"/>
    <n v="22"/>
  </r>
  <r>
    <x v="0"/>
    <x v="6"/>
    <x v="620"/>
    <x v="0"/>
    <x v="20"/>
    <n v="28"/>
  </r>
  <r>
    <x v="0"/>
    <x v="6"/>
    <x v="621"/>
    <x v="0"/>
    <x v="5"/>
    <n v="42"/>
  </r>
  <r>
    <x v="0"/>
    <x v="6"/>
    <x v="622"/>
    <x v="1"/>
    <x v="28"/>
    <n v="28"/>
  </r>
  <r>
    <x v="0"/>
    <x v="6"/>
    <x v="623"/>
    <x v="3"/>
    <x v="22"/>
    <n v="35"/>
  </r>
  <r>
    <x v="0"/>
    <x v="6"/>
    <x v="624"/>
    <x v="3"/>
    <x v="29"/>
    <n v="30"/>
  </r>
  <r>
    <x v="0"/>
    <x v="6"/>
    <x v="625"/>
    <x v="0"/>
    <x v="29"/>
    <n v="27"/>
  </r>
  <r>
    <x v="0"/>
    <x v="6"/>
    <x v="626"/>
    <x v="1"/>
    <x v="6"/>
    <n v="30"/>
  </r>
  <r>
    <x v="0"/>
    <x v="6"/>
    <x v="627"/>
    <x v="3"/>
    <x v="16"/>
    <n v="25"/>
  </r>
  <r>
    <x v="0"/>
    <x v="6"/>
    <x v="628"/>
    <x v="0"/>
    <x v="7"/>
    <n v="17"/>
  </r>
  <r>
    <x v="0"/>
    <x v="6"/>
    <x v="629"/>
    <x v="1"/>
    <x v="4"/>
    <n v="31"/>
  </r>
  <r>
    <x v="0"/>
    <x v="6"/>
    <x v="630"/>
    <x v="3"/>
    <x v="14"/>
    <n v="24"/>
  </r>
  <r>
    <x v="0"/>
    <x v="6"/>
    <x v="631"/>
    <x v="3"/>
    <x v="3"/>
    <n v="35"/>
  </r>
  <r>
    <x v="0"/>
    <x v="6"/>
    <x v="632"/>
    <x v="3"/>
    <x v="4"/>
    <n v="40"/>
  </r>
  <r>
    <x v="0"/>
    <x v="6"/>
    <x v="633"/>
    <x v="3"/>
    <x v="0"/>
    <n v="26"/>
  </r>
  <r>
    <x v="0"/>
    <x v="6"/>
    <x v="634"/>
    <x v="3"/>
    <x v="21"/>
    <n v="29"/>
  </r>
  <r>
    <x v="0"/>
    <x v="6"/>
    <x v="635"/>
    <x v="0"/>
    <x v="24"/>
    <n v="25"/>
  </r>
  <r>
    <x v="0"/>
    <x v="6"/>
    <x v="636"/>
    <x v="3"/>
    <x v="30"/>
    <n v="22"/>
  </r>
  <r>
    <x v="0"/>
    <x v="6"/>
    <x v="637"/>
    <x v="1"/>
    <x v="23"/>
    <n v="1"/>
  </r>
  <r>
    <x v="0"/>
    <x v="6"/>
    <x v="638"/>
    <x v="0"/>
    <x v="9"/>
    <n v="13"/>
  </r>
  <r>
    <x v="0"/>
    <x v="6"/>
    <x v="639"/>
    <x v="3"/>
    <x v="13"/>
    <n v="41"/>
  </r>
  <r>
    <x v="0"/>
    <x v="6"/>
    <x v="640"/>
    <x v="0"/>
    <x v="26"/>
    <n v="3"/>
  </r>
  <r>
    <x v="0"/>
    <x v="6"/>
    <x v="641"/>
    <x v="0"/>
    <x v="4"/>
    <n v="1"/>
  </r>
  <r>
    <x v="0"/>
    <x v="6"/>
    <x v="642"/>
    <x v="1"/>
    <x v="24"/>
    <n v="20"/>
  </r>
  <r>
    <x v="0"/>
    <x v="6"/>
    <x v="643"/>
    <x v="1"/>
    <x v="23"/>
    <n v="24"/>
  </r>
  <r>
    <x v="0"/>
    <x v="6"/>
    <x v="644"/>
    <x v="3"/>
    <x v="6"/>
    <n v="25"/>
  </r>
  <r>
    <x v="0"/>
    <x v="6"/>
    <x v="645"/>
    <x v="4"/>
    <x v="25"/>
    <n v="1"/>
  </r>
  <r>
    <x v="0"/>
    <x v="6"/>
    <x v="646"/>
    <x v="1"/>
    <x v="8"/>
    <n v="24"/>
  </r>
  <r>
    <x v="0"/>
    <x v="6"/>
    <x v="647"/>
    <x v="10"/>
    <x v="25"/>
    <n v="1"/>
  </r>
  <r>
    <x v="0"/>
    <x v="6"/>
    <x v="648"/>
    <x v="0"/>
    <x v="4"/>
    <n v="46"/>
  </r>
  <r>
    <x v="0"/>
    <x v="6"/>
    <x v="649"/>
    <x v="0"/>
    <x v="8"/>
    <n v="21"/>
  </r>
  <r>
    <x v="0"/>
    <x v="6"/>
    <x v="650"/>
    <x v="1"/>
    <x v="11"/>
    <n v="25"/>
  </r>
  <r>
    <x v="0"/>
    <x v="6"/>
    <x v="651"/>
    <x v="1"/>
    <x v="30"/>
    <n v="25"/>
  </r>
  <r>
    <x v="0"/>
    <x v="6"/>
    <x v="652"/>
    <x v="3"/>
    <x v="10"/>
    <n v="25"/>
  </r>
  <r>
    <x v="0"/>
    <x v="6"/>
    <x v="653"/>
    <x v="0"/>
    <x v="19"/>
    <n v="9"/>
  </r>
  <r>
    <x v="0"/>
    <x v="6"/>
    <x v="654"/>
    <x v="0"/>
    <x v="11"/>
    <n v="31"/>
  </r>
  <r>
    <x v="0"/>
    <x v="6"/>
    <x v="655"/>
    <x v="0"/>
    <x v="0"/>
    <n v="25"/>
  </r>
  <r>
    <x v="0"/>
    <x v="6"/>
    <x v="656"/>
    <x v="1"/>
    <x v="26"/>
    <n v="47"/>
  </r>
  <r>
    <x v="0"/>
    <x v="6"/>
    <x v="657"/>
    <x v="1"/>
    <x v="18"/>
    <n v="27"/>
  </r>
  <r>
    <x v="0"/>
    <x v="6"/>
    <x v="658"/>
    <x v="3"/>
    <x v="26"/>
    <n v="27"/>
  </r>
  <r>
    <x v="0"/>
    <x v="6"/>
    <x v="659"/>
    <x v="3"/>
    <x v="18"/>
    <n v="26"/>
  </r>
  <r>
    <x v="0"/>
    <x v="6"/>
    <x v="660"/>
    <x v="3"/>
    <x v="28"/>
    <n v="33"/>
  </r>
  <r>
    <x v="0"/>
    <x v="6"/>
    <x v="661"/>
    <x v="0"/>
    <x v="10"/>
    <n v="23"/>
  </r>
  <r>
    <x v="0"/>
    <x v="6"/>
    <x v="662"/>
    <x v="0"/>
    <x v="17"/>
    <n v="21"/>
  </r>
  <r>
    <x v="0"/>
    <x v="6"/>
    <x v="663"/>
    <x v="0"/>
    <x v="30"/>
    <n v="17"/>
  </r>
  <r>
    <x v="0"/>
    <x v="6"/>
    <x v="664"/>
    <x v="0"/>
    <x v="26"/>
    <n v="5"/>
  </r>
  <r>
    <x v="0"/>
    <x v="7"/>
    <x v="665"/>
    <x v="0"/>
    <x v="25"/>
    <n v="20"/>
  </r>
  <r>
    <x v="0"/>
    <x v="7"/>
    <x v="666"/>
    <x v="1"/>
    <x v="3"/>
    <n v="16"/>
  </r>
  <r>
    <x v="0"/>
    <x v="7"/>
    <x v="667"/>
    <x v="3"/>
    <x v="18"/>
    <n v="28"/>
  </r>
  <r>
    <x v="0"/>
    <x v="7"/>
    <x v="668"/>
    <x v="3"/>
    <x v="10"/>
    <n v="30"/>
  </r>
  <r>
    <x v="0"/>
    <x v="7"/>
    <x v="669"/>
    <x v="1"/>
    <x v="12"/>
    <n v="1"/>
  </r>
  <r>
    <x v="0"/>
    <x v="7"/>
    <x v="670"/>
    <x v="1"/>
    <x v="3"/>
    <n v="1"/>
  </r>
  <r>
    <x v="0"/>
    <x v="7"/>
    <x v="671"/>
    <x v="0"/>
    <x v="0"/>
    <n v="29"/>
  </r>
  <r>
    <x v="0"/>
    <x v="7"/>
    <x v="672"/>
    <x v="1"/>
    <x v="17"/>
    <n v="20"/>
  </r>
  <r>
    <x v="0"/>
    <x v="7"/>
    <x v="673"/>
    <x v="3"/>
    <x v="27"/>
    <n v="19"/>
  </r>
  <r>
    <x v="0"/>
    <x v="7"/>
    <x v="674"/>
    <x v="0"/>
    <x v="11"/>
    <n v="28"/>
  </r>
  <r>
    <x v="0"/>
    <x v="7"/>
    <x v="675"/>
    <x v="0"/>
    <x v="2"/>
    <n v="18"/>
  </r>
  <r>
    <x v="0"/>
    <x v="7"/>
    <x v="676"/>
    <x v="1"/>
    <x v="7"/>
    <n v="11"/>
  </r>
  <r>
    <x v="0"/>
    <x v="7"/>
    <x v="677"/>
    <x v="1"/>
    <x v="23"/>
    <n v="23"/>
  </r>
  <r>
    <x v="0"/>
    <x v="7"/>
    <x v="678"/>
    <x v="3"/>
    <x v="3"/>
    <n v="16"/>
  </r>
  <r>
    <x v="0"/>
    <x v="7"/>
    <x v="679"/>
    <x v="3"/>
    <x v="8"/>
    <n v="22"/>
  </r>
  <r>
    <x v="0"/>
    <x v="7"/>
    <x v="680"/>
    <x v="10"/>
    <x v="10"/>
    <n v="1"/>
  </r>
  <r>
    <x v="0"/>
    <x v="7"/>
    <x v="681"/>
    <x v="10"/>
    <x v="9"/>
    <n v="1"/>
  </r>
  <r>
    <x v="0"/>
    <x v="7"/>
    <x v="682"/>
    <x v="1"/>
    <x v="14"/>
    <n v="34"/>
  </r>
  <r>
    <x v="0"/>
    <x v="7"/>
    <x v="683"/>
    <x v="1"/>
    <x v="4"/>
    <n v="20"/>
  </r>
  <r>
    <x v="0"/>
    <x v="7"/>
    <x v="684"/>
    <x v="1"/>
    <x v="24"/>
    <n v="25"/>
  </r>
  <r>
    <x v="0"/>
    <x v="7"/>
    <x v="685"/>
    <x v="3"/>
    <x v="19"/>
    <n v="21"/>
  </r>
  <r>
    <x v="0"/>
    <x v="7"/>
    <x v="686"/>
    <x v="7"/>
    <x v="26"/>
    <n v="1"/>
  </r>
  <r>
    <x v="0"/>
    <x v="7"/>
    <x v="687"/>
    <x v="0"/>
    <x v="6"/>
    <n v="14"/>
  </r>
  <r>
    <x v="0"/>
    <x v="7"/>
    <x v="688"/>
    <x v="1"/>
    <x v="15"/>
    <n v="28"/>
  </r>
  <r>
    <x v="0"/>
    <x v="7"/>
    <x v="689"/>
    <x v="1"/>
    <x v="19"/>
    <n v="16"/>
  </r>
  <r>
    <x v="0"/>
    <x v="7"/>
    <x v="690"/>
    <x v="1"/>
    <x v="5"/>
    <n v="17"/>
  </r>
  <r>
    <x v="0"/>
    <x v="7"/>
    <x v="691"/>
    <x v="1"/>
    <x v="10"/>
    <n v="23"/>
  </r>
  <r>
    <x v="0"/>
    <x v="7"/>
    <x v="692"/>
    <x v="3"/>
    <x v="12"/>
    <n v="18"/>
  </r>
  <r>
    <x v="0"/>
    <x v="7"/>
    <x v="693"/>
    <x v="3"/>
    <x v="16"/>
    <n v="18"/>
  </r>
  <r>
    <x v="0"/>
    <x v="7"/>
    <x v="694"/>
    <x v="0"/>
    <x v="30"/>
    <n v="24"/>
  </r>
  <r>
    <x v="0"/>
    <x v="7"/>
    <x v="695"/>
    <x v="3"/>
    <x v="21"/>
    <n v="22"/>
  </r>
  <r>
    <x v="0"/>
    <x v="7"/>
    <x v="696"/>
    <x v="3"/>
    <x v="15"/>
    <n v="37"/>
  </r>
  <r>
    <x v="0"/>
    <x v="7"/>
    <x v="697"/>
    <x v="3"/>
    <x v="0"/>
    <n v="19"/>
  </r>
  <r>
    <x v="0"/>
    <x v="7"/>
    <x v="698"/>
    <x v="0"/>
    <x v="27"/>
    <n v="19"/>
  </r>
  <r>
    <x v="0"/>
    <x v="7"/>
    <x v="699"/>
    <x v="0"/>
    <x v="7"/>
    <n v="12"/>
  </r>
  <r>
    <x v="0"/>
    <x v="7"/>
    <x v="700"/>
    <x v="0"/>
    <x v="8"/>
    <n v="21"/>
  </r>
  <r>
    <x v="0"/>
    <x v="7"/>
    <x v="701"/>
    <x v="1"/>
    <x v="9"/>
    <n v="16"/>
  </r>
  <r>
    <x v="0"/>
    <x v="7"/>
    <x v="702"/>
    <x v="1"/>
    <x v="11"/>
    <n v="13"/>
  </r>
  <r>
    <x v="0"/>
    <x v="7"/>
    <x v="703"/>
    <x v="3"/>
    <x v="22"/>
    <n v="14"/>
  </r>
  <r>
    <x v="0"/>
    <x v="7"/>
    <x v="704"/>
    <x v="3"/>
    <x v="28"/>
    <n v="27"/>
  </r>
  <r>
    <x v="0"/>
    <x v="7"/>
    <x v="705"/>
    <x v="4"/>
    <x v="21"/>
    <n v="1"/>
  </r>
  <r>
    <x v="0"/>
    <x v="7"/>
    <x v="706"/>
    <x v="0"/>
    <x v="9"/>
    <n v="21"/>
  </r>
  <r>
    <x v="0"/>
    <x v="7"/>
    <x v="707"/>
    <x v="0"/>
    <x v="1"/>
    <n v="13"/>
  </r>
  <r>
    <x v="0"/>
    <x v="7"/>
    <x v="708"/>
    <x v="1"/>
    <x v="18"/>
    <n v="19"/>
  </r>
  <r>
    <x v="0"/>
    <x v="7"/>
    <x v="709"/>
    <x v="3"/>
    <x v="26"/>
    <n v="17"/>
  </r>
  <r>
    <x v="0"/>
    <x v="7"/>
    <x v="710"/>
    <x v="3"/>
    <x v="13"/>
    <n v="21"/>
  </r>
  <r>
    <x v="0"/>
    <x v="7"/>
    <x v="711"/>
    <x v="0"/>
    <x v="26"/>
    <n v="2"/>
  </r>
  <r>
    <x v="0"/>
    <x v="7"/>
    <x v="712"/>
    <x v="2"/>
    <x v="25"/>
    <n v="1"/>
  </r>
  <r>
    <x v="0"/>
    <x v="7"/>
    <x v="713"/>
    <x v="0"/>
    <x v="15"/>
    <n v="9"/>
  </r>
  <r>
    <x v="0"/>
    <x v="7"/>
    <x v="714"/>
    <x v="0"/>
    <x v="10"/>
    <n v="17"/>
  </r>
  <r>
    <x v="0"/>
    <x v="7"/>
    <x v="715"/>
    <x v="1"/>
    <x v="26"/>
    <n v="26"/>
  </r>
  <r>
    <x v="0"/>
    <x v="7"/>
    <x v="716"/>
    <x v="1"/>
    <x v="12"/>
    <n v="23"/>
  </r>
  <r>
    <x v="0"/>
    <x v="7"/>
    <x v="717"/>
    <x v="1"/>
    <x v="13"/>
    <n v="20"/>
  </r>
  <r>
    <x v="0"/>
    <x v="7"/>
    <x v="718"/>
    <x v="3"/>
    <x v="24"/>
    <n v="20"/>
  </r>
  <r>
    <x v="0"/>
    <x v="7"/>
    <x v="719"/>
    <x v="0"/>
    <x v="26"/>
    <n v="4712"/>
  </r>
  <r>
    <x v="0"/>
    <x v="7"/>
    <x v="720"/>
    <x v="0"/>
    <x v="13"/>
    <n v="18"/>
  </r>
  <r>
    <x v="0"/>
    <x v="7"/>
    <x v="721"/>
    <x v="0"/>
    <x v="16"/>
    <n v="26"/>
  </r>
  <r>
    <x v="0"/>
    <x v="7"/>
    <x v="722"/>
    <x v="0"/>
    <x v="23"/>
    <n v="15"/>
  </r>
  <r>
    <x v="0"/>
    <x v="7"/>
    <x v="723"/>
    <x v="3"/>
    <x v="17"/>
    <n v="19"/>
  </r>
  <r>
    <x v="0"/>
    <x v="7"/>
    <x v="724"/>
    <x v="2"/>
    <x v="28"/>
    <n v="1"/>
  </r>
  <r>
    <x v="0"/>
    <x v="7"/>
    <x v="725"/>
    <x v="10"/>
    <x v="7"/>
    <n v="1"/>
  </r>
  <r>
    <x v="0"/>
    <x v="7"/>
    <x v="726"/>
    <x v="0"/>
    <x v="3"/>
    <n v="18"/>
  </r>
  <r>
    <x v="0"/>
    <x v="7"/>
    <x v="727"/>
    <x v="0"/>
    <x v="4"/>
    <n v="28"/>
  </r>
  <r>
    <x v="0"/>
    <x v="7"/>
    <x v="728"/>
    <x v="0"/>
    <x v="5"/>
    <n v="25"/>
  </r>
  <r>
    <x v="0"/>
    <x v="7"/>
    <x v="729"/>
    <x v="1"/>
    <x v="2"/>
    <n v="28"/>
  </r>
  <r>
    <x v="0"/>
    <x v="7"/>
    <x v="730"/>
    <x v="0"/>
    <x v="20"/>
    <n v="13"/>
  </r>
  <r>
    <x v="0"/>
    <x v="7"/>
    <x v="731"/>
    <x v="1"/>
    <x v="6"/>
    <n v="15"/>
  </r>
  <r>
    <x v="0"/>
    <x v="7"/>
    <x v="732"/>
    <x v="3"/>
    <x v="14"/>
    <n v="22"/>
  </r>
  <r>
    <x v="0"/>
    <x v="7"/>
    <x v="733"/>
    <x v="3"/>
    <x v="25"/>
    <n v="25"/>
  </r>
  <r>
    <x v="0"/>
    <x v="7"/>
    <x v="734"/>
    <x v="3"/>
    <x v="4"/>
    <n v="23"/>
  </r>
  <r>
    <x v="0"/>
    <x v="7"/>
    <x v="735"/>
    <x v="3"/>
    <x v="1"/>
    <n v="14"/>
  </r>
  <r>
    <x v="0"/>
    <x v="7"/>
    <x v="736"/>
    <x v="0"/>
    <x v="26"/>
    <n v="8"/>
  </r>
  <r>
    <x v="0"/>
    <x v="7"/>
    <x v="737"/>
    <x v="0"/>
    <x v="22"/>
    <n v="18"/>
  </r>
  <r>
    <x v="0"/>
    <x v="7"/>
    <x v="738"/>
    <x v="0"/>
    <x v="18"/>
    <n v="18"/>
  </r>
  <r>
    <x v="0"/>
    <x v="7"/>
    <x v="739"/>
    <x v="0"/>
    <x v="29"/>
    <n v="15"/>
  </r>
  <r>
    <x v="0"/>
    <x v="7"/>
    <x v="740"/>
    <x v="0"/>
    <x v="17"/>
    <n v="23"/>
  </r>
  <r>
    <x v="0"/>
    <x v="7"/>
    <x v="741"/>
    <x v="1"/>
    <x v="25"/>
    <n v="26"/>
  </r>
  <r>
    <x v="0"/>
    <x v="7"/>
    <x v="742"/>
    <x v="3"/>
    <x v="11"/>
    <n v="19"/>
  </r>
  <r>
    <x v="0"/>
    <x v="7"/>
    <x v="743"/>
    <x v="3"/>
    <x v="20"/>
    <n v="27"/>
  </r>
  <r>
    <x v="0"/>
    <x v="7"/>
    <x v="744"/>
    <x v="3"/>
    <x v="5"/>
    <n v="18"/>
  </r>
  <r>
    <x v="0"/>
    <x v="7"/>
    <x v="745"/>
    <x v="0"/>
    <x v="14"/>
    <n v="14"/>
  </r>
  <r>
    <x v="0"/>
    <x v="7"/>
    <x v="746"/>
    <x v="0"/>
    <x v="24"/>
    <n v="18"/>
  </r>
  <r>
    <x v="0"/>
    <x v="7"/>
    <x v="747"/>
    <x v="1"/>
    <x v="20"/>
    <n v="18"/>
  </r>
  <r>
    <x v="0"/>
    <x v="7"/>
    <x v="748"/>
    <x v="1"/>
    <x v="0"/>
    <n v="14"/>
  </r>
  <r>
    <x v="0"/>
    <x v="7"/>
    <x v="749"/>
    <x v="3"/>
    <x v="29"/>
    <n v="25"/>
  </r>
  <r>
    <x v="0"/>
    <x v="7"/>
    <x v="750"/>
    <x v="3"/>
    <x v="2"/>
    <n v="23"/>
  </r>
  <r>
    <x v="0"/>
    <x v="7"/>
    <x v="751"/>
    <x v="3"/>
    <x v="30"/>
    <n v="12"/>
  </r>
  <r>
    <x v="0"/>
    <x v="7"/>
    <x v="752"/>
    <x v="5"/>
    <x v="6"/>
    <n v="1"/>
  </r>
  <r>
    <x v="0"/>
    <x v="7"/>
    <x v="753"/>
    <x v="0"/>
    <x v="26"/>
    <n v="2"/>
  </r>
  <r>
    <x v="0"/>
    <x v="7"/>
    <x v="754"/>
    <x v="0"/>
    <x v="19"/>
    <n v="24"/>
  </r>
  <r>
    <x v="0"/>
    <x v="7"/>
    <x v="755"/>
    <x v="0"/>
    <x v="21"/>
    <n v="25"/>
  </r>
  <r>
    <x v="0"/>
    <x v="7"/>
    <x v="756"/>
    <x v="1"/>
    <x v="28"/>
    <n v="18"/>
  </r>
  <r>
    <x v="0"/>
    <x v="7"/>
    <x v="757"/>
    <x v="1"/>
    <x v="29"/>
    <n v="24"/>
  </r>
  <r>
    <x v="0"/>
    <x v="7"/>
    <x v="758"/>
    <x v="3"/>
    <x v="7"/>
    <n v="21"/>
  </r>
  <r>
    <x v="0"/>
    <x v="7"/>
    <x v="759"/>
    <x v="3"/>
    <x v="6"/>
    <n v="21"/>
  </r>
  <r>
    <x v="0"/>
    <x v="7"/>
    <x v="760"/>
    <x v="3"/>
    <x v="23"/>
    <n v="24"/>
  </r>
  <r>
    <x v="0"/>
    <x v="7"/>
    <x v="761"/>
    <x v="0"/>
    <x v="28"/>
    <n v="11"/>
  </r>
  <r>
    <x v="0"/>
    <x v="7"/>
    <x v="762"/>
    <x v="1"/>
    <x v="22"/>
    <n v="27"/>
  </r>
  <r>
    <x v="0"/>
    <x v="7"/>
    <x v="763"/>
    <x v="0"/>
    <x v="26"/>
    <n v="4"/>
  </r>
  <r>
    <x v="0"/>
    <x v="7"/>
    <x v="764"/>
    <x v="0"/>
    <x v="12"/>
    <n v="16"/>
  </r>
  <r>
    <x v="0"/>
    <x v="7"/>
    <x v="765"/>
    <x v="1"/>
    <x v="27"/>
    <n v="22"/>
  </r>
  <r>
    <x v="0"/>
    <x v="7"/>
    <x v="766"/>
    <x v="1"/>
    <x v="8"/>
    <n v="20"/>
  </r>
  <r>
    <x v="0"/>
    <x v="7"/>
    <x v="767"/>
    <x v="1"/>
    <x v="21"/>
    <n v="17"/>
  </r>
  <r>
    <x v="0"/>
    <x v="7"/>
    <x v="768"/>
    <x v="3"/>
    <x v="9"/>
    <n v="16"/>
  </r>
  <r>
    <x v="0"/>
    <x v="8"/>
    <x v="769"/>
    <x v="0"/>
    <x v="26"/>
    <n v="1"/>
  </r>
  <r>
    <x v="0"/>
    <x v="8"/>
    <x v="770"/>
    <x v="0"/>
    <x v="26"/>
    <n v="1"/>
  </r>
  <r>
    <x v="0"/>
    <x v="8"/>
    <x v="771"/>
    <x v="3"/>
    <x v="26"/>
    <n v="1"/>
  </r>
  <r>
    <x v="0"/>
    <x v="8"/>
    <x v="772"/>
    <x v="0"/>
    <x v="26"/>
    <n v="2"/>
  </r>
  <r>
    <x v="0"/>
    <x v="8"/>
    <x v="773"/>
    <x v="10"/>
    <x v="9"/>
    <n v="1"/>
  </r>
  <r>
    <x v="0"/>
    <x v="8"/>
    <x v="774"/>
    <x v="0"/>
    <x v="26"/>
    <n v="4"/>
  </r>
  <r>
    <x v="0"/>
    <x v="8"/>
    <x v="775"/>
    <x v="0"/>
    <x v="26"/>
    <n v="4"/>
  </r>
  <r>
    <x v="0"/>
    <x v="8"/>
    <x v="776"/>
    <x v="2"/>
    <x v="30"/>
    <n v="1"/>
  </r>
  <r>
    <x v="0"/>
    <x v="8"/>
    <x v="777"/>
    <x v="3"/>
    <x v="16"/>
    <n v="1"/>
  </r>
  <r>
    <x v="0"/>
    <x v="8"/>
    <x v="778"/>
    <x v="4"/>
    <x v="21"/>
    <n v="1"/>
  </r>
  <r>
    <x v="0"/>
    <x v="8"/>
    <x v="779"/>
    <x v="0"/>
    <x v="26"/>
    <n v="1"/>
  </r>
  <r>
    <x v="0"/>
    <x v="8"/>
    <x v="780"/>
    <x v="0"/>
    <x v="26"/>
    <n v="2"/>
  </r>
  <r>
    <x v="0"/>
    <x v="8"/>
    <x v="781"/>
    <x v="1"/>
    <x v="23"/>
    <n v="1"/>
  </r>
  <r>
    <x v="0"/>
    <x v="8"/>
    <x v="782"/>
    <x v="4"/>
    <x v="14"/>
    <n v="1"/>
  </r>
  <r>
    <x v="0"/>
    <x v="8"/>
    <x v="783"/>
    <x v="6"/>
    <x v="1"/>
    <n v="1"/>
  </r>
  <r>
    <x v="0"/>
    <x v="8"/>
    <x v="784"/>
    <x v="0"/>
    <x v="26"/>
    <n v="1"/>
  </r>
  <r>
    <x v="0"/>
    <x v="8"/>
    <x v="785"/>
    <x v="0"/>
    <x v="26"/>
    <n v="1"/>
  </r>
  <r>
    <x v="0"/>
    <x v="8"/>
    <x v="786"/>
    <x v="4"/>
    <x v="6"/>
    <n v="1"/>
  </r>
  <r>
    <x v="0"/>
    <x v="8"/>
    <x v="787"/>
    <x v="0"/>
    <x v="26"/>
    <n v="1"/>
  </r>
  <r>
    <x v="0"/>
    <x v="8"/>
    <x v="788"/>
    <x v="5"/>
    <x v="28"/>
    <n v="1"/>
  </r>
  <r>
    <x v="0"/>
    <x v="8"/>
    <x v="789"/>
    <x v="9"/>
    <x v="25"/>
    <n v="1"/>
  </r>
  <r>
    <x v="0"/>
    <x v="8"/>
    <x v="790"/>
    <x v="0"/>
    <x v="26"/>
    <n v="9"/>
  </r>
  <r>
    <x v="0"/>
    <x v="8"/>
    <x v="791"/>
    <x v="8"/>
    <x v="24"/>
    <n v="1"/>
  </r>
  <r>
    <x v="0"/>
    <x v="8"/>
    <x v="792"/>
    <x v="0"/>
    <x v="26"/>
    <n v="1"/>
  </r>
  <r>
    <x v="0"/>
    <x v="9"/>
    <x v="793"/>
    <x v="1"/>
    <x v="29"/>
    <n v="5"/>
  </r>
  <r>
    <x v="0"/>
    <x v="9"/>
    <x v="794"/>
    <x v="0"/>
    <x v="28"/>
    <n v="1"/>
  </r>
  <r>
    <x v="0"/>
    <x v="9"/>
    <x v="795"/>
    <x v="0"/>
    <x v="11"/>
    <n v="1"/>
  </r>
  <r>
    <x v="0"/>
    <x v="9"/>
    <x v="796"/>
    <x v="1"/>
    <x v="24"/>
    <n v="4"/>
  </r>
  <r>
    <x v="0"/>
    <x v="9"/>
    <x v="797"/>
    <x v="3"/>
    <x v="19"/>
    <n v="7"/>
  </r>
  <r>
    <x v="0"/>
    <x v="9"/>
    <x v="798"/>
    <x v="3"/>
    <x v="3"/>
    <n v="3"/>
  </r>
  <r>
    <x v="0"/>
    <x v="9"/>
    <x v="799"/>
    <x v="3"/>
    <x v="21"/>
    <n v="6"/>
  </r>
  <r>
    <x v="0"/>
    <x v="9"/>
    <x v="800"/>
    <x v="1"/>
    <x v="0"/>
    <n v="3"/>
  </r>
  <r>
    <x v="0"/>
    <x v="9"/>
    <x v="801"/>
    <x v="3"/>
    <x v="15"/>
    <n v="2"/>
  </r>
  <r>
    <x v="0"/>
    <x v="9"/>
    <x v="802"/>
    <x v="3"/>
    <x v="9"/>
    <n v="1"/>
  </r>
  <r>
    <x v="0"/>
    <x v="9"/>
    <x v="803"/>
    <x v="0"/>
    <x v="25"/>
    <n v="3"/>
  </r>
  <r>
    <x v="0"/>
    <x v="9"/>
    <x v="804"/>
    <x v="0"/>
    <x v="27"/>
    <n v="3"/>
  </r>
  <r>
    <x v="0"/>
    <x v="9"/>
    <x v="805"/>
    <x v="1"/>
    <x v="15"/>
    <n v="1"/>
  </r>
  <r>
    <x v="0"/>
    <x v="9"/>
    <x v="806"/>
    <x v="1"/>
    <x v="11"/>
    <n v="3"/>
  </r>
  <r>
    <x v="0"/>
    <x v="9"/>
    <x v="807"/>
    <x v="3"/>
    <x v="26"/>
    <n v="1"/>
  </r>
  <r>
    <x v="0"/>
    <x v="9"/>
    <x v="808"/>
    <x v="3"/>
    <x v="12"/>
    <n v="2"/>
  </r>
  <r>
    <x v="0"/>
    <x v="9"/>
    <x v="809"/>
    <x v="0"/>
    <x v="19"/>
    <n v="1"/>
  </r>
  <r>
    <x v="0"/>
    <x v="9"/>
    <x v="810"/>
    <x v="0"/>
    <x v="20"/>
    <n v="3"/>
  </r>
  <r>
    <x v="0"/>
    <x v="9"/>
    <x v="811"/>
    <x v="1"/>
    <x v="28"/>
    <n v="1"/>
  </r>
  <r>
    <x v="0"/>
    <x v="9"/>
    <x v="812"/>
    <x v="3"/>
    <x v="8"/>
    <n v="2"/>
  </r>
  <r>
    <x v="0"/>
    <x v="9"/>
    <x v="813"/>
    <x v="0"/>
    <x v="26"/>
    <n v="1"/>
  </r>
  <r>
    <x v="0"/>
    <x v="9"/>
    <x v="814"/>
    <x v="0"/>
    <x v="22"/>
    <n v="5"/>
  </r>
  <r>
    <x v="0"/>
    <x v="9"/>
    <x v="815"/>
    <x v="0"/>
    <x v="13"/>
    <n v="3"/>
  </r>
  <r>
    <x v="0"/>
    <x v="9"/>
    <x v="816"/>
    <x v="1"/>
    <x v="19"/>
    <n v="2"/>
  </r>
  <r>
    <x v="0"/>
    <x v="9"/>
    <x v="817"/>
    <x v="1"/>
    <x v="4"/>
    <n v="3"/>
  </r>
  <r>
    <x v="0"/>
    <x v="9"/>
    <x v="818"/>
    <x v="3"/>
    <x v="2"/>
    <n v="1"/>
  </r>
  <r>
    <x v="0"/>
    <x v="9"/>
    <x v="819"/>
    <x v="3"/>
    <x v="30"/>
    <n v="1"/>
  </r>
  <r>
    <x v="0"/>
    <x v="9"/>
    <x v="820"/>
    <x v="10"/>
    <x v="3"/>
    <n v="1"/>
  </r>
  <r>
    <x v="0"/>
    <x v="9"/>
    <x v="821"/>
    <x v="0"/>
    <x v="14"/>
    <n v="3"/>
  </r>
  <r>
    <x v="0"/>
    <x v="9"/>
    <x v="822"/>
    <x v="0"/>
    <x v="8"/>
    <n v="1"/>
  </r>
  <r>
    <x v="0"/>
    <x v="9"/>
    <x v="823"/>
    <x v="0"/>
    <x v="1"/>
    <n v="2"/>
  </r>
  <r>
    <x v="0"/>
    <x v="9"/>
    <x v="824"/>
    <x v="1"/>
    <x v="20"/>
    <n v="2"/>
  </r>
  <r>
    <x v="0"/>
    <x v="9"/>
    <x v="825"/>
    <x v="3"/>
    <x v="28"/>
    <n v="4"/>
  </r>
  <r>
    <x v="0"/>
    <x v="9"/>
    <x v="826"/>
    <x v="3"/>
    <x v="13"/>
    <n v="1"/>
  </r>
  <r>
    <x v="0"/>
    <x v="9"/>
    <x v="827"/>
    <x v="2"/>
    <x v="11"/>
    <n v="1"/>
  </r>
  <r>
    <x v="0"/>
    <x v="9"/>
    <x v="828"/>
    <x v="1"/>
    <x v="18"/>
    <n v="1"/>
  </r>
  <r>
    <x v="0"/>
    <x v="9"/>
    <x v="829"/>
    <x v="1"/>
    <x v="13"/>
    <n v="5"/>
  </r>
  <r>
    <x v="0"/>
    <x v="9"/>
    <x v="830"/>
    <x v="1"/>
    <x v="2"/>
    <n v="4"/>
  </r>
  <r>
    <x v="0"/>
    <x v="9"/>
    <x v="831"/>
    <x v="3"/>
    <x v="25"/>
    <n v="6"/>
  </r>
  <r>
    <x v="0"/>
    <x v="9"/>
    <x v="832"/>
    <x v="3"/>
    <x v="24"/>
    <n v="1"/>
  </r>
  <r>
    <x v="0"/>
    <x v="9"/>
    <x v="833"/>
    <x v="3"/>
    <x v="23"/>
    <n v="4"/>
  </r>
  <r>
    <x v="0"/>
    <x v="9"/>
    <x v="834"/>
    <x v="0"/>
    <x v="18"/>
    <n v="2"/>
  </r>
  <r>
    <x v="0"/>
    <x v="9"/>
    <x v="835"/>
    <x v="0"/>
    <x v="2"/>
    <n v="1"/>
  </r>
  <r>
    <x v="0"/>
    <x v="9"/>
    <x v="836"/>
    <x v="1"/>
    <x v="25"/>
    <n v="3"/>
  </r>
  <r>
    <x v="0"/>
    <x v="9"/>
    <x v="837"/>
    <x v="1"/>
    <x v="27"/>
    <n v="2"/>
  </r>
  <r>
    <x v="0"/>
    <x v="9"/>
    <x v="838"/>
    <x v="3"/>
    <x v="5"/>
    <n v="2"/>
  </r>
  <r>
    <x v="0"/>
    <x v="9"/>
    <x v="839"/>
    <x v="1"/>
    <x v="15"/>
    <n v="1"/>
  </r>
  <r>
    <x v="0"/>
    <x v="9"/>
    <x v="840"/>
    <x v="0"/>
    <x v="24"/>
    <n v="5"/>
  </r>
  <r>
    <x v="0"/>
    <x v="9"/>
    <x v="841"/>
    <x v="0"/>
    <x v="21"/>
    <n v="4"/>
  </r>
  <r>
    <x v="0"/>
    <x v="9"/>
    <x v="842"/>
    <x v="1"/>
    <x v="9"/>
    <n v="4"/>
  </r>
  <r>
    <x v="0"/>
    <x v="9"/>
    <x v="843"/>
    <x v="3"/>
    <x v="18"/>
    <n v="2"/>
  </r>
  <r>
    <x v="0"/>
    <x v="9"/>
    <x v="844"/>
    <x v="0"/>
    <x v="26"/>
    <n v="1"/>
  </r>
  <r>
    <x v="0"/>
    <x v="9"/>
    <x v="845"/>
    <x v="0"/>
    <x v="12"/>
    <n v="1"/>
  </r>
  <r>
    <x v="0"/>
    <x v="9"/>
    <x v="846"/>
    <x v="0"/>
    <x v="16"/>
    <n v="4"/>
  </r>
  <r>
    <x v="0"/>
    <x v="9"/>
    <x v="847"/>
    <x v="1"/>
    <x v="14"/>
    <n v="5"/>
  </r>
  <r>
    <x v="0"/>
    <x v="9"/>
    <x v="848"/>
    <x v="0"/>
    <x v="3"/>
    <n v="2"/>
  </r>
  <r>
    <x v="0"/>
    <x v="9"/>
    <x v="849"/>
    <x v="1"/>
    <x v="17"/>
    <n v="1"/>
  </r>
  <r>
    <x v="0"/>
    <x v="9"/>
    <x v="850"/>
    <x v="3"/>
    <x v="27"/>
    <n v="1"/>
  </r>
  <r>
    <x v="0"/>
    <x v="9"/>
    <x v="851"/>
    <x v="3"/>
    <x v="7"/>
    <n v="2"/>
  </r>
  <r>
    <x v="0"/>
    <x v="9"/>
    <x v="852"/>
    <x v="3"/>
    <x v="6"/>
    <n v="5"/>
  </r>
  <r>
    <x v="0"/>
    <x v="9"/>
    <x v="853"/>
    <x v="0"/>
    <x v="10"/>
    <n v="2"/>
  </r>
  <r>
    <x v="0"/>
    <x v="9"/>
    <x v="854"/>
    <x v="1"/>
    <x v="12"/>
    <n v="1"/>
  </r>
  <r>
    <x v="0"/>
    <x v="9"/>
    <x v="855"/>
    <x v="1"/>
    <x v="6"/>
    <n v="4"/>
  </r>
  <r>
    <x v="0"/>
    <x v="9"/>
    <x v="856"/>
    <x v="3"/>
    <x v="14"/>
    <n v="6"/>
  </r>
  <r>
    <x v="0"/>
    <x v="9"/>
    <x v="857"/>
    <x v="3"/>
    <x v="4"/>
    <n v="2"/>
  </r>
  <r>
    <x v="0"/>
    <x v="9"/>
    <x v="858"/>
    <x v="3"/>
    <x v="1"/>
    <n v="5"/>
  </r>
  <r>
    <x v="0"/>
    <x v="9"/>
    <x v="859"/>
    <x v="0"/>
    <x v="7"/>
    <n v="3"/>
  </r>
  <r>
    <x v="0"/>
    <x v="9"/>
    <x v="860"/>
    <x v="0"/>
    <x v="23"/>
    <n v="1"/>
  </r>
  <r>
    <x v="0"/>
    <x v="9"/>
    <x v="861"/>
    <x v="1"/>
    <x v="8"/>
    <n v="4"/>
  </r>
  <r>
    <x v="0"/>
    <x v="9"/>
    <x v="862"/>
    <x v="3"/>
    <x v="10"/>
    <n v="1"/>
  </r>
  <r>
    <x v="0"/>
    <x v="9"/>
    <x v="863"/>
    <x v="3"/>
    <x v="11"/>
    <n v="2"/>
  </r>
  <r>
    <x v="0"/>
    <x v="9"/>
    <x v="864"/>
    <x v="0"/>
    <x v="4"/>
    <n v="4"/>
  </r>
  <r>
    <x v="0"/>
    <x v="9"/>
    <x v="865"/>
    <x v="3"/>
    <x v="22"/>
    <n v="2"/>
  </r>
  <r>
    <x v="0"/>
    <x v="9"/>
    <x v="866"/>
    <x v="3"/>
    <x v="16"/>
    <n v="1"/>
  </r>
  <r>
    <x v="0"/>
    <x v="9"/>
    <x v="867"/>
    <x v="0"/>
    <x v="9"/>
    <n v="5"/>
  </r>
  <r>
    <x v="0"/>
    <x v="9"/>
    <x v="868"/>
    <x v="0"/>
    <x v="5"/>
    <n v="3"/>
  </r>
  <r>
    <x v="0"/>
    <x v="9"/>
    <x v="869"/>
    <x v="1"/>
    <x v="26"/>
    <n v="2"/>
  </r>
  <r>
    <x v="0"/>
    <x v="9"/>
    <x v="870"/>
    <x v="1"/>
    <x v="22"/>
    <n v="2"/>
  </r>
  <r>
    <x v="0"/>
    <x v="9"/>
    <x v="871"/>
    <x v="0"/>
    <x v="17"/>
    <n v="2"/>
  </r>
  <r>
    <x v="0"/>
    <x v="9"/>
    <x v="872"/>
    <x v="0"/>
    <x v="30"/>
    <n v="3"/>
  </r>
  <r>
    <x v="0"/>
    <x v="9"/>
    <x v="873"/>
    <x v="1"/>
    <x v="7"/>
    <n v="3"/>
  </r>
  <r>
    <x v="0"/>
    <x v="9"/>
    <x v="874"/>
    <x v="1"/>
    <x v="10"/>
    <n v="3"/>
  </r>
  <r>
    <x v="0"/>
    <x v="9"/>
    <x v="875"/>
    <x v="1"/>
    <x v="5"/>
    <n v="2"/>
  </r>
  <r>
    <x v="0"/>
    <x v="9"/>
    <x v="876"/>
    <x v="3"/>
    <x v="17"/>
    <n v="4"/>
  </r>
  <r>
    <x v="0"/>
    <x v="9"/>
    <x v="877"/>
    <x v="0"/>
    <x v="26"/>
    <n v="463"/>
  </r>
  <r>
    <x v="0"/>
    <x v="9"/>
    <x v="878"/>
    <x v="0"/>
    <x v="29"/>
    <n v="2"/>
  </r>
  <r>
    <x v="0"/>
    <x v="9"/>
    <x v="879"/>
    <x v="1"/>
    <x v="3"/>
    <n v="3"/>
  </r>
  <r>
    <x v="0"/>
    <x v="9"/>
    <x v="880"/>
    <x v="1"/>
    <x v="21"/>
    <n v="3"/>
  </r>
  <r>
    <x v="0"/>
    <x v="9"/>
    <x v="881"/>
    <x v="3"/>
    <x v="20"/>
    <n v="4"/>
  </r>
  <r>
    <x v="1"/>
    <x v="0"/>
    <x v="64"/>
    <x v="0"/>
    <x v="19"/>
    <n v="2"/>
  </r>
  <r>
    <x v="1"/>
    <x v="0"/>
    <x v="25"/>
    <x v="1"/>
    <x v="22"/>
    <n v="6"/>
  </r>
  <r>
    <x v="1"/>
    <x v="0"/>
    <x v="46"/>
    <x v="3"/>
    <x v="27"/>
    <n v="3"/>
  </r>
  <r>
    <x v="1"/>
    <x v="0"/>
    <x v="80"/>
    <x v="0"/>
    <x v="30"/>
    <n v="1"/>
  </r>
  <r>
    <x v="1"/>
    <x v="0"/>
    <x v="7"/>
    <x v="1"/>
    <x v="7"/>
    <n v="1"/>
  </r>
  <r>
    <x v="1"/>
    <x v="0"/>
    <x v="882"/>
    <x v="1"/>
    <x v="24"/>
    <n v="2"/>
  </r>
  <r>
    <x v="1"/>
    <x v="0"/>
    <x v="62"/>
    <x v="1"/>
    <x v="6"/>
    <n v="1"/>
  </r>
  <r>
    <x v="1"/>
    <x v="0"/>
    <x v="883"/>
    <x v="3"/>
    <x v="3"/>
    <n v="1"/>
  </r>
  <r>
    <x v="1"/>
    <x v="0"/>
    <x v="36"/>
    <x v="0"/>
    <x v="24"/>
    <n v="2"/>
  </r>
  <r>
    <x v="1"/>
    <x v="0"/>
    <x v="32"/>
    <x v="3"/>
    <x v="22"/>
    <n v="2"/>
  </r>
  <r>
    <x v="1"/>
    <x v="0"/>
    <x v="72"/>
    <x v="3"/>
    <x v="13"/>
    <n v="1"/>
  </r>
  <r>
    <x v="1"/>
    <x v="0"/>
    <x v="23"/>
    <x v="3"/>
    <x v="20"/>
    <n v="1"/>
  </r>
  <r>
    <x v="1"/>
    <x v="0"/>
    <x v="76"/>
    <x v="3"/>
    <x v="30"/>
    <n v="1"/>
  </r>
  <r>
    <x v="1"/>
    <x v="0"/>
    <x v="58"/>
    <x v="0"/>
    <x v="28"/>
    <n v="3"/>
  </r>
  <r>
    <x v="1"/>
    <x v="0"/>
    <x v="61"/>
    <x v="1"/>
    <x v="27"/>
    <n v="2"/>
  </r>
  <r>
    <x v="1"/>
    <x v="0"/>
    <x v="9"/>
    <x v="3"/>
    <x v="9"/>
    <n v="4"/>
  </r>
  <r>
    <x v="1"/>
    <x v="0"/>
    <x v="27"/>
    <x v="3"/>
    <x v="4"/>
    <n v="4"/>
  </r>
  <r>
    <x v="1"/>
    <x v="0"/>
    <x v="47"/>
    <x v="3"/>
    <x v="1"/>
    <n v="2"/>
  </r>
  <r>
    <x v="1"/>
    <x v="0"/>
    <x v="79"/>
    <x v="0"/>
    <x v="9"/>
    <n v="2"/>
  </r>
  <r>
    <x v="1"/>
    <x v="0"/>
    <x v="71"/>
    <x v="3"/>
    <x v="7"/>
    <n v="1"/>
  </r>
  <r>
    <x v="1"/>
    <x v="0"/>
    <x v="14"/>
    <x v="3"/>
    <x v="8"/>
    <n v="1"/>
  </r>
  <r>
    <x v="1"/>
    <x v="0"/>
    <x v="28"/>
    <x v="3"/>
    <x v="24"/>
    <n v="2"/>
  </r>
  <r>
    <x v="1"/>
    <x v="0"/>
    <x v="84"/>
    <x v="3"/>
    <x v="6"/>
    <n v="2"/>
  </r>
  <r>
    <x v="1"/>
    <x v="0"/>
    <x v="15"/>
    <x v="0"/>
    <x v="14"/>
    <n v="4"/>
  </r>
  <r>
    <x v="1"/>
    <x v="0"/>
    <x v="48"/>
    <x v="0"/>
    <x v="3"/>
    <n v="2"/>
  </r>
  <r>
    <x v="1"/>
    <x v="0"/>
    <x v="30"/>
    <x v="1"/>
    <x v="10"/>
    <n v="3"/>
  </r>
  <r>
    <x v="1"/>
    <x v="0"/>
    <x v="34"/>
    <x v="0"/>
    <x v="26"/>
    <n v="160"/>
  </r>
  <r>
    <x v="1"/>
    <x v="0"/>
    <x v="63"/>
    <x v="3"/>
    <x v="15"/>
    <n v="1"/>
  </r>
  <r>
    <x v="1"/>
    <x v="0"/>
    <x v="42"/>
    <x v="0"/>
    <x v="15"/>
    <n v="5"/>
  </r>
  <r>
    <x v="1"/>
    <x v="0"/>
    <x v="43"/>
    <x v="0"/>
    <x v="20"/>
    <n v="3"/>
  </r>
  <r>
    <x v="1"/>
    <x v="0"/>
    <x v="0"/>
    <x v="0"/>
    <x v="0"/>
    <n v="2"/>
  </r>
  <r>
    <x v="1"/>
    <x v="0"/>
    <x v="13"/>
    <x v="1"/>
    <x v="13"/>
    <n v="1"/>
  </r>
  <r>
    <x v="1"/>
    <x v="0"/>
    <x v="65"/>
    <x v="1"/>
    <x v="29"/>
    <n v="6"/>
  </r>
  <r>
    <x v="1"/>
    <x v="0"/>
    <x v="21"/>
    <x v="0"/>
    <x v="18"/>
    <n v="5"/>
  </r>
  <r>
    <x v="1"/>
    <x v="0"/>
    <x v="12"/>
    <x v="1"/>
    <x v="12"/>
    <n v="3"/>
  </r>
  <r>
    <x v="1"/>
    <x v="0"/>
    <x v="41"/>
    <x v="3"/>
    <x v="0"/>
    <n v="2"/>
  </r>
  <r>
    <x v="1"/>
    <x v="0"/>
    <x v="24"/>
    <x v="3"/>
    <x v="21"/>
    <n v="3"/>
  </r>
  <r>
    <x v="1"/>
    <x v="0"/>
    <x v="1"/>
    <x v="0"/>
    <x v="1"/>
    <n v="2"/>
  </r>
  <r>
    <x v="1"/>
    <x v="0"/>
    <x v="18"/>
    <x v="3"/>
    <x v="16"/>
    <n v="3"/>
  </r>
  <r>
    <x v="1"/>
    <x v="0"/>
    <x v="884"/>
    <x v="6"/>
    <x v="26"/>
    <n v="1"/>
  </r>
  <r>
    <x v="1"/>
    <x v="0"/>
    <x v="8"/>
    <x v="1"/>
    <x v="8"/>
    <n v="5"/>
  </r>
  <r>
    <x v="1"/>
    <x v="0"/>
    <x v="54"/>
    <x v="1"/>
    <x v="0"/>
    <n v="2"/>
  </r>
  <r>
    <x v="1"/>
    <x v="0"/>
    <x v="55"/>
    <x v="1"/>
    <x v="21"/>
    <n v="1"/>
  </r>
  <r>
    <x v="1"/>
    <x v="0"/>
    <x v="60"/>
    <x v="0"/>
    <x v="29"/>
    <n v="3"/>
  </r>
  <r>
    <x v="1"/>
    <x v="0"/>
    <x v="38"/>
    <x v="0"/>
    <x v="2"/>
    <n v="3"/>
  </r>
  <r>
    <x v="1"/>
    <x v="0"/>
    <x v="26"/>
    <x v="1"/>
    <x v="23"/>
    <n v="1"/>
  </r>
  <r>
    <x v="1"/>
    <x v="0"/>
    <x v="22"/>
    <x v="3"/>
    <x v="19"/>
    <n v="3"/>
  </r>
  <r>
    <x v="1"/>
    <x v="0"/>
    <x v="11"/>
    <x v="0"/>
    <x v="11"/>
    <n v="3"/>
  </r>
  <r>
    <x v="1"/>
    <x v="0"/>
    <x v="82"/>
    <x v="1"/>
    <x v="17"/>
    <n v="2"/>
  </r>
  <r>
    <x v="1"/>
    <x v="0"/>
    <x v="66"/>
    <x v="3"/>
    <x v="14"/>
    <n v="1"/>
  </r>
  <r>
    <x v="1"/>
    <x v="0"/>
    <x v="83"/>
    <x v="3"/>
    <x v="25"/>
    <n v="2"/>
  </r>
  <r>
    <x v="1"/>
    <x v="0"/>
    <x v="19"/>
    <x v="0"/>
    <x v="12"/>
    <n v="2"/>
  </r>
  <r>
    <x v="1"/>
    <x v="0"/>
    <x v="59"/>
    <x v="0"/>
    <x v="13"/>
    <n v="5"/>
  </r>
  <r>
    <x v="1"/>
    <x v="0"/>
    <x v="51"/>
    <x v="0"/>
    <x v="6"/>
    <n v="3"/>
  </r>
  <r>
    <x v="1"/>
    <x v="0"/>
    <x v="39"/>
    <x v="1"/>
    <x v="14"/>
    <n v="1"/>
  </r>
  <r>
    <x v="1"/>
    <x v="0"/>
    <x v="29"/>
    <x v="0"/>
    <x v="25"/>
    <n v="1"/>
  </r>
  <r>
    <x v="1"/>
    <x v="0"/>
    <x v="16"/>
    <x v="0"/>
    <x v="4"/>
    <n v="1"/>
  </r>
  <r>
    <x v="1"/>
    <x v="0"/>
    <x v="17"/>
    <x v="1"/>
    <x v="15"/>
    <n v="4"/>
  </r>
  <r>
    <x v="1"/>
    <x v="0"/>
    <x v="74"/>
    <x v="1"/>
    <x v="9"/>
    <n v="3"/>
  </r>
  <r>
    <x v="1"/>
    <x v="0"/>
    <x v="31"/>
    <x v="1"/>
    <x v="20"/>
    <n v="1"/>
  </r>
  <r>
    <x v="1"/>
    <x v="0"/>
    <x v="5"/>
    <x v="1"/>
    <x v="5"/>
    <n v="2"/>
  </r>
  <r>
    <x v="1"/>
    <x v="0"/>
    <x v="70"/>
    <x v="3"/>
    <x v="26"/>
    <n v="11"/>
  </r>
  <r>
    <x v="1"/>
    <x v="0"/>
    <x v="56"/>
    <x v="3"/>
    <x v="18"/>
    <n v="1"/>
  </r>
  <r>
    <x v="1"/>
    <x v="0"/>
    <x v="20"/>
    <x v="3"/>
    <x v="17"/>
    <n v="2"/>
  </r>
  <r>
    <x v="1"/>
    <x v="0"/>
    <x v="885"/>
    <x v="4"/>
    <x v="21"/>
    <n v="1"/>
  </r>
  <r>
    <x v="1"/>
    <x v="0"/>
    <x v="886"/>
    <x v="1"/>
    <x v="25"/>
    <n v="1"/>
  </r>
  <r>
    <x v="1"/>
    <x v="0"/>
    <x v="40"/>
    <x v="3"/>
    <x v="5"/>
    <n v="1"/>
  </r>
  <r>
    <x v="1"/>
    <x v="0"/>
    <x v="44"/>
    <x v="0"/>
    <x v="5"/>
    <n v="3"/>
  </r>
  <r>
    <x v="1"/>
    <x v="0"/>
    <x v="45"/>
    <x v="1"/>
    <x v="26"/>
    <n v="23"/>
  </r>
  <r>
    <x v="1"/>
    <x v="0"/>
    <x v="887"/>
    <x v="1"/>
    <x v="28"/>
    <n v="3"/>
  </r>
  <r>
    <x v="1"/>
    <x v="0"/>
    <x v="2"/>
    <x v="1"/>
    <x v="2"/>
    <n v="1"/>
  </r>
  <r>
    <x v="1"/>
    <x v="0"/>
    <x v="33"/>
    <x v="3"/>
    <x v="23"/>
    <n v="3"/>
  </r>
  <r>
    <x v="1"/>
    <x v="0"/>
    <x v="67"/>
    <x v="0"/>
    <x v="8"/>
    <n v="4"/>
  </r>
  <r>
    <x v="1"/>
    <x v="0"/>
    <x v="69"/>
    <x v="1"/>
    <x v="11"/>
    <n v="1"/>
  </r>
  <r>
    <x v="1"/>
    <x v="0"/>
    <x v="77"/>
    <x v="0"/>
    <x v="22"/>
    <n v="2"/>
  </r>
  <r>
    <x v="1"/>
    <x v="0"/>
    <x v="50"/>
    <x v="0"/>
    <x v="7"/>
    <n v="2"/>
  </r>
  <r>
    <x v="1"/>
    <x v="0"/>
    <x v="53"/>
    <x v="0"/>
    <x v="16"/>
    <n v="3"/>
  </r>
  <r>
    <x v="1"/>
    <x v="0"/>
    <x v="888"/>
    <x v="1"/>
    <x v="19"/>
    <n v="2"/>
  </r>
  <r>
    <x v="1"/>
    <x v="0"/>
    <x v="3"/>
    <x v="1"/>
    <x v="3"/>
    <n v="3"/>
  </r>
  <r>
    <x v="1"/>
    <x v="0"/>
    <x v="889"/>
    <x v="3"/>
    <x v="28"/>
    <n v="1"/>
  </r>
  <r>
    <x v="1"/>
    <x v="0"/>
    <x v="57"/>
    <x v="3"/>
    <x v="10"/>
    <n v="1"/>
  </r>
  <r>
    <x v="1"/>
    <x v="0"/>
    <x v="890"/>
    <x v="3"/>
    <x v="11"/>
    <n v="1"/>
  </r>
  <r>
    <x v="1"/>
    <x v="1"/>
    <x v="152"/>
    <x v="0"/>
    <x v="9"/>
    <n v="3"/>
  </r>
  <r>
    <x v="1"/>
    <x v="1"/>
    <x v="92"/>
    <x v="0"/>
    <x v="19"/>
    <n v="4"/>
  </r>
  <r>
    <x v="1"/>
    <x v="1"/>
    <x v="110"/>
    <x v="0"/>
    <x v="11"/>
    <n v="5"/>
  </r>
  <r>
    <x v="1"/>
    <x v="1"/>
    <x v="130"/>
    <x v="0"/>
    <x v="20"/>
    <n v="2"/>
  </r>
  <r>
    <x v="1"/>
    <x v="1"/>
    <x v="96"/>
    <x v="1"/>
    <x v="17"/>
    <n v="6"/>
  </r>
  <r>
    <x v="1"/>
    <x v="1"/>
    <x v="179"/>
    <x v="3"/>
    <x v="25"/>
    <n v="3"/>
  </r>
  <r>
    <x v="1"/>
    <x v="1"/>
    <x v="89"/>
    <x v="3"/>
    <x v="27"/>
    <n v="2"/>
  </r>
  <r>
    <x v="1"/>
    <x v="1"/>
    <x v="891"/>
    <x v="9"/>
    <x v="19"/>
    <n v="1"/>
  </r>
  <r>
    <x v="1"/>
    <x v="1"/>
    <x v="98"/>
    <x v="0"/>
    <x v="25"/>
    <n v="3"/>
  </r>
  <r>
    <x v="1"/>
    <x v="1"/>
    <x v="101"/>
    <x v="0"/>
    <x v="24"/>
    <n v="4"/>
  </r>
  <r>
    <x v="1"/>
    <x v="1"/>
    <x v="136"/>
    <x v="1"/>
    <x v="2"/>
    <n v="2"/>
  </r>
  <r>
    <x v="1"/>
    <x v="1"/>
    <x v="115"/>
    <x v="3"/>
    <x v="16"/>
    <n v="2"/>
  </r>
  <r>
    <x v="1"/>
    <x v="1"/>
    <x v="140"/>
    <x v="0"/>
    <x v="27"/>
    <n v="2"/>
  </r>
  <r>
    <x v="1"/>
    <x v="1"/>
    <x v="100"/>
    <x v="0"/>
    <x v="12"/>
    <n v="4"/>
  </r>
  <r>
    <x v="1"/>
    <x v="1"/>
    <x v="166"/>
    <x v="0"/>
    <x v="6"/>
    <n v="2"/>
  </r>
  <r>
    <x v="1"/>
    <x v="1"/>
    <x v="103"/>
    <x v="3"/>
    <x v="10"/>
    <n v="3"/>
  </r>
  <r>
    <x v="1"/>
    <x v="1"/>
    <x v="171"/>
    <x v="0"/>
    <x v="18"/>
    <n v="1"/>
  </r>
  <r>
    <x v="1"/>
    <x v="1"/>
    <x v="87"/>
    <x v="1"/>
    <x v="6"/>
    <n v="5"/>
  </r>
  <r>
    <x v="1"/>
    <x v="1"/>
    <x v="94"/>
    <x v="1"/>
    <x v="15"/>
    <n v="1"/>
  </r>
  <r>
    <x v="1"/>
    <x v="1"/>
    <x v="85"/>
    <x v="1"/>
    <x v="9"/>
    <n v="2"/>
  </r>
  <r>
    <x v="1"/>
    <x v="1"/>
    <x v="161"/>
    <x v="1"/>
    <x v="10"/>
    <n v="3"/>
  </r>
  <r>
    <x v="1"/>
    <x v="1"/>
    <x v="162"/>
    <x v="1"/>
    <x v="11"/>
    <n v="8"/>
  </r>
  <r>
    <x v="1"/>
    <x v="1"/>
    <x v="143"/>
    <x v="1"/>
    <x v="20"/>
    <n v="4"/>
  </r>
  <r>
    <x v="1"/>
    <x v="1"/>
    <x v="97"/>
    <x v="3"/>
    <x v="22"/>
    <n v="7"/>
  </r>
  <r>
    <x v="1"/>
    <x v="1"/>
    <x v="164"/>
    <x v="3"/>
    <x v="13"/>
    <n v="4"/>
  </r>
  <r>
    <x v="1"/>
    <x v="1"/>
    <x v="154"/>
    <x v="0"/>
    <x v="5"/>
    <n v="3"/>
  </r>
  <r>
    <x v="1"/>
    <x v="1"/>
    <x v="176"/>
    <x v="1"/>
    <x v="26"/>
    <n v="4"/>
  </r>
  <r>
    <x v="1"/>
    <x v="1"/>
    <x v="156"/>
    <x v="3"/>
    <x v="14"/>
    <n v="4"/>
  </r>
  <r>
    <x v="1"/>
    <x v="1"/>
    <x v="182"/>
    <x v="3"/>
    <x v="7"/>
    <n v="2"/>
  </r>
  <r>
    <x v="1"/>
    <x v="1"/>
    <x v="158"/>
    <x v="3"/>
    <x v="6"/>
    <n v="2"/>
  </r>
  <r>
    <x v="1"/>
    <x v="1"/>
    <x v="165"/>
    <x v="3"/>
    <x v="23"/>
    <n v="1"/>
  </r>
  <r>
    <x v="1"/>
    <x v="1"/>
    <x v="172"/>
    <x v="1"/>
    <x v="14"/>
    <n v="5"/>
  </r>
  <r>
    <x v="1"/>
    <x v="1"/>
    <x v="142"/>
    <x v="1"/>
    <x v="3"/>
    <n v="5"/>
  </r>
  <r>
    <x v="1"/>
    <x v="1"/>
    <x v="116"/>
    <x v="1"/>
    <x v="0"/>
    <n v="2"/>
  </r>
  <r>
    <x v="1"/>
    <x v="1"/>
    <x v="109"/>
    <x v="3"/>
    <x v="20"/>
    <n v="4"/>
  </r>
  <r>
    <x v="1"/>
    <x v="1"/>
    <x v="122"/>
    <x v="0"/>
    <x v="28"/>
    <n v="3"/>
  </r>
  <r>
    <x v="1"/>
    <x v="1"/>
    <x v="124"/>
    <x v="1"/>
    <x v="27"/>
    <n v="1"/>
  </r>
  <r>
    <x v="1"/>
    <x v="1"/>
    <x v="173"/>
    <x v="1"/>
    <x v="24"/>
    <n v="1"/>
  </r>
  <r>
    <x v="1"/>
    <x v="1"/>
    <x v="151"/>
    <x v="3"/>
    <x v="5"/>
    <n v="3"/>
  </r>
  <r>
    <x v="1"/>
    <x v="1"/>
    <x v="160"/>
    <x v="0"/>
    <x v="0"/>
    <n v="3"/>
  </r>
  <r>
    <x v="1"/>
    <x v="1"/>
    <x v="95"/>
    <x v="1"/>
    <x v="28"/>
    <n v="4"/>
  </r>
  <r>
    <x v="1"/>
    <x v="1"/>
    <x v="157"/>
    <x v="3"/>
    <x v="8"/>
    <n v="5"/>
  </r>
  <r>
    <x v="1"/>
    <x v="1"/>
    <x v="112"/>
    <x v="3"/>
    <x v="24"/>
    <n v="1"/>
  </r>
  <r>
    <x v="1"/>
    <x v="1"/>
    <x v="134"/>
    <x v="0"/>
    <x v="14"/>
    <n v="4"/>
  </r>
  <r>
    <x v="1"/>
    <x v="1"/>
    <x v="159"/>
    <x v="0"/>
    <x v="8"/>
    <n v="1"/>
  </r>
  <r>
    <x v="1"/>
    <x v="1"/>
    <x v="93"/>
    <x v="0"/>
    <x v="21"/>
    <n v="4"/>
  </r>
  <r>
    <x v="1"/>
    <x v="1"/>
    <x v="169"/>
    <x v="3"/>
    <x v="18"/>
    <n v="3"/>
  </r>
  <r>
    <x v="1"/>
    <x v="1"/>
    <x v="163"/>
    <x v="3"/>
    <x v="12"/>
    <n v="2"/>
  </r>
  <r>
    <x v="1"/>
    <x v="1"/>
    <x v="123"/>
    <x v="0"/>
    <x v="17"/>
    <n v="2"/>
  </r>
  <r>
    <x v="1"/>
    <x v="1"/>
    <x v="892"/>
    <x v="0"/>
    <x v="2"/>
    <n v="6"/>
  </r>
  <r>
    <x v="1"/>
    <x v="1"/>
    <x v="108"/>
    <x v="1"/>
    <x v="7"/>
    <n v="6"/>
  </r>
  <r>
    <x v="1"/>
    <x v="1"/>
    <x v="127"/>
    <x v="3"/>
    <x v="0"/>
    <n v="3"/>
  </r>
  <r>
    <x v="1"/>
    <x v="1"/>
    <x v="893"/>
    <x v="11"/>
    <x v="17"/>
    <n v="1"/>
  </r>
  <r>
    <x v="1"/>
    <x v="1"/>
    <x v="894"/>
    <x v="5"/>
    <x v="26"/>
    <n v="1"/>
  </r>
  <r>
    <x v="1"/>
    <x v="1"/>
    <x v="147"/>
    <x v="1"/>
    <x v="4"/>
    <n v="5"/>
  </r>
  <r>
    <x v="1"/>
    <x v="1"/>
    <x v="117"/>
    <x v="3"/>
    <x v="28"/>
    <n v="7"/>
  </r>
  <r>
    <x v="1"/>
    <x v="1"/>
    <x v="118"/>
    <x v="3"/>
    <x v="11"/>
    <n v="2"/>
  </r>
  <r>
    <x v="1"/>
    <x v="1"/>
    <x v="145"/>
    <x v="3"/>
    <x v="2"/>
    <n v="5"/>
  </r>
  <r>
    <x v="1"/>
    <x v="1"/>
    <x v="175"/>
    <x v="0"/>
    <x v="15"/>
    <n v="2"/>
  </r>
  <r>
    <x v="1"/>
    <x v="1"/>
    <x v="177"/>
    <x v="1"/>
    <x v="18"/>
    <n v="2"/>
  </r>
  <r>
    <x v="1"/>
    <x v="1"/>
    <x v="111"/>
    <x v="1"/>
    <x v="13"/>
    <n v="5"/>
  </r>
  <r>
    <x v="1"/>
    <x v="1"/>
    <x v="135"/>
    <x v="0"/>
    <x v="3"/>
    <n v="2"/>
  </r>
  <r>
    <x v="1"/>
    <x v="1"/>
    <x v="114"/>
    <x v="0"/>
    <x v="4"/>
    <n v="3"/>
  </r>
  <r>
    <x v="1"/>
    <x v="1"/>
    <x v="181"/>
    <x v="0"/>
    <x v="1"/>
    <n v="3"/>
  </r>
  <r>
    <x v="1"/>
    <x v="1"/>
    <x v="137"/>
    <x v="3"/>
    <x v="26"/>
    <n v="3"/>
  </r>
  <r>
    <x v="1"/>
    <x v="1"/>
    <x v="183"/>
    <x v="3"/>
    <x v="29"/>
    <n v="4"/>
  </r>
  <r>
    <x v="1"/>
    <x v="1"/>
    <x v="119"/>
    <x v="3"/>
    <x v="17"/>
    <n v="4"/>
  </r>
  <r>
    <x v="1"/>
    <x v="1"/>
    <x v="170"/>
    <x v="0"/>
    <x v="26"/>
    <n v="603"/>
  </r>
  <r>
    <x v="1"/>
    <x v="1"/>
    <x v="99"/>
    <x v="0"/>
    <x v="7"/>
    <n v="3"/>
  </r>
  <r>
    <x v="1"/>
    <x v="1"/>
    <x v="167"/>
    <x v="0"/>
    <x v="23"/>
    <n v="5"/>
  </r>
  <r>
    <x v="1"/>
    <x v="1"/>
    <x v="102"/>
    <x v="1"/>
    <x v="5"/>
    <n v="5"/>
  </r>
  <r>
    <x v="1"/>
    <x v="1"/>
    <x v="120"/>
    <x v="3"/>
    <x v="30"/>
    <n v="2"/>
  </r>
  <r>
    <x v="1"/>
    <x v="1"/>
    <x v="107"/>
    <x v="1"/>
    <x v="25"/>
    <n v="2"/>
  </r>
  <r>
    <x v="1"/>
    <x v="1"/>
    <x v="88"/>
    <x v="1"/>
    <x v="23"/>
    <n v="5"/>
  </r>
  <r>
    <x v="1"/>
    <x v="1"/>
    <x v="90"/>
    <x v="3"/>
    <x v="4"/>
    <n v="3"/>
  </r>
  <r>
    <x v="1"/>
    <x v="1"/>
    <x v="155"/>
    <x v="1"/>
    <x v="22"/>
    <n v="2"/>
  </r>
  <r>
    <x v="1"/>
    <x v="1"/>
    <x v="132"/>
    <x v="1"/>
    <x v="12"/>
    <n v="7"/>
  </r>
  <r>
    <x v="1"/>
    <x v="1"/>
    <x v="178"/>
    <x v="1"/>
    <x v="29"/>
    <n v="5"/>
  </r>
  <r>
    <x v="1"/>
    <x v="1"/>
    <x v="113"/>
    <x v="0"/>
    <x v="26"/>
    <n v="1"/>
  </r>
  <r>
    <x v="1"/>
    <x v="1"/>
    <x v="121"/>
    <x v="0"/>
    <x v="22"/>
    <n v="1"/>
  </r>
  <r>
    <x v="1"/>
    <x v="1"/>
    <x v="153"/>
    <x v="0"/>
    <x v="10"/>
    <n v="2"/>
  </r>
  <r>
    <x v="1"/>
    <x v="1"/>
    <x v="106"/>
    <x v="0"/>
    <x v="29"/>
    <n v="4"/>
  </r>
  <r>
    <x v="1"/>
    <x v="1"/>
    <x v="131"/>
    <x v="0"/>
    <x v="30"/>
    <n v="5"/>
  </r>
  <r>
    <x v="1"/>
    <x v="1"/>
    <x v="150"/>
    <x v="3"/>
    <x v="9"/>
    <n v="2"/>
  </r>
  <r>
    <x v="1"/>
    <x v="1"/>
    <x v="125"/>
    <x v="3"/>
    <x v="19"/>
    <n v="2"/>
  </r>
  <r>
    <x v="1"/>
    <x v="1"/>
    <x v="126"/>
    <x v="3"/>
    <x v="3"/>
    <n v="4"/>
  </r>
  <r>
    <x v="1"/>
    <x v="1"/>
    <x v="141"/>
    <x v="1"/>
    <x v="19"/>
    <n v="6"/>
  </r>
  <r>
    <x v="1"/>
    <x v="1"/>
    <x v="149"/>
    <x v="3"/>
    <x v="15"/>
    <n v="3"/>
  </r>
  <r>
    <x v="1"/>
    <x v="2"/>
    <x v="212"/>
    <x v="0"/>
    <x v="1"/>
    <n v="1"/>
  </r>
  <r>
    <x v="1"/>
    <x v="2"/>
    <x v="238"/>
    <x v="1"/>
    <x v="15"/>
    <n v="1"/>
  </r>
  <r>
    <x v="1"/>
    <x v="2"/>
    <x v="240"/>
    <x v="3"/>
    <x v="5"/>
    <n v="3"/>
  </r>
  <r>
    <x v="1"/>
    <x v="2"/>
    <x v="261"/>
    <x v="3"/>
    <x v="30"/>
    <n v="2"/>
  </r>
  <r>
    <x v="1"/>
    <x v="2"/>
    <x v="895"/>
    <x v="3"/>
    <x v="18"/>
    <n v="1"/>
  </r>
  <r>
    <x v="1"/>
    <x v="2"/>
    <x v="236"/>
    <x v="3"/>
    <x v="28"/>
    <n v="1"/>
  </r>
  <r>
    <x v="1"/>
    <x v="2"/>
    <x v="248"/>
    <x v="0"/>
    <x v="2"/>
    <n v="1"/>
  </r>
  <r>
    <x v="1"/>
    <x v="2"/>
    <x v="220"/>
    <x v="1"/>
    <x v="26"/>
    <n v="2"/>
  </r>
  <r>
    <x v="1"/>
    <x v="2"/>
    <x v="896"/>
    <x v="1"/>
    <x v="23"/>
    <n v="4"/>
  </r>
  <r>
    <x v="1"/>
    <x v="2"/>
    <x v="897"/>
    <x v="0"/>
    <x v="7"/>
    <n v="1"/>
  </r>
  <r>
    <x v="1"/>
    <x v="2"/>
    <x v="898"/>
    <x v="1"/>
    <x v="19"/>
    <n v="2"/>
  </r>
  <r>
    <x v="1"/>
    <x v="2"/>
    <x v="205"/>
    <x v="3"/>
    <x v="24"/>
    <n v="2"/>
  </r>
  <r>
    <x v="1"/>
    <x v="2"/>
    <x v="187"/>
    <x v="3"/>
    <x v="21"/>
    <n v="2"/>
  </r>
  <r>
    <x v="1"/>
    <x v="2"/>
    <x v="207"/>
    <x v="1"/>
    <x v="18"/>
    <n v="2"/>
  </r>
  <r>
    <x v="1"/>
    <x v="2"/>
    <x v="899"/>
    <x v="0"/>
    <x v="27"/>
    <n v="2"/>
  </r>
  <r>
    <x v="1"/>
    <x v="2"/>
    <x v="900"/>
    <x v="1"/>
    <x v="9"/>
    <n v="1"/>
  </r>
  <r>
    <x v="1"/>
    <x v="2"/>
    <x v="217"/>
    <x v="0"/>
    <x v="29"/>
    <n v="1"/>
  </r>
  <r>
    <x v="1"/>
    <x v="2"/>
    <x v="243"/>
    <x v="3"/>
    <x v="3"/>
    <n v="2"/>
  </r>
  <r>
    <x v="1"/>
    <x v="2"/>
    <x v="216"/>
    <x v="0"/>
    <x v="28"/>
    <n v="1"/>
  </r>
  <r>
    <x v="1"/>
    <x v="2"/>
    <x v="249"/>
    <x v="0"/>
    <x v="30"/>
    <n v="1"/>
  </r>
  <r>
    <x v="1"/>
    <x v="2"/>
    <x v="252"/>
    <x v="3"/>
    <x v="23"/>
    <n v="4"/>
  </r>
  <r>
    <x v="1"/>
    <x v="2"/>
    <x v="901"/>
    <x v="0"/>
    <x v="25"/>
    <n v="2"/>
  </r>
  <r>
    <x v="1"/>
    <x v="2"/>
    <x v="258"/>
    <x v="0"/>
    <x v="24"/>
    <n v="2"/>
  </r>
  <r>
    <x v="1"/>
    <x v="2"/>
    <x v="902"/>
    <x v="1"/>
    <x v="11"/>
    <n v="1"/>
  </r>
  <r>
    <x v="1"/>
    <x v="2"/>
    <x v="225"/>
    <x v="3"/>
    <x v="15"/>
    <n v="2"/>
  </r>
  <r>
    <x v="1"/>
    <x v="2"/>
    <x v="223"/>
    <x v="1"/>
    <x v="2"/>
    <n v="1"/>
  </r>
  <r>
    <x v="1"/>
    <x v="2"/>
    <x v="221"/>
    <x v="3"/>
    <x v="22"/>
    <n v="2"/>
  </r>
  <r>
    <x v="1"/>
    <x v="2"/>
    <x v="208"/>
    <x v="3"/>
    <x v="29"/>
    <n v="2"/>
  </r>
  <r>
    <x v="1"/>
    <x v="2"/>
    <x v="209"/>
    <x v="3"/>
    <x v="17"/>
    <n v="5"/>
  </r>
  <r>
    <x v="1"/>
    <x v="2"/>
    <x v="199"/>
    <x v="0"/>
    <x v="26"/>
    <n v="253"/>
  </r>
  <r>
    <x v="1"/>
    <x v="2"/>
    <x v="245"/>
    <x v="0"/>
    <x v="22"/>
    <n v="1"/>
  </r>
  <r>
    <x v="1"/>
    <x v="2"/>
    <x v="903"/>
    <x v="1"/>
    <x v="4"/>
    <n v="4"/>
  </r>
  <r>
    <x v="1"/>
    <x v="2"/>
    <x v="226"/>
    <x v="3"/>
    <x v="14"/>
    <n v="1"/>
  </r>
  <r>
    <x v="1"/>
    <x v="2"/>
    <x v="246"/>
    <x v="0"/>
    <x v="10"/>
    <n v="2"/>
  </r>
  <r>
    <x v="1"/>
    <x v="2"/>
    <x v="229"/>
    <x v="1"/>
    <x v="24"/>
    <n v="3"/>
  </r>
  <r>
    <x v="1"/>
    <x v="2"/>
    <x v="904"/>
    <x v="3"/>
    <x v="7"/>
    <n v="3"/>
  </r>
  <r>
    <x v="1"/>
    <x v="2"/>
    <x v="191"/>
    <x v="0"/>
    <x v="20"/>
    <n v="3"/>
  </r>
  <r>
    <x v="1"/>
    <x v="2"/>
    <x v="255"/>
    <x v="0"/>
    <x v="0"/>
    <n v="2"/>
  </r>
  <r>
    <x v="1"/>
    <x v="2"/>
    <x v="905"/>
    <x v="1"/>
    <x v="13"/>
    <n v="1"/>
  </r>
  <r>
    <x v="1"/>
    <x v="2"/>
    <x v="198"/>
    <x v="3"/>
    <x v="2"/>
    <n v="2"/>
  </r>
  <r>
    <x v="1"/>
    <x v="2"/>
    <x v="196"/>
    <x v="1"/>
    <x v="20"/>
    <n v="1"/>
  </r>
  <r>
    <x v="1"/>
    <x v="2"/>
    <x v="202"/>
    <x v="3"/>
    <x v="19"/>
    <n v="1"/>
  </r>
  <r>
    <x v="1"/>
    <x v="2"/>
    <x v="213"/>
    <x v="3"/>
    <x v="11"/>
    <n v="3"/>
  </r>
  <r>
    <x v="1"/>
    <x v="2"/>
    <x v="197"/>
    <x v="3"/>
    <x v="20"/>
    <n v="2"/>
  </r>
  <r>
    <x v="1"/>
    <x v="2"/>
    <x v="204"/>
    <x v="0"/>
    <x v="18"/>
    <n v="6"/>
  </r>
  <r>
    <x v="1"/>
    <x v="2"/>
    <x v="253"/>
    <x v="0"/>
    <x v="11"/>
    <n v="2"/>
  </r>
  <r>
    <x v="1"/>
    <x v="2"/>
    <x v="906"/>
    <x v="1"/>
    <x v="12"/>
    <n v="1"/>
  </r>
  <r>
    <x v="1"/>
    <x v="2"/>
    <x v="256"/>
    <x v="3"/>
    <x v="26"/>
    <n v="3"/>
  </r>
  <r>
    <x v="1"/>
    <x v="2"/>
    <x v="232"/>
    <x v="3"/>
    <x v="6"/>
    <n v="1"/>
  </r>
  <r>
    <x v="1"/>
    <x v="2"/>
    <x v="184"/>
    <x v="0"/>
    <x v="16"/>
    <n v="2"/>
  </r>
  <r>
    <x v="1"/>
    <x v="2"/>
    <x v="250"/>
    <x v="1"/>
    <x v="25"/>
    <n v="2"/>
  </r>
  <r>
    <x v="1"/>
    <x v="2"/>
    <x v="242"/>
    <x v="1"/>
    <x v="21"/>
    <n v="1"/>
  </r>
  <r>
    <x v="1"/>
    <x v="2"/>
    <x v="186"/>
    <x v="3"/>
    <x v="4"/>
    <n v="2"/>
  </r>
  <r>
    <x v="1"/>
    <x v="2"/>
    <x v="233"/>
    <x v="0"/>
    <x v="19"/>
    <n v="1"/>
  </r>
  <r>
    <x v="1"/>
    <x v="2"/>
    <x v="257"/>
    <x v="0"/>
    <x v="3"/>
    <n v="1"/>
  </r>
  <r>
    <x v="1"/>
    <x v="2"/>
    <x v="260"/>
    <x v="3"/>
    <x v="10"/>
    <n v="4"/>
  </r>
  <r>
    <x v="1"/>
    <x v="2"/>
    <x v="194"/>
    <x v="0"/>
    <x v="14"/>
    <n v="1"/>
  </r>
  <r>
    <x v="1"/>
    <x v="2"/>
    <x v="211"/>
    <x v="0"/>
    <x v="8"/>
    <n v="1"/>
  </r>
  <r>
    <x v="1"/>
    <x v="2"/>
    <x v="201"/>
    <x v="0"/>
    <x v="6"/>
    <n v="3"/>
  </r>
  <r>
    <x v="1"/>
    <x v="2"/>
    <x v="215"/>
    <x v="1"/>
    <x v="5"/>
    <n v="3"/>
  </r>
  <r>
    <x v="1"/>
    <x v="2"/>
    <x v="259"/>
    <x v="3"/>
    <x v="9"/>
    <n v="1"/>
  </r>
  <r>
    <x v="1"/>
    <x v="2"/>
    <x v="244"/>
    <x v="3"/>
    <x v="0"/>
    <n v="1"/>
  </r>
  <r>
    <x v="1"/>
    <x v="2"/>
    <x v="907"/>
    <x v="0"/>
    <x v="13"/>
    <n v="1"/>
  </r>
  <r>
    <x v="1"/>
    <x v="2"/>
    <x v="185"/>
    <x v="1"/>
    <x v="14"/>
    <n v="2"/>
  </r>
  <r>
    <x v="1"/>
    <x v="2"/>
    <x v="214"/>
    <x v="1"/>
    <x v="3"/>
    <n v="1"/>
  </r>
  <r>
    <x v="1"/>
    <x v="2"/>
    <x v="247"/>
    <x v="0"/>
    <x v="17"/>
    <n v="1"/>
  </r>
  <r>
    <x v="1"/>
    <x v="2"/>
    <x v="230"/>
    <x v="1"/>
    <x v="6"/>
    <n v="3"/>
  </r>
  <r>
    <x v="1"/>
    <x v="3"/>
    <x v="272"/>
    <x v="1"/>
    <x v="25"/>
    <n v="1"/>
  </r>
  <r>
    <x v="1"/>
    <x v="3"/>
    <x v="298"/>
    <x v="1"/>
    <x v="12"/>
    <n v="2"/>
  </r>
  <r>
    <x v="1"/>
    <x v="3"/>
    <x v="305"/>
    <x v="1"/>
    <x v="24"/>
    <n v="2"/>
  </r>
  <r>
    <x v="1"/>
    <x v="3"/>
    <x v="346"/>
    <x v="0"/>
    <x v="13"/>
    <n v="1"/>
  </r>
  <r>
    <x v="1"/>
    <x v="3"/>
    <x v="286"/>
    <x v="3"/>
    <x v="15"/>
    <n v="2"/>
  </r>
  <r>
    <x v="1"/>
    <x v="3"/>
    <x v="262"/>
    <x v="0"/>
    <x v="25"/>
    <n v="1"/>
  </r>
  <r>
    <x v="1"/>
    <x v="3"/>
    <x v="313"/>
    <x v="0"/>
    <x v="4"/>
    <n v="1"/>
  </r>
  <r>
    <x v="1"/>
    <x v="3"/>
    <x v="315"/>
    <x v="1"/>
    <x v="15"/>
    <n v="2"/>
  </r>
  <r>
    <x v="1"/>
    <x v="3"/>
    <x v="348"/>
    <x v="1"/>
    <x v="9"/>
    <n v="1"/>
  </r>
  <r>
    <x v="1"/>
    <x v="3"/>
    <x v="279"/>
    <x v="1"/>
    <x v="10"/>
    <n v="1"/>
  </r>
  <r>
    <x v="1"/>
    <x v="3"/>
    <x v="277"/>
    <x v="0"/>
    <x v="0"/>
    <n v="1"/>
  </r>
  <r>
    <x v="1"/>
    <x v="3"/>
    <x v="349"/>
    <x v="1"/>
    <x v="19"/>
    <n v="1"/>
  </r>
  <r>
    <x v="1"/>
    <x v="3"/>
    <x v="296"/>
    <x v="0"/>
    <x v="30"/>
    <n v="1"/>
  </r>
  <r>
    <x v="1"/>
    <x v="3"/>
    <x v="328"/>
    <x v="1"/>
    <x v="7"/>
    <n v="3"/>
  </r>
  <r>
    <x v="1"/>
    <x v="3"/>
    <x v="347"/>
    <x v="0"/>
    <x v="6"/>
    <n v="1"/>
  </r>
  <r>
    <x v="1"/>
    <x v="3"/>
    <x v="291"/>
    <x v="3"/>
    <x v="13"/>
    <n v="2"/>
  </r>
  <r>
    <x v="1"/>
    <x v="3"/>
    <x v="263"/>
    <x v="1"/>
    <x v="28"/>
    <n v="1"/>
  </r>
  <r>
    <x v="1"/>
    <x v="3"/>
    <x v="301"/>
    <x v="3"/>
    <x v="6"/>
    <n v="3"/>
  </r>
  <r>
    <x v="1"/>
    <x v="3"/>
    <x v="318"/>
    <x v="3"/>
    <x v="23"/>
    <n v="1"/>
  </r>
  <r>
    <x v="1"/>
    <x v="3"/>
    <x v="295"/>
    <x v="0"/>
    <x v="11"/>
    <n v="1"/>
  </r>
  <r>
    <x v="1"/>
    <x v="3"/>
    <x v="327"/>
    <x v="1"/>
    <x v="27"/>
    <n v="2"/>
  </r>
  <r>
    <x v="1"/>
    <x v="3"/>
    <x v="299"/>
    <x v="3"/>
    <x v="14"/>
    <n v="3"/>
  </r>
  <r>
    <x v="1"/>
    <x v="3"/>
    <x v="309"/>
    <x v="3"/>
    <x v="21"/>
    <n v="2"/>
  </r>
  <r>
    <x v="1"/>
    <x v="3"/>
    <x v="294"/>
    <x v="0"/>
    <x v="19"/>
    <n v="1"/>
  </r>
  <r>
    <x v="1"/>
    <x v="3"/>
    <x v="275"/>
    <x v="0"/>
    <x v="3"/>
    <n v="2"/>
  </r>
  <r>
    <x v="1"/>
    <x v="3"/>
    <x v="337"/>
    <x v="1"/>
    <x v="2"/>
    <n v="1"/>
  </r>
  <r>
    <x v="1"/>
    <x v="3"/>
    <x v="290"/>
    <x v="1"/>
    <x v="11"/>
    <n v="1"/>
  </r>
  <r>
    <x v="1"/>
    <x v="3"/>
    <x v="316"/>
    <x v="3"/>
    <x v="26"/>
    <n v="2"/>
  </r>
  <r>
    <x v="1"/>
    <x v="3"/>
    <x v="319"/>
    <x v="3"/>
    <x v="16"/>
    <n v="2"/>
  </r>
  <r>
    <x v="1"/>
    <x v="3"/>
    <x v="350"/>
    <x v="1"/>
    <x v="4"/>
    <n v="1"/>
  </r>
  <r>
    <x v="1"/>
    <x v="3"/>
    <x v="345"/>
    <x v="0"/>
    <x v="27"/>
    <n v="1"/>
  </r>
  <r>
    <x v="1"/>
    <x v="3"/>
    <x v="276"/>
    <x v="0"/>
    <x v="8"/>
    <n v="2"/>
  </r>
  <r>
    <x v="1"/>
    <x v="3"/>
    <x v="278"/>
    <x v="0"/>
    <x v="1"/>
    <n v="1"/>
  </r>
  <r>
    <x v="1"/>
    <x v="3"/>
    <x v="310"/>
    <x v="0"/>
    <x v="26"/>
    <n v="385"/>
  </r>
  <r>
    <x v="1"/>
    <x v="3"/>
    <x v="330"/>
    <x v="0"/>
    <x v="7"/>
    <n v="1"/>
  </r>
  <r>
    <x v="1"/>
    <x v="3"/>
    <x v="273"/>
    <x v="1"/>
    <x v="8"/>
    <n v="2"/>
  </r>
  <r>
    <x v="1"/>
    <x v="3"/>
    <x v="306"/>
    <x v="3"/>
    <x v="9"/>
    <n v="2"/>
  </r>
  <r>
    <x v="1"/>
    <x v="3"/>
    <x v="284"/>
    <x v="3"/>
    <x v="20"/>
    <n v="1"/>
  </r>
  <r>
    <x v="1"/>
    <x v="3"/>
    <x v="303"/>
    <x v="0"/>
    <x v="2"/>
    <n v="1"/>
  </r>
  <r>
    <x v="1"/>
    <x v="3"/>
    <x v="329"/>
    <x v="3"/>
    <x v="19"/>
    <n v="2"/>
  </r>
  <r>
    <x v="1"/>
    <x v="3"/>
    <x v="283"/>
    <x v="3"/>
    <x v="3"/>
    <n v="1"/>
  </r>
  <r>
    <x v="1"/>
    <x v="3"/>
    <x v="293"/>
    <x v="0"/>
    <x v="9"/>
    <n v="3"/>
  </r>
  <r>
    <x v="1"/>
    <x v="3"/>
    <x v="320"/>
    <x v="0"/>
    <x v="20"/>
    <n v="1"/>
  </r>
  <r>
    <x v="1"/>
    <x v="3"/>
    <x v="268"/>
    <x v="1"/>
    <x v="29"/>
    <n v="1"/>
  </r>
  <r>
    <x v="1"/>
    <x v="3"/>
    <x v="280"/>
    <x v="3"/>
    <x v="25"/>
    <n v="1"/>
  </r>
  <r>
    <x v="1"/>
    <x v="3"/>
    <x v="336"/>
    <x v="0"/>
    <x v="14"/>
    <n v="2"/>
  </r>
  <r>
    <x v="1"/>
    <x v="3"/>
    <x v="317"/>
    <x v="3"/>
    <x v="18"/>
    <n v="1"/>
  </r>
  <r>
    <x v="1"/>
    <x v="4"/>
    <x v="368"/>
    <x v="0"/>
    <x v="7"/>
    <n v="5"/>
  </r>
  <r>
    <x v="1"/>
    <x v="4"/>
    <x v="451"/>
    <x v="0"/>
    <x v="23"/>
    <n v="2"/>
  </r>
  <r>
    <x v="1"/>
    <x v="4"/>
    <x v="446"/>
    <x v="0"/>
    <x v="16"/>
    <n v="3"/>
  </r>
  <r>
    <x v="1"/>
    <x v="4"/>
    <x v="448"/>
    <x v="1"/>
    <x v="21"/>
    <n v="3"/>
  </r>
  <r>
    <x v="1"/>
    <x v="4"/>
    <x v="390"/>
    <x v="3"/>
    <x v="18"/>
    <n v="4"/>
  </r>
  <r>
    <x v="1"/>
    <x v="4"/>
    <x v="418"/>
    <x v="1"/>
    <x v="14"/>
    <n v="7"/>
  </r>
  <r>
    <x v="1"/>
    <x v="4"/>
    <x v="439"/>
    <x v="3"/>
    <x v="25"/>
    <n v="7"/>
  </r>
  <r>
    <x v="1"/>
    <x v="4"/>
    <x v="440"/>
    <x v="3"/>
    <x v="4"/>
    <n v="7"/>
  </r>
  <r>
    <x v="1"/>
    <x v="4"/>
    <x v="417"/>
    <x v="3"/>
    <x v="24"/>
    <n v="4"/>
  </r>
  <r>
    <x v="1"/>
    <x v="4"/>
    <x v="908"/>
    <x v="2"/>
    <x v="9"/>
    <n v="1"/>
  </r>
  <r>
    <x v="1"/>
    <x v="4"/>
    <x v="443"/>
    <x v="0"/>
    <x v="26"/>
    <n v="1"/>
  </r>
  <r>
    <x v="1"/>
    <x v="4"/>
    <x v="373"/>
    <x v="1"/>
    <x v="28"/>
    <n v="2"/>
  </r>
  <r>
    <x v="1"/>
    <x v="4"/>
    <x v="416"/>
    <x v="1"/>
    <x v="10"/>
    <n v="2"/>
  </r>
  <r>
    <x v="1"/>
    <x v="4"/>
    <x v="395"/>
    <x v="3"/>
    <x v="23"/>
    <n v="4"/>
  </r>
  <r>
    <x v="1"/>
    <x v="4"/>
    <x v="409"/>
    <x v="0"/>
    <x v="25"/>
    <n v="2"/>
  </r>
  <r>
    <x v="1"/>
    <x v="4"/>
    <x v="388"/>
    <x v="1"/>
    <x v="5"/>
    <n v="5"/>
  </r>
  <r>
    <x v="1"/>
    <x v="4"/>
    <x v="381"/>
    <x v="0"/>
    <x v="17"/>
    <n v="1"/>
  </r>
  <r>
    <x v="1"/>
    <x v="4"/>
    <x v="362"/>
    <x v="3"/>
    <x v="3"/>
    <n v="3"/>
  </r>
  <r>
    <x v="1"/>
    <x v="4"/>
    <x v="371"/>
    <x v="0"/>
    <x v="19"/>
    <n v="2"/>
  </r>
  <r>
    <x v="1"/>
    <x v="4"/>
    <x v="435"/>
    <x v="1"/>
    <x v="2"/>
    <n v="3"/>
  </r>
  <r>
    <x v="1"/>
    <x v="4"/>
    <x v="355"/>
    <x v="3"/>
    <x v="7"/>
    <n v="1"/>
  </r>
  <r>
    <x v="1"/>
    <x v="4"/>
    <x v="376"/>
    <x v="3"/>
    <x v="12"/>
    <n v="1"/>
  </r>
  <r>
    <x v="1"/>
    <x v="4"/>
    <x v="356"/>
    <x v="3"/>
    <x v="16"/>
    <n v="3"/>
  </r>
  <r>
    <x v="1"/>
    <x v="4"/>
    <x v="909"/>
    <x v="0"/>
    <x v="27"/>
    <n v="1"/>
  </r>
  <r>
    <x v="1"/>
    <x v="4"/>
    <x v="377"/>
    <x v="0"/>
    <x v="15"/>
    <n v="4"/>
  </r>
  <r>
    <x v="1"/>
    <x v="4"/>
    <x v="396"/>
    <x v="0"/>
    <x v="20"/>
    <n v="3"/>
  </r>
  <r>
    <x v="1"/>
    <x v="4"/>
    <x v="360"/>
    <x v="1"/>
    <x v="22"/>
    <n v="1"/>
  </r>
  <r>
    <x v="1"/>
    <x v="4"/>
    <x v="372"/>
    <x v="1"/>
    <x v="18"/>
    <n v="3"/>
  </r>
  <r>
    <x v="1"/>
    <x v="4"/>
    <x v="379"/>
    <x v="1"/>
    <x v="23"/>
    <n v="3"/>
  </r>
  <r>
    <x v="1"/>
    <x v="4"/>
    <x v="438"/>
    <x v="3"/>
    <x v="14"/>
    <n v="3"/>
  </r>
  <r>
    <x v="1"/>
    <x v="4"/>
    <x v="380"/>
    <x v="3"/>
    <x v="8"/>
    <n v="3"/>
  </r>
  <r>
    <x v="1"/>
    <x v="4"/>
    <x v="427"/>
    <x v="0"/>
    <x v="6"/>
    <n v="4"/>
  </r>
  <r>
    <x v="1"/>
    <x v="4"/>
    <x v="389"/>
    <x v="1"/>
    <x v="0"/>
    <n v="2"/>
  </r>
  <r>
    <x v="1"/>
    <x v="4"/>
    <x v="367"/>
    <x v="3"/>
    <x v="11"/>
    <n v="2"/>
  </r>
  <r>
    <x v="1"/>
    <x v="4"/>
    <x v="910"/>
    <x v="6"/>
    <x v="14"/>
    <n v="1"/>
  </r>
  <r>
    <x v="1"/>
    <x v="4"/>
    <x v="405"/>
    <x v="0"/>
    <x v="29"/>
    <n v="2"/>
  </r>
  <r>
    <x v="1"/>
    <x v="4"/>
    <x v="447"/>
    <x v="1"/>
    <x v="8"/>
    <n v="1"/>
  </r>
  <r>
    <x v="1"/>
    <x v="4"/>
    <x v="382"/>
    <x v="3"/>
    <x v="9"/>
    <n v="3"/>
  </r>
  <r>
    <x v="1"/>
    <x v="4"/>
    <x v="383"/>
    <x v="3"/>
    <x v="5"/>
    <n v="8"/>
  </r>
  <r>
    <x v="1"/>
    <x v="4"/>
    <x v="424"/>
    <x v="3"/>
    <x v="0"/>
    <n v="1"/>
  </r>
  <r>
    <x v="1"/>
    <x v="4"/>
    <x v="353"/>
    <x v="0"/>
    <x v="4"/>
    <n v="2"/>
  </r>
  <r>
    <x v="1"/>
    <x v="4"/>
    <x v="392"/>
    <x v="0"/>
    <x v="21"/>
    <n v="2"/>
  </r>
  <r>
    <x v="1"/>
    <x v="4"/>
    <x v="415"/>
    <x v="0"/>
    <x v="1"/>
    <n v="2"/>
  </r>
  <r>
    <x v="1"/>
    <x v="4"/>
    <x v="386"/>
    <x v="1"/>
    <x v="15"/>
    <n v="3"/>
  </r>
  <r>
    <x v="1"/>
    <x v="4"/>
    <x v="393"/>
    <x v="1"/>
    <x v="17"/>
    <n v="3"/>
  </r>
  <r>
    <x v="1"/>
    <x v="4"/>
    <x v="452"/>
    <x v="3"/>
    <x v="29"/>
    <n v="7"/>
  </r>
  <r>
    <x v="1"/>
    <x v="4"/>
    <x v="364"/>
    <x v="0"/>
    <x v="22"/>
    <n v="2"/>
  </r>
  <r>
    <x v="1"/>
    <x v="4"/>
    <x v="444"/>
    <x v="0"/>
    <x v="18"/>
    <n v="2"/>
  </r>
  <r>
    <x v="1"/>
    <x v="4"/>
    <x v="357"/>
    <x v="0"/>
    <x v="28"/>
    <n v="6"/>
  </r>
  <r>
    <x v="1"/>
    <x v="4"/>
    <x v="365"/>
    <x v="1"/>
    <x v="25"/>
    <n v="5"/>
  </r>
  <r>
    <x v="1"/>
    <x v="4"/>
    <x v="420"/>
    <x v="1"/>
    <x v="4"/>
    <n v="2"/>
  </r>
  <r>
    <x v="1"/>
    <x v="4"/>
    <x v="422"/>
    <x v="3"/>
    <x v="19"/>
    <n v="3"/>
  </r>
  <r>
    <x v="1"/>
    <x v="4"/>
    <x v="423"/>
    <x v="3"/>
    <x v="20"/>
    <n v="3"/>
  </r>
  <r>
    <x v="1"/>
    <x v="4"/>
    <x v="441"/>
    <x v="3"/>
    <x v="21"/>
    <n v="5"/>
  </r>
  <r>
    <x v="1"/>
    <x v="4"/>
    <x v="450"/>
    <x v="0"/>
    <x v="24"/>
    <n v="2"/>
  </r>
  <r>
    <x v="1"/>
    <x v="4"/>
    <x v="387"/>
    <x v="1"/>
    <x v="9"/>
    <n v="1"/>
  </r>
  <r>
    <x v="1"/>
    <x v="4"/>
    <x v="410"/>
    <x v="1"/>
    <x v="20"/>
    <n v="2"/>
  </r>
  <r>
    <x v="1"/>
    <x v="4"/>
    <x v="430"/>
    <x v="3"/>
    <x v="10"/>
    <n v="2"/>
  </r>
  <r>
    <x v="1"/>
    <x v="4"/>
    <x v="413"/>
    <x v="3"/>
    <x v="17"/>
    <n v="2"/>
  </r>
  <r>
    <x v="1"/>
    <x v="4"/>
    <x v="454"/>
    <x v="3"/>
    <x v="30"/>
    <n v="1"/>
  </r>
  <r>
    <x v="1"/>
    <x v="4"/>
    <x v="432"/>
    <x v="0"/>
    <x v="26"/>
    <n v="1"/>
  </r>
  <r>
    <x v="1"/>
    <x v="4"/>
    <x v="398"/>
    <x v="1"/>
    <x v="12"/>
    <n v="2"/>
  </r>
  <r>
    <x v="1"/>
    <x v="4"/>
    <x v="354"/>
    <x v="1"/>
    <x v="29"/>
    <n v="2"/>
  </r>
  <r>
    <x v="1"/>
    <x v="4"/>
    <x v="375"/>
    <x v="3"/>
    <x v="27"/>
    <n v="4"/>
  </r>
  <r>
    <x v="1"/>
    <x v="4"/>
    <x v="363"/>
    <x v="3"/>
    <x v="1"/>
    <n v="3"/>
  </r>
  <r>
    <x v="1"/>
    <x v="4"/>
    <x v="408"/>
    <x v="0"/>
    <x v="14"/>
    <n v="5"/>
  </r>
  <r>
    <x v="1"/>
    <x v="4"/>
    <x v="434"/>
    <x v="0"/>
    <x v="3"/>
    <n v="3"/>
  </r>
  <r>
    <x v="1"/>
    <x v="4"/>
    <x v="374"/>
    <x v="3"/>
    <x v="26"/>
    <n v="5"/>
  </r>
  <r>
    <x v="1"/>
    <x v="4"/>
    <x v="403"/>
    <x v="0"/>
    <x v="26"/>
    <n v="1505"/>
  </r>
  <r>
    <x v="1"/>
    <x v="4"/>
    <x v="361"/>
    <x v="1"/>
    <x v="7"/>
    <n v="2"/>
  </r>
  <r>
    <x v="1"/>
    <x v="4"/>
    <x v="421"/>
    <x v="1"/>
    <x v="24"/>
    <n v="2"/>
  </r>
  <r>
    <x v="1"/>
    <x v="4"/>
    <x v="400"/>
    <x v="1"/>
    <x v="6"/>
    <n v="3"/>
  </r>
  <r>
    <x v="1"/>
    <x v="4"/>
    <x v="366"/>
    <x v="3"/>
    <x v="15"/>
    <n v="2"/>
  </r>
  <r>
    <x v="1"/>
    <x v="4"/>
    <x v="445"/>
    <x v="0"/>
    <x v="12"/>
    <n v="2"/>
  </r>
  <r>
    <x v="1"/>
    <x v="4"/>
    <x v="428"/>
    <x v="1"/>
    <x v="19"/>
    <n v="2"/>
  </r>
  <r>
    <x v="1"/>
    <x v="4"/>
    <x v="426"/>
    <x v="0"/>
    <x v="8"/>
    <n v="2"/>
  </r>
  <r>
    <x v="1"/>
    <x v="4"/>
    <x v="414"/>
    <x v="0"/>
    <x v="0"/>
    <n v="3"/>
  </r>
  <r>
    <x v="1"/>
    <x v="4"/>
    <x v="429"/>
    <x v="1"/>
    <x v="11"/>
    <n v="1"/>
  </r>
  <r>
    <x v="1"/>
    <x v="4"/>
    <x v="411"/>
    <x v="3"/>
    <x v="22"/>
    <n v="2"/>
  </r>
  <r>
    <x v="1"/>
    <x v="4"/>
    <x v="370"/>
    <x v="0"/>
    <x v="9"/>
    <n v="1"/>
  </r>
  <r>
    <x v="1"/>
    <x v="4"/>
    <x v="358"/>
    <x v="0"/>
    <x v="10"/>
    <n v="5"/>
  </r>
  <r>
    <x v="1"/>
    <x v="4"/>
    <x v="378"/>
    <x v="0"/>
    <x v="11"/>
    <n v="1"/>
  </r>
  <r>
    <x v="1"/>
    <x v="4"/>
    <x v="391"/>
    <x v="0"/>
    <x v="5"/>
    <n v="5"/>
  </r>
  <r>
    <x v="1"/>
    <x v="4"/>
    <x v="397"/>
    <x v="0"/>
    <x v="30"/>
    <n v="1"/>
  </r>
  <r>
    <x v="1"/>
    <x v="4"/>
    <x v="359"/>
    <x v="1"/>
    <x v="26"/>
    <n v="12"/>
  </r>
  <r>
    <x v="1"/>
    <x v="4"/>
    <x v="436"/>
    <x v="3"/>
    <x v="6"/>
    <n v="1"/>
  </r>
  <r>
    <x v="1"/>
    <x v="5"/>
    <x v="549"/>
    <x v="1"/>
    <x v="27"/>
    <n v="6"/>
  </r>
  <r>
    <x v="1"/>
    <x v="5"/>
    <x v="470"/>
    <x v="1"/>
    <x v="7"/>
    <n v="7"/>
  </r>
  <r>
    <x v="1"/>
    <x v="5"/>
    <x v="555"/>
    <x v="3"/>
    <x v="0"/>
    <n v="6"/>
  </r>
  <r>
    <x v="1"/>
    <x v="5"/>
    <x v="530"/>
    <x v="3"/>
    <x v="1"/>
    <n v="10"/>
  </r>
  <r>
    <x v="1"/>
    <x v="5"/>
    <x v="501"/>
    <x v="0"/>
    <x v="26"/>
    <n v="5"/>
  </r>
  <r>
    <x v="1"/>
    <x v="5"/>
    <x v="492"/>
    <x v="0"/>
    <x v="26"/>
    <n v="2"/>
  </r>
  <r>
    <x v="1"/>
    <x v="5"/>
    <x v="537"/>
    <x v="1"/>
    <x v="19"/>
    <n v="4"/>
  </r>
  <r>
    <x v="1"/>
    <x v="5"/>
    <x v="552"/>
    <x v="3"/>
    <x v="9"/>
    <n v="9"/>
  </r>
  <r>
    <x v="1"/>
    <x v="5"/>
    <x v="518"/>
    <x v="3"/>
    <x v="10"/>
    <n v="5"/>
  </r>
  <r>
    <x v="1"/>
    <x v="5"/>
    <x v="521"/>
    <x v="3"/>
    <x v="30"/>
    <n v="4"/>
  </r>
  <r>
    <x v="1"/>
    <x v="5"/>
    <x v="540"/>
    <x v="0"/>
    <x v="8"/>
    <n v="5"/>
  </r>
  <r>
    <x v="1"/>
    <x v="5"/>
    <x v="461"/>
    <x v="0"/>
    <x v="15"/>
    <n v="11"/>
  </r>
  <r>
    <x v="1"/>
    <x v="5"/>
    <x v="456"/>
    <x v="1"/>
    <x v="28"/>
    <n v="4"/>
  </r>
  <r>
    <x v="1"/>
    <x v="5"/>
    <x v="465"/>
    <x v="3"/>
    <x v="6"/>
    <n v="5"/>
  </r>
  <r>
    <x v="1"/>
    <x v="5"/>
    <x v="495"/>
    <x v="0"/>
    <x v="13"/>
    <n v="6"/>
  </r>
  <r>
    <x v="1"/>
    <x v="5"/>
    <x v="473"/>
    <x v="0"/>
    <x v="23"/>
    <n v="4"/>
  </r>
  <r>
    <x v="1"/>
    <x v="5"/>
    <x v="496"/>
    <x v="1"/>
    <x v="3"/>
    <n v="4"/>
  </r>
  <r>
    <x v="1"/>
    <x v="5"/>
    <x v="559"/>
    <x v="1"/>
    <x v="4"/>
    <n v="12"/>
  </r>
  <r>
    <x v="1"/>
    <x v="5"/>
    <x v="508"/>
    <x v="0"/>
    <x v="11"/>
    <n v="8"/>
  </r>
  <r>
    <x v="1"/>
    <x v="5"/>
    <x v="489"/>
    <x v="3"/>
    <x v="4"/>
    <n v="11"/>
  </r>
  <r>
    <x v="1"/>
    <x v="5"/>
    <x v="511"/>
    <x v="3"/>
    <x v="8"/>
    <n v="8"/>
  </r>
  <r>
    <x v="1"/>
    <x v="5"/>
    <x v="538"/>
    <x v="0"/>
    <x v="14"/>
    <n v="6"/>
  </r>
  <r>
    <x v="1"/>
    <x v="5"/>
    <x v="515"/>
    <x v="1"/>
    <x v="9"/>
    <n v="10"/>
  </r>
  <r>
    <x v="1"/>
    <x v="5"/>
    <x v="457"/>
    <x v="1"/>
    <x v="10"/>
    <n v="4"/>
  </r>
  <r>
    <x v="1"/>
    <x v="5"/>
    <x v="497"/>
    <x v="1"/>
    <x v="5"/>
    <n v="8"/>
  </r>
  <r>
    <x v="1"/>
    <x v="5"/>
    <x v="517"/>
    <x v="3"/>
    <x v="28"/>
    <n v="8"/>
  </r>
  <r>
    <x v="1"/>
    <x v="5"/>
    <x v="481"/>
    <x v="3"/>
    <x v="29"/>
    <n v="6"/>
  </r>
  <r>
    <x v="1"/>
    <x v="5"/>
    <x v="522"/>
    <x v="0"/>
    <x v="3"/>
    <n v="8"/>
  </r>
  <r>
    <x v="1"/>
    <x v="5"/>
    <x v="546"/>
    <x v="3"/>
    <x v="25"/>
    <n v="11"/>
  </r>
  <r>
    <x v="1"/>
    <x v="5"/>
    <x v="458"/>
    <x v="3"/>
    <x v="23"/>
    <n v="4"/>
  </r>
  <r>
    <x v="1"/>
    <x v="5"/>
    <x v="911"/>
    <x v="10"/>
    <x v="0"/>
    <n v="1"/>
  </r>
  <r>
    <x v="1"/>
    <x v="5"/>
    <x v="494"/>
    <x v="0"/>
    <x v="12"/>
    <n v="11"/>
  </r>
  <r>
    <x v="1"/>
    <x v="5"/>
    <x v="534"/>
    <x v="0"/>
    <x v="29"/>
    <n v="5"/>
  </r>
  <r>
    <x v="1"/>
    <x v="5"/>
    <x v="550"/>
    <x v="1"/>
    <x v="8"/>
    <n v="8"/>
  </r>
  <r>
    <x v="1"/>
    <x v="5"/>
    <x v="516"/>
    <x v="1"/>
    <x v="0"/>
    <n v="4"/>
  </r>
  <r>
    <x v="1"/>
    <x v="5"/>
    <x v="498"/>
    <x v="1"/>
    <x v="21"/>
    <n v="6"/>
  </r>
  <r>
    <x v="1"/>
    <x v="5"/>
    <x v="475"/>
    <x v="3"/>
    <x v="15"/>
    <n v="17"/>
  </r>
  <r>
    <x v="1"/>
    <x v="5"/>
    <x v="519"/>
    <x v="3"/>
    <x v="11"/>
    <n v="6"/>
  </r>
  <r>
    <x v="1"/>
    <x v="5"/>
    <x v="520"/>
    <x v="3"/>
    <x v="2"/>
    <n v="6"/>
  </r>
  <r>
    <x v="1"/>
    <x v="5"/>
    <x v="512"/>
    <x v="0"/>
    <x v="17"/>
    <n v="6"/>
  </r>
  <r>
    <x v="1"/>
    <x v="5"/>
    <x v="468"/>
    <x v="0"/>
    <x v="30"/>
    <n v="3"/>
  </r>
  <r>
    <x v="1"/>
    <x v="5"/>
    <x v="484"/>
    <x v="1"/>
    <x v="26"/>
    <n v="20"/>
  </r>
  <r>
    <x v="1"/>
    <x v="5"/>
    <x v="513"/>
    <x v="1"/>
    <x v="25"/>
    <n v="4"/>
  </r>
  <r>
    <x v="1"/>
    <x v="5"/>
    <x v="471"/>
    <x v="3"/>
    <x v="3"/>
    <n v="7"/>
  </r>
  <r>
    <x v="1"/>
    <x v="5"/>
    <x v="491"/>
    <x v="0"/>
    <x v="26"/>
    <n v="2"/>
  </r>
  <r>
    <x v="1"/>
    <x v="5"/>
    <x v="463"/>
    <x v="0"/>
    <x v="20"/>
    <n v="5"/>
  </r>
  <r>
    <x v="1"/>
    <x v="5"/>
    <x v="464"/>
    <x v="0"/>
    <x v="5"/>
    <n v="2"/>
  </r>
  <r>
    <x v="1"/>
    <x v="5"/>
    <x v="545"/>
    <x v="1"/>
    <x v="17"/>
    <n v="8"/>
  </r>
  <r>
    <x v="1"/>
    <x v="5"/>
    <x v="525"/>
    <x v="1"/>
    <x v="2"/>
    <n v="4"/>
  </r>
  <r>
    <x v="1"/>
    <x v="5"/>
    <x v="479"/>
    <x v="3"/>
    <x v="12"/>
    <n v="5"/>
  </r>
  <r>
    <x v="1"/>
    <x v="5"/>
    <x v="486"/>
    <x v="3"/>
    <x v="24"/>
    <n v="3"/>
  </r>
  <r>
    <x v="1"/>
    <x v="5"/>
    <x v="912"/>
    <x v="7"/>
    <x v="26"/>
    <n v="1"/>
  </r>
  <r>
    <x v="1"/>
    <x v="5"/>
    <x v="558"/>
    <x v="0"/>
    <x v="6"/>
    <n v="4"/>
  </r>
  <r>
    <x v="1"/>
    <x v="5"/>
    <x v="504"/>
    <x v="1"/>
    <x v="11"/>
    <n v="17"/>
  </r>
  <r>
    <x v="1"/>
    <x v="5"/>
    <x v="506"/>
    <x v="3"/>
    <x v="18"/>
    <n v="9"/>
  </r>
  <r>
    <x v="1"/>
    <x v="5"/>
    <x v="500"/>
    <x v="3"/>
    <x v="17"/>
    <n v="9"/>
  </r>
  <r>
    <x v="1"/>
    <x v="5"/>
    <x v="533"/>
    <x v="0"/>
    <x v="10"/>
    <n v="2"/>
  </r>
  <r>
    <x v="1"/>
    <x v="5"/>
    <x v="467"/>
    <x v="0"/>
    <x v="2"/>
    <n v="8"/>
  </r>
  <r>
    <x v="1"/>
    <x v="5"/>
    <x v="544"/>
    <x v="1"/>
    <x v="12"/>
    <n v="8"/>
  </r>
  <r>
    <x v="1"/>
    <x v="5"/>
    <x v="488"/>
    <x v="1"/>
    <x v="6"/>
    <n v="6"/>
  </r>
  <r>
    <x v="1"/>
    <x v="5"/>
    <x v="528"/>
    <x v="3"/>
    <x v="14"/>
    <n v="12"/>
  </r>
  <r>
    <x v="1"/>
    <x v="5"/>
    <x v="472"/>
    <x v="0"/>
    <x v="26"/>
    <n v="2642"/>
  </r>
  <r>
    <x v="1"/>
    <x v="5"/>
    <x v="487"/>
    <x v="0"/>
    <x v="22"/>
    <n v="11"/>
  </r>
  <r>
    <x v="1"/>
    <x v="5"/>
    <x v="469"/>
    <x v="1"/>
    <x v="14"/>
    <n v="16"/>
  </r>
  <r>
    <x v="1"/>
    <x v="5"/>
    <x v="499"/>
    <x v="3"/>
    <x v="20"/>
    <n v="6"/>
  </r>
  <r>
    <x v="1"/>
    <x v="5"/>
    <x v="913"/>
    <x v="10"/>
    <x v="14"/>
    <n v="1"/>
  </r>
  <r>
    <x v="1"/>
    <x v="5"/>
    <x v="483"/>
    <x v="0"/>
    <x v="9"/>
    <n v="5"/>
  </r>
  <r>
    <x v="1"/>
    <x v="5"/>
    <x v="524"/>
    <x v="0"/>
    <x v="21"/>
    <n v="8"/>
  </r>
  <r>
    <x v="1"/>
    <x v="5"/>
    <x v="510"/>
    <x v="3"/>
    <x v="27"/>
    <n v="11"/>
  </r>
  <r>
    <x v="1"/>
    <x v="5"/>
    <x v="539"/>
    <x v="0"/>
    <x v="25"/>
    <n v="13"/>
  </r>
  <r>
    <x v="1"/>
    <x v="5"/>
    <x v="514"/>
    <x v="0"/>
    <x v="27"/>
    <n v="1"/>
  </r>
  <r>
    <x v="1"/>
    <x v="5"/>
    <x v="505"/>
    <x v="3"/>
    <x v="26"/>
    <n v="9"/>
  </r>
  <r>
    <x v="1"/>
    <x v="5"/>
    <x v="493"/>
    <x v="0"/>
    <x v="7"/>
    <n v="8"/>
  </r>
  <r>
    <x v="1"/>
    <x v="5"/>
    <x v="474"/>
    <x v="0"/>
    <x v="16"/>
    <n v="3"/>
  </r>
  <r>
    <x v="1"/>
    <x v="5"/>
    <x v="554"/>
    <x v="3"/>
    <x v="5"/>
    <n v="8"/>
  </r>
  <r>
    <x v="1"/>
    <x v="5"/>
    <x v="548"/>
    <x v="0"/>
    <x v="28"/>
    <n v="11"/>
  </r>
  <r>
    <x v="1"/>
    <x v="5"/>
    <x v="551"/>
    <x v="1"/>
    <x v="24"/>
    <n v="3"/>
  </r>
  <r>
    <x v="1"/>
    <x v="5"/>
    <x v="535"/>
    <x v="1"/>
    <x v="23"/>
    <n v="7"/>
  </r>
  <r>
    <x v="1"/>
    <x v="5"/>
    <x v="553"/>
    <x v="3"/>
    <x v="19"/>
    <n v="8"/>
  </r>
  <r>
    <x v="1"/>
    <x v="5"/>
    <x v="556"/>
    <x v="3"/>
    <x v="21"/>
    <n v="6"/>
  </r>
  <r>
    <x v="1"/>
    <x v="5"/>
    <x v="462"/>
    <x v="0"/>
    <x v="19"/>
    <n v="6"/>
  </r>
  <r>
    <x v="1"/>
    <x v="5"/>
    <x v="509"/>
    <x v="0"/>
    <x v="0"/>
    <n v="3"/>
  </r>
  <r>
    <x v="1"/>
    <x v="5"/>
    <x v="526"/>
    <x v="1"/>
    <x v="22"/>
    <n v="2"/>
  </r>
  <r>
    <x v="1"/>
    <x v="5"/>
    <x v="543"/>
    <x v="1"/>
    <x v="18"/>
    <n v="5"/>
  </r>
  <r>
    <x v="1"/>
    <x v="5"/>
    <x v="527"/>
    <x v="1"/>
    <x v="13"/>
    <n v="15"/>
  </r>
  <r>
    <x v="1"/>
    <x v="5"/>
    <x v="485"/>
    <x v="1"/>
    <x v="29"/>
    <n v="7"/>
  </r>
  <r>
    <x v="1"/>
    <x v="5"/>
    <x v="529"/>
    <x v="3"/>
    <x v="7"/>
    <n v="3"/>
  </r>
  <r>
    <x v="1"/>
    <x v="5"/>
    <x v="477"/>
    <x v="0"/>
    <x v="4"/>
    <n v="4"/>
  </r>
  <r>
    <x v="1"/>
    <x v="5"/>
    <x v="523"/>
    <x v="0"/>
    <x v="24"/>
    <n v="9"/>
  </r>
  <r>
    <x v="1"/>
    <x v="5"/>
    <x v="502"/>
    <x v="0"/>
    <x v="1"/>
    <n v="4"/>
  </r>
  <r>
    <x v="1"/>
    <x v="5"/>
    <x v="503"/>
    <x v="1"/>
    <x v="15"/>
    <n v="12"/>
  </r>
  <r>
    <x v="1"/>
    <x v="5"/>
    <x v="478"/>
    <x v="1"/>
    <x v="20"/>
    <n v="7"/>
  </r>
  <r>
    <x v="1"/>
    <x v="5"/>
    <x v="541"/>
    <x v="3"/>
    <x v="22"/>
    <n v="4"/>
  </r>
  <r>
    <x v="1"/>
    <x v="5"/>
    <x v="480"/>
    <x v="3"/>
    <x v="13"/>
    <n v="6"/>
  </r>
  <r>
    <x v="1"/>
    <x v="5"/>
    <x v="542"/>
    <x v="3"/>
    <x v="16"/>
    <n v="8"/>
  </r>
  <r>
    <x v="1"/>
    <x v="6"/>
    <x v="578"/>
    <x v="0"/>
    <x v="26"/>
    <n v="1"/>
  </r>
  <r>
    <x v="1"/>
    <x v="6"/>
    <x v="653"/>
    <x v="0"/>
    <x v="19"/>
    <n v="5"/>
  </r>
  <r>
    <x v="1"/>
    <x v="6"/>
    <x v="621"/>
    <x v="0"/>
    <x v="5"/>
    <n v="6"/>
  </r>
  <r>
    <x v="1"/>
    <x v="6"/>
    <x v="587"/>
    <x v="0"/>
    <x v="21"/>
    <n v="7"/>
  </r>
  <r>
    <x v="1"/>
    <x v="6"/>
    <x v="568"/>
    <x v="1"/>
    <x v="22"/>
    <n v="18"/>
  </r>
  <r>
    <x v="1"/>
    <x v="6"/>
    <x v="657"/>
    <x v="1"/>
    <x v="18"/>
    <n v="8"/>
  </r>
  <r>
    <x v="1"/>
    <x v="6"/>
    <x v="596"/>
    <x v="1"/>
    <x v="17"/>
    <n v="9"/>
  </r>
  <r>
    <x v="1"/>
    <x v="6"/>
    <x v="914"/>
    <x v="7"/>
    <x v="22"/>
    <n v="1"/>
  </r>
  <r>
    <x v="1"/>
    <x v="6"/>
    <x v="915"/>
    <x v="3"/>
    <x v="22"/>
    <n v="1"/>
  </r>
  <r>
    <x v="1"/>
    <x v="6"/>
    <x v="648"/>
    <x v="0"/>
    <x v="4"/>
    <n v="16"/>
  </r>
  <r>
    <x v="1"/>
    <x v="6"/>
    <x v="565"/>
    <x v="1"/>
    <x v="9"/>
    <n v="17"/>
  </r>
  <r>
    <x v="1"/>
    <x v="6"/>
    <x v="618"/>
    <x v="3"/>
    <x v="11"/>
    <n v="11"/>
  </r>
  <r>
    <x v="1"/>
    <x v="6"/>
    <x v="580"/>
    <x v="0"/>
    <x v="26"/>
    <n v="2764"/>
  </r>
  <r>
    <x v="1"/>
    <x v="6"/>
    <x v="609"/>
    <x v="0"/>
    <x v="23"/>
    <n v="7"/>
  </r>
  <r>
    <x v="1"/>
    <x v="6"/>
    <x v="573"/>
    <x v="1"/>
    <x v="25"/>
    <n v="7"/>
  </r>
  <r>
    <x v="1"/>
    <x v="6"/>
    <x v="574"/>
    <x v="3"/>
    <x v="25"/>
    <n v="8"/>
  </r>
  <r>
    <x v="1"/>
    <x v="6"/>
    <x v="632"/>
    <x v="3"/>
    <x v="4"/>
    <n v="16"/>
  </r>
  <r>
    <x v="1"/>
    <x v="6"/>
    <x v="916"/>
    <x v="4"/>
    <x v="16"/>
    <n v="1"/>
  </r>
  <r>
    <x v="1"/>
    <x v="6"/>
    <x v="661"/>
    <x v="0"/>
    <x v="10"/>
    <n v="8"/>
  </r>
  <r>
    <x v="1"/>
    <x v="6"/>
    <x v="643"/>
    <x v="1"/>
    <x v="23"/>
    <n v="5"/>
  </r>
  <r>
    <x v="1"/>
    <x v="6"/>
    <x v="604"/>
    <x v="3"/>
    <x v="12"/>
    <n v="8"/>
  </r>
  <r>
    <x v="1"/>
    <x v="6"/>
    <x v="639"/>
    <x v="3"/>
    <x v="13"/>
    <n v="12"/>
  </r>
  <r>
    <x v="1"/>
    <x v="6"/>
    <x v="576"/>
    <x v="3"/>
    <x v="23"/>
    <n v="5"/>
  </r>
  <r>
    <x v="1"/>
    <x v="6"/>
    <x v="615"/>
    <x v="0"/>
    <x v="3"/>
    <n v="11"/>
  </r>
  <r>
    <x v="1"/>
    <x v="6"/>
    <x v="622"/>
    <x v="1"/>
    <x v="28"/>
    <n v="10"/>
  </r>
  <r>
    <x v="1"/>
    <x v="6"/>
    <x v="640"/>
    <x v="0"/>
    <x v="26"/>
    <n v="4"/>
  </r>
  <r>
    <x v="1"/>
    <x v="6"/>
    <x v="598"/>
    <x v="0"/>
    <x v="18"/>
    <n v="15"/>
  </r>
  <r>
    <x v="1"/>
    <x v="6"/>
    <x v="628"/>
    <x v="0"/>
    <x v="7"/>
    <n v="6"/>
  </r>
  <r>
    <x v="1"/>
    <x v="6"/>
    <x v="606"/>
    <x v="0"/>
    <x v="12"/>
    <n v="12"/>
  </r>
  <r>
    <x v="1"/>
    <x v="6"/>
    <x v="625"/>
    <x v="0"/>
    <x v="29"/>
    <n v="13"/>
  </r>
  <r>
    <x v="1"/>
    <x v="6"/>
    <x v="642"/>
    <x v="1"/>
    <x v="24"/>
    <n v="5"/>
  </r>
  <r>
    <x v="1"/>
    <x v="6"/>
    <x v="584"/>
    <x v="1"/>
    <x v="21"/>
    <n v="12"/>
  </r>
  <r>
    <x v="1"/>
    <x v="6"/>
    <x v="634"/>
    <x v="3"/>
    <x v="21"/>
    <n v="15"/>
  </r>
  <r>
    <x v="1"/>
    <x v="6"/>
    <x v="917"/>
    <x v="6"/>
    <x v="14"/>
    <n v="1"/>
  </r>
  <r>
    <x v="1"/>
    <x v="6"/>
    <x v="918"/>
    <x v="0"/>
    <x v="14"/>
    <n v="1"/>
  </r>
  <r>
    <x v="1"/>
    <x v="6"/>
    <x v="561"/>
    <x v="0"/>
    <x v="27"/>
    <n v="10"/>
  </r>
  <r>
    <x v="1"/>
    <x v="6"/>
    <x v="608"/>
    <x v="0"/>
    <x v="6"/>
    <n v="6"/>
  </r>
  <r>
    <x v="1"/>
    <x v="6"/>
    <x v="619"/>
    <x v="3"/>
    <x v="5"/>
    <n v="7"/>
  </r>
  <r>
    <x v="1"/>
    <x v="6"/>
    <x v="919"/>
    <x v="7"/>
    <x v="14"/>
    <n v="1"/>
  </r>
  <r>
    <x v="1"/>
    <x v="6"/>
    <x v="593"/>
    <x v="0"/>
    <x v="15"/>
    <n v="10"/>
  </r>
  <r>
    <x v="1"/>
    <x v="6"/>
    <x v="654"/>
    <x v="0"/>
    <x v="11"/>
    <n v="13"/>
  </r>
  <r>
    <x v="1"/>
    <x v="6"/>
    <x v="572"/>
    <x v="0"/>
    <x v="2"/>
    <n v="4"/>
  </r>
  <r>
    <x v="1"/>
    <x v="6"/>
    <x v="594"/>
    <x v="1"/>
    <x v="13"/>
    <n v="9"/>
  </r>
  <r>
    <x v="1"/>
    <x v="6"/>
    <x v="602"/>
    <x v="3"/>
    <x v="27"/>
    <n v="13"/>
  </r>
  <r>
    <x v="1"/>
    <x v="6"/>
    <x v="603"/>
    <x v="3"/>
    <x v="7"/>
    <n v="13"/>
  </r>
  <r>
    <x v="1"/>
    <x v="6"/>
    <x v="627"/>
    <x v="3"/>
    <x v="16"/>
    <n v="12"/>
  </r>
  <r>
    <x v="1"/>
    <x v="6"/>
    <x v="638"/>
    <x v="0"/>
    <x v="9"/>
    <n v="12"/>
  </r>
  <r>
    <x v="1"/>
    <x v="6"/>
    <x v="620"/>
    <x v="0"/>
    <x v="20"/>
    <n v="11"/>
  </r>
  <r>
    <x v="1"/>
    <x v="6"/>
    <x v="655"/>
    <x v="0"/>
    <x v="0"/>
    <n v="7"/>
  </r>
  <r>
    <x v="1"/>
    <x v="6"/>
    <x v="595"/>
    <x v="1"/>
    <x v="29"/>
    <n v="19"/>
  </r>
  <r>
    <x v="1"/>
    <x v="6"/>
    <x v="623"/>
    <x v="3"/>
    <x v="22"/>
    <n v="12"/>
  </r>
  <r>
    <x v="1"/>
    <x v="6"/>
    <x v="660"/>
    <x v="3"/>
    <x v="28"/>
    <n v="13"/>
  </r>
  <r>
    <x v="1"/>
    <x v="6"/>
    <x v="569"/>
    <x v="3"/>
    <x v="17"/>
    <n v="8"/>
  </r>
  <r>
    <x v="1"/>
    <x v="6"/>
    <x v="597"/>
    <x v="3"/>
    <x v="2"/>
    <n v="10"/>
  </r>
  <r>
    <x v="1"/>
    <x v="6"/>
    <x v="649"/>
    <x v="0"/>
    <x v="8"/>
    <n v="10"/>
  </r>
  <r>
    <x v="1"/>
    <x v="6"/>
    <x v="590"/>
    <x v="1"/>
    <x v="20"/>
    <n v="8"/>
  </r>
  <r>
    <x v="1"/>
    <x v="6"/>
    <x v="591"/>
    <x v="1"/>
    <x v="5"/>
    <n v="7"/>
  </r>
  <r>
    <x v="1"/>
    <x v="6"/>
    <x v="651"/>
    <x v="1"/>
    <x v="30"/>
    <n v="6"/>
  </r>
  <r>
    <x v="1"/>
    <x v="6"/>
    <x v="592"/>
    <x v="3"/>
    <x v="15"/>
    <n v="22"/>
  </r>
  <r>
    <x v="1"/>
    <x v="6"/>
    <x v="617"/>
    <x v="3"/>
    <x v="9"/>
    <n v="13"/>
  </r>
  <r>
    <x v="1"/>
    <x v="6"/>
    <x v="585"/>
    <x v="3"/>
    <x v="19"/>
    <n v="7"/>
  </r>
  <r>
    <x v="1"/>
    <x v="6"/>
    <x v="566"/>
    <x v="3"/>
    <x v="20"/>
    <n v="9"/>
  </r>
  <r>
    <x v="1"/>
    <x v="6"/>
    <x v="920"/>
    <x v="10"/>
    <x v="28"/>
    <n v="1"/>
  </r>
  <r>
    <x v="1"/>
    <x v="6"/>
    <x v="630"/>
    <x v="3"/>
    <x v="14"/>
    <n v="18"/>
  </r>
  <r>
    <x v="1"/>
    <x v="6"/>
    <x v="589"/>
    <x v="1"/>
    <x v="10"/>
    <n v="14"/>
  </r>
  <r>
    <x v="1"/>
    <x v="6"/>
    <x v="616"/>
    <x v="1"/>
    <x v="2"/>
    <n v="9"/>
  </r>
  <r>
    <x v="1"/>
    <x v="6"/>
    <x v="659"/>
    <x v="3"/>
    <x v="18"/>
    <n v="8"/>
  </r>
  <r>
    <x v="1"/>
    <x v="6"/>
    <x v="571"/>
    <x v="0"/>
    <x v="28"/>
    <n v="8"/>
  </r>
  <r>
    <x v="1"/>
    <x v="6"/>
    <x v="662"/>
    <x v="0"/>
    <x v="17"/>
    <n v="7"/>
  </r>
  <r>
    <x v="1"/>
    <x v="6"/>
    <x v="663"/>
    <x v="0"/>
    <x v="30"/>
    <n v="10"/>
  </r>
  <r>
    <x v="1"/>
    <x v="6"/>
    <x v="656"/>
    <x v="1"/>
    <x v="26"/>
    <n v="15"/>
  </r>
  <r>
    <x v="1"/>
    <x v="6"/>
    <x v="600"/>
    <x v="1"/>
    <x v="7"/>
    <n v="4"/>
  </r>
  <r>
    <x v="1"/>
    <x v="6"/>
    <x v="626"/>
    <x v="1"/>
    <x v="6"/>
    <n v="10"/>
  </r>
  <r>
    <x v="1"/>
    <x v="6"/>
    <x v="658"/>
    <x v="3"/>
    <x v="26"/>
    <n v="13"/>
  </r>
  <r>
    <x v="1"/>
    <x v="6"/>
    <x v="586"/>
    <x v="0"/>
    <x v="25"/>
    <n v="17"/>
  </r>
  <r>
    <x v="1"/>
    <x v="6"/>
    <x v="635"/>
    <x v="0"/>
    <x v="24"/>
    <n v="12"/>
  </r>
  <r>
    <x v="1"/>
    <x v="6"/>
    <x v="588"/>
    <x v="0"/>
    <x v="1"/>
    <n v="4"/>
  </r>
  <r>
    <x v="1"/>
    <x v="6"/>
    <x v="564"/>
    <x v="1"/>
    <x v="15"/>
    <n v="19"/>
  </r>
  <r>
    <x v="1"/>
    <x v="6"/>
    <x v="633"/>
    <x v="3"/>
    <x v="0"/>
    <n v="9"/>
  </r>
  <r>
    <x v="1"/>
    <x v="6"/>
    <x v="921"/>
    <x v="6"/>
    <x v="26"/>
    <n v="1"/>
  </r>
  <r>
    <x v="1"/>
    <x v="6"/>
    <x v="605"/>
    <x v="0"/>
    <x v="22"/>
    <n v="16"/>
  </r>
  <r>
    <x v="1"/>
    <x v="6"/>
    <x v="610"/>
    <x v="1"/>
    <x v="14"/>
    <n v="30"/>
  </r>
  <r>
    <x v="1"/>
    <x v="6"/>
    <x v="582"/>
    <x v="1"/>
    <x v="3"/>
    <n v="16"/>
  </r>
  <r>
    <x v="1"/>
    <x v="6"/>
    <x v="575"/>
    <x v="3"/>
    <x v="24"/>
    <n v="7"/>
  </r>
  <r>
    <x v="1"/>
    <x v="6"/>
    <x v="664"/>
    <x v="0"/>
    <x v="26"/>
    <n v="3"/>
  </r>
  <r>
    <x v="1"/>
    <x v="6"/>
    <x v="563"/>
    <x v="0"/>
    <x v="26"/>
    <n v="2"/>
  </r>
  <r>
    <x v="1"/>
    <x v="6"/>
    <x v="652"/>
    <x v="3"/>
    <x v="10"/>
    <n v="9"/>
  </r>
  <r>
    <x v="1"/>
    <x v="6"/>
    <x v="624"/>
    <x v="3"/>
    <x v="29"/>
    <n v="6"/>
  </r>
  <r>
    <x v="1"/>
    <x v="6"/>
    <x v="636"/>
    <x v="3"/>
    <x v="30"/>
    <n v="8"/>
  </r>
  <r>
    <x v="1"/>
    <x v="6"/>
    <x v="599"/>
    <x v="1"/>
    <x v="27"/>
    <n v="9"/>
  </r>
  <r>
    <x v="1"/>
    <x v="6"/>
    <x v="601"/>
    <x v="1"/>
    <x v="12"/>
    <n v="17"/>
  </r>
  <r>
    <x v="1"/>
    <x v="6"/>
    <x v="644"/>
    <x v="3"/>
    <x v="6"/>
    <n v="8"/>
  </r>
  <r>
    <x v="1"/>
    <x v="6"/>
    <x v="607"/>
    <x v="0"/>
    <x v="13"/>
    <n v="9"/>
  </r>
  <r>
    <x v="1"/>
    <x v="6"/>
    <x v="581"/>
    <x v="0"/>
    <x v="16"/>
    <n v="8"/>
  </r>
  <r>
    <x v="1"/>
    <x v="6"/>
    <x v="629"/>
    <x v="1"/>
    <x v="4"/>
    <n v="8"/>
  </r>
  <r>
    <x v="1"/>
    <x v="6"/>
    <x v="646"/>
    <x v="1"/>
    <x v="8"/>
    <n v="11"/>
  </r>
  <r>
    <x v="1"/>
    <x v="6"/>
    <x v="631"/>
    <x v="3"/>
    <x v="3"/>
    <n v="12"/>
  </r>
  <r>
    <x v="1"/>
    <x v="6"/>
    <x v="562"/>
    <x v="3"/>
    <x v="8"/>
    <n v="10"/>
  </r>
  <r>
    <x v="1"/>
    <x v="6"/>
    <x v="612"/>
    <x v="3"/>
    <x v="1"/>
    <n v="14"/>
  </r>
  <r>
    <x v="1"/>
    <x v="6"/>
    <x v="614"/>
    <x v="0"/>
    <x v="14"/>
    <n v="5"/>
  </r>
  <r>
    <x v="1"/>
    <x v="6"/>
    <x v="611"/>
    <x v="1"/>
    <x v="19"/>
    <n v="11"/>
  </r>
  <r>
    <x v="1"/>
    <x v="6"/>
    <x v="650"/>
    <x v="1"/>
    <x v="11"/>
    <n v="14"/>
  </r>
  <r>
    <x v="1"/>
    <x v="6"/>
    <x v="583"/>
    <x v="1"/>
    <x v="0"/>
    <n v="12"/>
  </r>
  <r>
    <x v="1"/>
    <x v="7"/>
    <x v="694"/>
    <x v="0"/>
    <x v="30"/>
    <n v="3"/>
  </r>
  <r>
    <x v="1"/>
    <x v="7"/>
    <x v="717"/>
    <x v="1"/>
    <x v="13"/>
    <n v="7"/>
  </r>
  <r>
    <x v="1"/>
    <x v="7"/>
    <x v="757"/>
    <x v="1"/>
    <x v="29"/>
    <n v="14"/>
  </r>
  <r>
    <x v="1"/>
    <x v="7"/>
    <x v="718"/>
    <x v="3"/>
    <x v="24"/>
    <n v="7"/>
  </r>
  <r>
    <x v="1"/>
    <x v="7"/>
    <x v="736"/>
    <x v="0"/>
    <x v="26"/>
    <n v="2"/>
  </r>
  <r>
    <x v="1"/>
    <x v="7"/>
    <x v="675"/>
    <x v="0"/>
    <x v="2"/>
    <n v="2"/>
  </r>
  <r>
    <x v="1"/>
    <x v="7"/>
    <x v="683"/>
    <x v="1"/>
    <x v="4"/>
    <n v="12"/>
  </r>
  <r>
    <x v="1"/>
    <x v="7"/>
    <x v="684"/>
    <x v="1"/>
    <x v="24"/>
    <n v="12"/>
  </r>
  <r>
    <x v="1"/>
    <x v="7"/>
    <x v="768"/>
    <x v="3"/>
    <x v="9"/>
    <n v="10"/>
  </r>
  <r>
    <x v="1"/>
    <x v="7"/>
    <x v="678"/>
    <x v="3"/>
    <x v="3"/>
    <n v="12"/>
  </r>
  <r>
    <x v="1"/>
    <x v="7"/>
    <x v="697"/>
    <x v="3"/>
    <x v="0"/>
    <n v="10"/>
  </r>
  <r>
    <x v="1"/>
    <x v="7"/>
    <x v="695"/>
    <x v="3"/>
    <x v="21"/>
    <n v="7"/>
  </r>
  <r>
    <x v="1"/>
    <x v="7"/>
    <x v="687"/>
    <x v="0"/>
    <x v="6"/>
    <n v="5"/>
  </r>
  <r>
    <x v="1"/>
    <x v="7"/>
    <x v="722"/>
    <x v="0"/>
    <x v="23"/>
    <n v="10"/>
  </r>
  <r>
    <x v="1"/>
    <x v="7"/>
    <x v="721"/>
    <x v="0"/>
    <x v="16"/>
    <n v="17"/>
  </r>
  <r>
    <x v="1"/>
    <x v="7"/>
    <x v="667"/>
    <x v="3"/>
    <x v="18"/>
    <n v="7"/>
  </r>
  <r>
    <x v="1"/>
    <x v="7"/>
    <x v="742"/>
    <x v="3"/>
    <x v="11"/>
    <n v="11"/>
  </r>
  <r>
    <x v="1"/>
    <x v="7"/>
    <x v="745"/>
    <x v="0"/>
    <x v="14"/>
    <n v="13"/>
  </r>
  <r>
    <x v="1"/>
    <x v="7"/>
    <x v="754"/>
    <x v="0"/>
    <x v="19"/>
    <n v="4"/>
  </r>
  <r>
    <x v="1"/>
    <x v="7"/>
    <x v="702"/>
    <x v="1"/>
    <x v="11"/>
    <n v="10"/>
  </r>
  <r>
    <x v="1"/>
    <x v="7"/>
    <x v="739"/>
    <x v="0"/>
    <x v="29"/>
    <n v="8"/>
  </r>
  <r>
    <x v="1"/>
    <x v="7"/>
    <x v="740"/>
    <x v="0"/>
    <x v="17"/>
    <n v="7"/>
  </r>
  <r>
    <x v="1"/>
    <x v="7"/>
    <x v="741"/>
    <x v="1"/>
    <x v="25"/>
    <n v="11"/>
  </r>
  <r>
    <x v="1"/>
    <x v="7"/>
    <x v="673"/>
    <x v="3"/>
    <x v="27"/>
    <n v="13"/>
  </r>
  <r>
    <x v="1"/>
    <x v="7"/>
    <x v="698"/>
    <x v="0"/>
    <x v="27"/>
    <n v="16"/>
  </r>
  <r>
    <x v="1"/>
    <x v="7"/>
    <x v="764"/>
    <x v="0"/>
    <x v="12"/>
    <n v="11"/>
  </r>
  <r>
    <x v="1"/>
    <x v="7"/>
    <x v="704"/>
    <x v="3"/>
    <x v="28"/>
    <n v="17"/>
  </r>
  <r>
    <x v="1"/>
    <x v="7"/>
    <x v="723"/>
    <x v="3"/>
    <x v="17"/>
    <n v="8"/>
  </r>
  <r>
    <x v="1"/>
    <x v="7"/>
    <x v="922"/>
    <x v="3"/>
    <x v="25"/>
    <n v="1"/>
  </r>
  <r>
    <x v="1"/>
    <x v="7"/>
    <x v="753"/>
    <x v="0"/>
    <x v="26"/>
    <n v="2"/>
  </r>
  <r>
    <x v="1"/>
    <x v="7"/>
    <x v="755"/>
    <x v="0"/>
    <x v="21"/>
    <n v="3"/>
  </r>
  <r>
    <x v="1"/>
    <x v="7"/>
    <x v="688"/>
    <x v="1"/>
    <x v="15"/>
    <n v="16"/>
  </r>
  <r>
    <x v="1"/>
    <x v="7"/>
    <x v="749"/>
    <x v="3"/>
    <x v="29"/>
    <n v="16"/>
  </r>
  <r>
    <x v="1"/>
    <x v="7"/>
    <x v="760"/>
    <x v="3"/>
    <x v="23"/>
    <n v="6"/>
  </r>
  <r>
    <x v="1"/>
    <x v="7"/>
    <x v="693"/>
    <x v="3"/>
    <x v="16"/>
    <n v="5"/>
  </r>
  <r>
    <x v="1"/>
    <x v="7"/>
    <x v="738"/>
    <x v="0"/>
    <x v="18"/>
    <n v="10"/>
  </r>
  <r>
    <x v="1"/>
    <x v="7"/>
    <x v="744"/>
    <x v="3"/>
    <x v="5"/>
    <n v="12"/>
  </r>
  <r>
    <x v="1"/>
    <x v="7"/>
    <x v="923"/>
    <x v="0"/>
    <x v="14"/>
    <n v="1"/>
  </r>
  <r>
    <x v="1"/>
    <x v="7"/>
    <x v="674"/>
    <x v="0"/>
    <x v="11"/>
    <n v="12"/>
  </r>
  <r>
    <x v="1"/>
    <x v="7"/>
    <x v="730"/>
    <x v="0"/>
    <x v="20"/>
    <n v="16"/>
  </r>
  <r>
    <x v="1"/>
    <x v="7"/>
    <x v="715"/>
    <x v="1"/>
    <x v="26"/>
    <n v="16"/>
  </r>
  <r>
    <x v="1"/>
    <x v="7"/>
    <x v="708"/>
    <x v="1"/>
    <x v="18"/>
    <n v="10"/>
  </r>
  <r>
    <x v="1"/>
    <x v="7"/>
    <x v="716"/>
    <x v="1"/>
    <x v="12"/>
    <n v="10"/>
  </r>
  <r>
    <x v="1"/>
    <x v="7"/>
    <x v="732"/>
    <x v="3"/>
    <x v="14"/>
    <n v="17"/>
  </r>
  <r>
    <x v="1"/>
    <x v="7"/>
    <x v="733"/>
    <x v="3"/>
    <x v="25"/>
    <n v="11"/>
  </r>
  <r>
    <x v="1"/>
    <x v="7"/>
    <x v="679"/>
    <x v="3"/>
    <x v="8"/>
    <n v="9"/>
  </r>
  <r>
    <x v="1"/>
    <x v="7"/>
    <x v="735"/>
    <x v="3"/>
    <x v="1"/>
    <n v="4"/>
  </r>
  <r>
    <x v="1"/>
    <x v="7"/>
    <x v="726"/>
    <x v="0"/>
    <x v="3"/>
    <n v="10"/>
  </r>
  <r>
    <x v="1"/>
    <x v="7"/>
    <x v="727"/>
    <x v="0"/>
    <x v="4"/>
    <n v="20"/>
  </r>
  <r>
    <x v="1"/>
    <x v="7"/>
    <x v="671"/>
    <x v="0"/>
    <x v="0"/>
    <n v="7"/>
  </r>
  <r>
    <x v="1"/>
    <x v="7"/>
    <x v="703"/>
    <x v="3"/>
    <x v="22"/>
    <n v="7"/>
  </r>
  <r>
    <x v="1"/>
    <x v="7"/>
    <x v="711"/>
    <x v="0"/>
    <x v="26"/>
    <n v="1"/>
  </r>
  <r>
    <x v="1"/>
    <x v="7"/>
    <x v="699"/>
    <x v="0"/>
    <x v="7"/>
    <n v="4"/>
  </r>
  <r>
    <x v="1"/>
    <x v="7"/>
    <x v="746"/>
    <x v="0"/>
    <x v="24"/>
    <n v="18"/>
  </r>
  <r>
    <x v="1"/>
    <x v="7"/>
    <x v="701"/>
    <x v="1"/>
    <x v="9"/>
    <n v="10"/>
  </r>
  <r>
    <x v="1"/>
    <x v="7"/>
    <x v="689"/>
    <x v="1"/>
    <x v="19"/>
    <n v="7"/>
  </r>
  <r>
    <x v="1"/>
    <x v="7"/>
    <x v="748"/>
    <x v="1"/>
    <x v="0"/>
    <n v="9"/>
  </r>
  <r>
    <x v="1"/>
    <x v="7"/>
    <x v="767"/>
    <x v="1"/>
    <x v="21"/>
    <n v="14"/>
  </r>
  <r>
    <x v="1"/>
    <x v="7"/>
    <x v="668"/>
    <x v="3"/>
    <x v="10"/>
    <n v="10"/>
  </r>
  <r>
    <x v="1"/>
    <x v="7"/>
    <x v="713"/>
    <x v="0"/>
    <x v="15"/>
    <n v="8"/>
  </r>
  <r>
    <x v="1"/>
    <x v="7"/>
    <x v="728"/>
    <x v="0"/>
    <x v="5"/>
    <n v="10"/>
  </r>
  <r>
    <x v="1"/>
    <x v="7"/>
    <x v="762"/>
    <x v="1"/>
    <x v="22"/>
    <n v="12"/>
  </r>
  <r>
    <x v="1"/>
    <x v="7"/>
    <x v="677"/>
    <x v="1"/>
    <x v="23"/>
    <n v="8"/>
  </r>
  <r>
    <x v="1"/>
    <x v="7"/>
    <x v="719"/>
    <x v="0"/>
    <x v="26"/>
    <n v="2502"/>
  </r>
  <r>
    <x v="1"/>
    <x v="7"/>
    <x v="761"/>
    <x v="0"/>
    <x v="28"/>
    <n v="6"/>
  </r>
  <r>
    <x v="1"/>
    <x v="7"/>
    <x v="720"/>
    <x v="0"/>
    <x v="13"/>
    <n v="10"/>
  </r>
  <r>
    <x v="1"/>
    <x v="7"/>
    <x v="682"/>
    <x v="1"/>
    <x v="14"/>
    <n v="16"/>
  </r>
  <r>
    <x v="1"/>
    <x v="7"/>
    <x v="696"/>
    <x v="3"/>
    <x v="15"/>
    <n v="18"/>
  </r>
  <r>
    <x v="1"/>
    <x v="7"/>
    <x v="685"/>
    <x v="3"/>
    <x v="19"/>
    <n v="9"/>
  </r>
  <r>
    <x v="1"/>
    <x v="7"/>
    <x v="743"/>
    <x v="3"/>
    <x v="20"/>
    <n v="13"/>
  </r>
  <r>
    <x v="1"/>
    <x v="7"/>
    <x v="707"/>
    <x v="0"/>
    <x v="1"/>
    <n v="9"/>
  </r>
  <r>
    <x v="1"/>
    <x v="7"/>
    <x v="756"/>
    <x v="1"/>
    <x v="28"/>
    <n v="9"/>
  </r>
  <r>
    <x v="1"/>
    <x v="7"/>
    <x v="691"/>
    <x v="1"/>
    <x v="10"/>
    <n v="9"/>
  </r>
  <r>
    <x v="1"/>
    <x v="7"/>
    <x v="672"/>
    <x v="1"/>
    <x v="17"/>
    <n v="12"/>
  </r>
  <r>
    <x v="1"/>
    <x v="7"/>
    <x v="692"/>
    <x v="3"/>
    <x v="12"/>
    <n v="7"/>
  </r>
  <r>
    <x v="1"/>
    <x v="7"/>
    <x v="665"/>
    <x v="0"/>
    <x v="25"/>
    <n v="11"/>
  </r>
  <r>
    <x v="1"/>
    <x v="7"/>
    <x v="666"/>
    <x v="1"/>
    <x v="3"/>
    <n v="13"/>
  </r>
  <r>
    <x v="1"/>
    <x v="7"/>
    <x v="750"/>
    <x v="3"/>
    <x v="2"/>
    <n v="11"/>
  </r>
  <r>
    <x v="1"/>
    <x v="7"/>
    <x v="751"/>
    <x v="3"/>
    <x v="30"/>
    <n v="4"/>
  </r>
  <r>
    <x v="1"/>
    <x v="7"/>
    <x v="737"/>
    <x v="0"/>
    <x v="22"/>
    <n v="10"/>
  </r>
  <r>
    <x v="1"/>
    <x v="7"/>
    <x v="765"/>
    <x v="1"/>
    <x v="27"/>
    <n v="11"/>
  </r>
  <r>
    <x v="1"/>
    <x v="7"/>
    <x v="676"/>
    <x v="1"/>
    <x v="7"/>
    <n v="9"/>
  </r>
  <r>
    <x v="1"/>
    <x v="7"/>
    <x v="766"/>
    <x v="1"/>
    <x v="8"/>
    <n v="11"/>
  </r>
  <r>
    <x v="1"/>
    <x v="7"/>
    <x v="731"/>
    <x v="1"/>
    <x v="6"/>
    <n v="6"/>
  </r>
  <r>
    <x v="1"/>
    <x v="7"/>
    <x v="924"/>
    <x v="2"/>
    <x v="16"/>
    <n v="1"/>
  </r>
  <r>
    <x v="1"/>
    <x v="7"/>
    <x v="706"/>
    <x v="0"/>
    <x v="9"/>
    <n v="7"/>
  </r>
  <r>
    <x v="1"/>
    <x v="7"/>
    <x v="714"/>
    <x v="0"/>
    <x v="10"/>
    <n v="15"/>
  </r>
  <r>
    <x v="1"/>
    <x v="7"/>
    <x v="734"/>
    <x v="3"/>
    <x v="4"/>
    <n v="10"/>
  </r>
  <r>
    <x v="1"/>
    <x v="7"/>
    <x v="759"/>
    <x v="3"/>
    <x v="6"/>
    <n v="9"/>
  </r>
  <r>
    <x v="1"/>
    <x v="7"/>
    <x v="763"/>
    <x v="0"/>
    <x v="26"/>
    <n v="1"/>
  </r>
  <r>
    <x v="1"/>
    <x v="7"/>
    <x v="700"/>
    <x v="0"/>
    <x v="8"/>
    <n v="8"/>
  </r>
  <r>
    <x v="1"/>
    <x v="7"/>
    <x v="729"/>
    <x v="1"/>
    <x v="2"/>
    <n v="11"/>
  </r>
  <r>
    <x v="1"/>
    <x v="7"/>
    <x v="709"/>
    <x v="3"/>
    <x v="26"/>
    <n v="18"/>
  </r>
  <r>
    <x v="1"/>
    <x v="7"/>
    <x v="758"/>
    <x v="3"/>
    <x v="7"/>
    <n v="10"/>
  </r>
  <r>
    <x v="1"/>
    <x v="7"/>
    <x v="710"/>
    <x v="3"/>
    <x v="13"/>
    <n v="9"/>
  </r>
  <r>
    <x v="1"/>
    <x v="7"/>
    <x v="747"/>
    <x v="1"/>
    <x v="20"/>
    <n v="11"/>
  </r>
  <r>
    <x v="1"/>
    <x v="7"/>
    <x v="690"/>
    <x v="1"/>
    <x v="5"/>
    <n v="8"/>
  </r>
  <r>
    <x v="1"/>
    <x v="8"/>
    <x v="925"/>
    <x v="0"/>
    <x v="14"/>
    <n v="1"/>
  </r>
  <r>
    <x v="1"/>
    <x v="8"/>
    <x v="926"/>
    <x v="1"/>
    <x v="14"/>
    <n v="1"/>
  </r>
  <r>
    <x v="1"/>
    <x v="8"/>
    <x v="927"/>
    <x v="0"/>
    <x v="26"/>
    <n v="1"/>
  </r>
  <r>
    <x v="1"/>
    <x v="8"/>
    <x v="928"/>
    <x v="1"/>
    <x v="9"/>
    <n v="1"/>
  </r>
  <r>
    <x v="1"/>
    <x v="8"/>
    <x v="929"/>
    <x v="0"/>
    <x v="26"/>
    <n v="1"/>
  </r>
  <r>
    <x v="1"/>
    <x v="8"/>
    <x v="930"/>
    <x v="0"/>
    <x v="26"/>
    <n v="1"/>
  </r>
  <r>
    <x v="1"/>
    <x v="8"/>
    <x v="931"/>
    <x v="0"/>
    <x v="14"/>
    <n v="1"/>
  </r>
  <r>
    <x v="1"/>
    <x v="8"/>
    <x v="790"/>
    <x v="0"/>
    <x v="26"/>
    <n v="7"/>
  </r>
  <r>
    <x v="1"/>
    <x v="8"/>
    <x v="932"/>
    <x v="0"/>
    <x v="26"/>
    <n v="1"/>
  </r>
  <r>
    <x v="1"/>
    <x v="8"/>
    <x v="933"/>
    <x v="0"/>
    <x v="26"/>
    <n v="2"/>
  </r>
  <r>
    <x v="1"/>
    <x v="8"/>
    <x v="775"/>
    <x v="0"/>
    <x v="26"/>
    <n v="1"/>
  </r>
  <r>
    <x v="1"/>
    <x v="8"/>
    <x v="934"/>
    <x v="6"/>
    <x v="26"/>
    <n v="1"/>
  </r>
  <r>
    <x v="1"/>
    <x v="8"/>
    <x v="935"/>
    <x v="0"/>
    <x v="26"/>
    <n v="1"/>
  </r>
  <r>
    <x v="1"/>
    <x v="8"/>
    <x v="936"/>
    <x v="0"/>
    <x v="15"/>
    <n v="1"/>
  </r>
  <r>
    <x v="1"/>
    <x v="8"/>
    <x v="937"/>
    <x v="0"/>
    <x v="26"/>
    <n v="2"/>
  </r>
  <r>
    <x v="1"/>
    <x v="8"/>
    <x v="769"/>
    <x v="0"/>
    <x v="26"/>
    <n v="2"/>
  </r>
  <r>
    <x v="1"/>
    <x v="8"/>
    <x v="772"/>
    <x v="0"/>
    <x v="26"/>
    <n v="1"/>
  </r>
  <r>
    <x v="1"/>
    <x v="8"/>
    <x v="774"/>
    <x v="0"/>
    <x v="26"/>
    <n v="3"/>
  </r>
  <r>
    <x v="1"/>
    <x v="8"/>
    <x v="938"/>
    <x v="6"/>
    <x v="23"/>
    <n v="1"/>
  </r>
  <r>
    <x v="1"/>
    <x v="8"/>
    <x v="780"/>
    <x v="0"/>
    <x v="26"/>
    <n v="2"/>
  </r>
  <r>
    <x v="1"/>
    <x v="8"/>
    <x v="939"/>
    <x v="6"/>
    <x v="4"/>
    <n v="1"/>
  </r>
  <r>
    <x v="1"/>
    <x v="8"/>
    <x v="770"/>
    <x v="0"/>
    <x v="26"/>
    <n v="1"/>
  </r>
  <r>
    <x v="1"/>
    <x v="8"/>
    <x v="940"/>
    <x v="7"/>
    <x v="16"/>
    <n v="1"/>
  </r>
  <r>
    <x v="1"/>
    <x v="9"/>
    <x v="871"/>
    <x v="0"/>
    <x v="17"/>
    <n v="4"/>
  </r>
  <r>
    <x v="1"/>
    <x v="9"/>
    <x v="879"/>
    <x v="1"/>
    <x v="3"/>
    <n v="4"/>
  </r>
  <r>
    <x v="1"/>
    <x v="9"/>
    <x v="796"/>
    <x v="1"/>
    <x v="24"/>
    <n v="3"/>
  </r>
  <r>
    <x v="1"/>
    <x v="9"/>
    <x v="881"/>
    <x v="3"/>
    <x v="20"/>
    <n v="2"/>
  </r>
  <r>
    <x v="1"/>
    <x v="9"/>
    <x v="941"/>
    <x v="6"/>
    <x v="12"/>
    <n v="1"/>
  </r>
  <r>
    <x v="1"/>
    <x v="9"/>
    <x v="942"/>
    <x v="0"/>
    <x v="6"/>
    <n v="3"/>
  </r>
  <r>
    <x v="1"/>
    <x v="9"/>
    <x v="870"/>
    <x v="1"/>
    <x v="22"/>
    <n v="2"/>
  </r>
  <r>
    <x v="1"/>
    <x v="9"/>
    <x v="793"/>
    <x v="1"/>
    <x v="29"/>
    <n v="3"/>
  </r>
  <r>
    <x v="1"/>
    <x v="9"/>
    <x v="807"/>
    <x v="3"/>
    <x v="26"/>
    <n v="2"/>
  </r>
  <r>
    <x v="1"/>
    <x v="9"/>
    <x v="832"/>
    <x v="3"/>
    <x v="24"/>
    <n v="2"/>
  </r>
  <r>
    <x v="1"/>
    <x v="9"/>
    <x v="852"/>
    <x v="3"/>
    <x v="6"/>
    <n v="5"/>
  </r>
  <r>
    <x v="1"/>
    <x v="9"/>
    <x v="833"/>
    <x v="3"/>
    <x v="23"/>
    <n v="2"/>
  </r>
  <r>
    <x v="1"/>
    <x v="9"/>
    <x v="943"/>
    <x v="0"/>
    <x v="15"/>
    <n v="2"/>
  </r>
  <r>
    <x v="1"/>
    <x v="9"/>
    <x v="853"/>
    <x v="0"/>
    <x v="10"/>
    <n v="2"/>
  </r>
  <r>
    <x v="1"/>
    <x v="9"/>
    <x v="835"/>
    <x v="0"/>
    <x v="2"/>
    <n v="4"/>
  </r>
  <r>
    <x v="1"/>
    <x v="9"/>
    <x v="855"/>
    <x v="1"/>
    <x v="6"/>
    <n v="1"/>
  </r>
  <r>
    <x v="1"/>
    <x v="9"/>
    <x v="831"/>
    <x v="3"/>
    <x v="25"/>
    <n v="2"/>
  </r>
  <r>
    <x v="1"/>
    <x v="9"/>
    <x v="944"/>
    <x v="3"/>
    <x v="0"/>
    <n v="4"/>
  </r>
  <r>
    <x v="1"/>
    <x v="9"/>
    <x v="803"/>
    <x v="0"/>
    <x v="25"/>
    <n v="2"/>
  </r>
  <r>
    <x v="1"/>
    <x v="9"/>
    <x v="804"/>
    <x v="0"/>
    <x v="27"/>
    <n v="2"/>
  </r>
  <r>
    <x v="1"/>
    <x v="9"/>
    <x v="859"/>
    <x v="0"/>
    <x v="7"/>
    <n v="1"/>
  </r>
  <r>
    <x v="1"/>
    <x v="9"/>
    <x v="822"/>
    <x v="0"/>
    <x v="8"/>
    <n v="1"/>
  </r>
  <r>
    <x v="1"/>
    <x v="9"/>
    <x v="875"/>
    <x v="1"/>
    <x v="5"/>
    <n v="3"/>
  </r>
  <r>
    <x v="1"/>
    <x v="9"/>
    <x v="800"/>
    <x v="1"/>
    <x v="0"/>
    <n v="1"/>
  </r>
  <r>
    <x v="1"/>
    <x v="9"/>
    <x v="826"/>
    <x v="3"/>
    <x v="13"/>
    <n v="5"/>
  </r>
  <r>
    <x v="1"/>
    <x v="9"/>
    <x v="876"/>
    <x v="3"/>
    <x v="17"/>
    <n v="5"/>
  </r>
  <r>
    <x v="1"/>
    <x v="9"/>
    <x v="880"/>
    <x v="1"/>
    <x v="21"/>
    <n v="3"/>
  </r>
  <r>
    <x v="1"/>
    <x v="9"/>
    <x v="809"/>
    <x v="0"/>
    <x v="19"/>
    <n v="3"/>
  </r>
  <r>
    <x v="1"/>
    <x v="9"/>
    <x v="848"/>
    <x v="0"/>
    <x v="3"/>
    <n v="6"/>
  </r>
  <r>
    <x v="1"/>
    <x v="9"/>
    <x v="841"/>
    <x v="0"/>
    <x v="21"/>
    <n v="4"/>
  </r>
  <r>
    <x v="1"/>
    <x v="9"/>
    <x v="866"/>
    <x v="3"/>
    <x v="16"/>
    <n v="1"/>
  </r>
  <r>
    <x v="1"/>
    <x v="9"/>
    <x v="857"/>
    <x v="3"/>
    <x v="4"/>
    <n v="2"/>
  </r>
  <r>
    <x v="1"/>
    <x v="9"/>
    <x v="799"/>
    <x v="3"/>
    <x v="21"/>
    <n v="4"/>
  </r>
  <r>
    <x v="1"/>
    <x v="9"/>
    <x v="823"/>
    <x v="0"/>
    <x v="1"/>
    <n v="1"/>
  </r>
  <r>
    <x v="1"/>
    <x v="9"/>
    <x v="806"/>
    <x v="1"/>
    <x v="11"/>
    <n v="2"/>
  </r>
  <r>
    <x v="1"/>
    <x v="9"/>
    <x v="824"/>
    <x v="1"/>
    <x v="20"/>
    <n v="3"/>
  </r>
  <r>
    <x v="1"/>
    <x v="9"/>
    <x v="825"/>
    <x v="3"/>
    <x v="28"/>
    <n v="1"/>
  </r>
  <r>
    <x v="1"/>
    <x v="9"/>
    <x v="862"/>
    <x v="3"/>
    <x v="10"/>
    <n v="1"/>
  </r>
  <r>
    <x v="1"/>
    <x v="9"/>
    <x v="860"/>
    <x v="0"/>
    <x v="23"/>
    <n v="1"/>
  </r>
  <r>
    <x v="1"/>
    <x v="9"/>
    <x v="801"/>
    <x v="3"/>
    <x v="15"/>
    <n v="2"/>
  </r>
  <r>
    <x v="1"/>
    <x v="9"/>
    <x v="802"/>
    <x v="3"/>
    <x v="9"/>
    <n v="1"/>
  </r>
  <r>
    <x v="1"/>
    <x v="9"/>
    <x v="819"/>
    <x v="3"/>
    <x v="30"/>
    <n v="4"/>
  </r>
  <r>
    <x v="1"/>
    <x v="9"/>
    <x v="810"/>
    <x v="0"/>
    <x v="20"/>
    <n v="1"/>
  </r>
  <r>
    <x v="1"/>
    <x v="9"/>
    <x v="872"/>
    <x v="0"/>
    <x v="30"/>
    <n v="3"/>
  </r>
  <r>
    <x v="1"/>
    <x v="9"/>
    <x v="798"/>
    <x v="3"/>
    <x v="3"/>
    <n v="3"/>
  </r>
  <r>
    <x v="1"/>
    <x v="9"/>
    <x v="858"/>
    <x v="3"/>
    <x v="1"/>
    <n v="4"/>
  </r>
  <r>
    <x v="1"/>
    <x v="9"/>
    <x v="867"/>
    <x v="0"/>
    <x v="9"/>
    <n v="5"/>
  </r>
  <r>
    <x v="1"/>
    <x v="9"/>
    <x v="868"/>
    <x v="0"/>
    <x v="5"/>
    <n v="4"/>
  </r>
  <r>
    <x v="1"/>
    <x v="9"/>
    <x v="834"/>
    <x v="0"/>
    <x v="18"/>
    <n v="5"/>
  </r>
  <r>
    <x v="1"/>
    <x v="9"/>
    <x v="878"/>
    <x v="0"/>
    <x v="29"/>
    <n v="2"/>
  </r>
  <r>
    <x v="1"/>
    <x v="9"/>
    <x v="846"/>
    <x v="0"/>
    <x v="16"/>
    <n v="1"/>
  </r>
  <r>
    <x v="1"/>
    <x v="9"/>
    <x v="847"/>
    <x v="1"/>
    <x v="14"/>
    <n v="2"/>
  </r>
  <r>
    <x v="1"/>
    <x v="9"/>
    <x v="836"/>
    <x v="1"/>
    <x v="25"/>
    <n v="1"/>
  </r>
  <r>
    <x v="1"/>
    <x v="9"/>
    <x v="797"/>
    <x v="3"/>
    <x v="19"/>
    <n v="4"/>
  </r>
  <r>
    <x v="1"/>
    <x v="9"/>
    <x v="842"/>
    <x v="1"/>
    <x v="9"/>
    <n v="1"/>
  </r>
  <r>
    <x v="1"/>
    <x v="9"/>
    <x v="816"/>
    <x v="1"/>
    <x v="19"/>
    <n v="3"/>
  </r>
  <r>
    <x v="1"/>
    <x v="9"/>
    <x v="865"/>
    <x v="3"/>
    <x v="22"/>
    <n v="3"/>
  </r>
  <r>
    <x v="1"/>
    <x v="9"/>
    <x v="818"/>
    <x v="3"/>
    <x v="2"/>
    <n v="4"/>
  </r>
  <r>
    <x v="1"/>
    <x v="9"/>
    <x v="794"/>
    <x v="0"/>
    <x v="28"/>
    <n v="3"/>
  </r>
  <r>
    <x v="1"/>
    <x v="9"/>
    <x v="873"/>
    <x v="1"/>
    <x v="7"/>
    <n v="2"/>
  </r>
  <r>
    <x v="1"/>
    <x v="9"/>
    <x v="829"/>
    <x v="1"/>
    <x v="13"/>
    <n v="2"/>
  </r>
  <r>
    <x v="1"/>
    <x v="9"/>
    <x v="945"/>
    <x v="1"/>
    <x v="23"/>
    <n v="3"/>
  </r>
  <r>
    <x v="1"/>
    <x v="9"/>
    <x v="856"/>
    <x v="3"/>
    <x v="14"/>
    <n v="3"/>
  </r>
  <r>
    <x v="1"/>
    <x v="9"/>
    <x v="864"/>
    <x v="0"/>
    <x v="4"/>
    <n v="1"/>
  </r>
  <r>
    <x v="1"/>
    <x v="9"/>
    <x v="946"/>
    <x v="0"/>
    <x v="0"/>
    <n v="3"/>
  </r>
  <r>
    <x v="1"/>
    <x v="9"/>
    <x v="828"/>
    <x v="1"/>
    <x v="18"/>
    <n v="2"/>
  </r>
  <r>
    <x v="1"/>
    <x v="9"/>
    <x v="849"/>
    <x v="1"/>
    <x v="17"/>
    <n v="1"/>
  </r>
  <r>
    <x v="1"/>
    <x v="9"/>
    <x v="850"/>
    <x v="3"/>
    <x v="27"/>
    <n v="6"/>
  </r>
  <r>
    <x v="1"/>
    <x v="9"/>
    <x v="851"/>
    <x v="3"/>
    <x v="7"/>
    <n v="2"/>
  </r>
  <r>
    <x v="1"/>
    <x v="9"/>
    <x v="947"/>
    <x v="4"/>
    <x v="2"/>
    <n v="1"/>
  </r>
  <r>
    <x v="1"/>
    <x v="9"/>
    <x v="840"/>
    <x v="0"/>
    <x v="24"/>
    <n v="2"/>
  </r>
  <r>
    <x v="1"/>
    <x v="9"/>
    <x v="843"/>
    <x v="3"/>
    <x v="18"/>
    <n v="4"/>
  </r>
  <r>
    <x v="1"/>
    <x v="9"/>
    <x v="948"/>
    <x v="3"/>
    <x v="29"/>
    <n v="1"/>
  </r>
  <r>
    <x v="1"/>
    <x v="9"/>
    <x v="877"/>
    <x v="0"/>
    <x v="26"/>
    <n v="422"/>
  </r>
  <r>
    <x v="1"/>
    <x v="9"/>
    <x v="845"/>
    <x v="0"/>
    <x v="12"/>
    <n v="4"/>
  </r>
  <r>
    <x v="1"/>
    <x v="9"/>
    <x v="861"/>
    <x v="1"/>
    <x v="8"/>
    <n v="1"/>
  </r>
  <r>
    <x v="1"/>
    <x v="9"/>
    <x v="863"/>
    <x v="3"/>
    <x v="11"/>
    <n v="1"/>
  </r>
  <r>
    <x v="1"/>
    <x v="9"/>
    <x v="811"/>
    <x v="1"/>
    <x v="28"/>
    <n v="3"/>
  </r>
  <r>
    <x v="1"/>
    <x v="9"/>
    <x v="795"/>
    <x v="0"/>
    <x v="11"/>
    <n v="2"/>
  </r>
  <r>
    <x v="1"/>
    <x v="9"/>
    <x v="869"/>
    <x v="1"/>
    <x v="26"/>
    <n v="7"/>
  </r>
  <r>
    <x v="1"/>
    <x v="9"/>
    <x v="837"/>
    <x v="1"/>
    <x v="27"/>
    <n v="2"/>
  </r>
  <r>
    <x v="1"/>
    <x v="9"/>
    <x v="854"/>
    <x v="1"/>
    <x v="12"/>
    <n v="1"/>
  </r>
  <r>
    <x v="2"/>
    <x v="10"/>
    <x v="949"/>
    <x v="12"/>
    <x v="3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925D0-AE55-48B2-BF52-F6E29BD8A786}" name="PivotTable6"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F5:AO18" firstHeaderRow="1" firstDataRow="2" firstDataCol="1" rowPageCount="1" colPageCount="1"/>
  <pivotFields count="8">
    <pivotField axis="axisPage" multipleItemSelectionAllowed="1" showAll="0">
      <items count="4">
        <item x="0"/>
        <item h="1" x="1"/>
        <item h="1" x="2"/>
        <item t="default"/>
      </items>
    </pivotField>
    <pivotField axis="axisCol" multipleItemSelectionAllowed="1" showAll="0">
      <items count="12">
        <item h="1" x="0"/>
        <item x="2"/>
        <item x="1"/>
        <item x="3"/>
        <item x="4"/>
        <item x="5"/>
        <item x="6"/>
        <item x="7"/>
        <item x="8"/>
        <item x="9"/>
        <item x="10"/>
        <item t="default"/>
      </items>
    </pivotField>
    <pivotField axis="axisRow" showAll="0">
      <items count="15">
        <item x="0"/>
        <item x="1"/>
        <item x="2"/>
        <item x="3"/>
        <item x="4"/>
        <item x="5"/>
        <item x="6"/>
        <item x="7"/>
        <item x="8"/>
        <item x="9"/>
        <item x="10"/>
        <item x="11"/>
        <item x="12"/>
        <item x="13"/>
        <item t="default"/>
      </items>
    </pivotField>
    <pivotField showAll="0">
      <items count="14">
        <item x="0"/>
        <item x="1"/>
        <item x="3"/>
        <item x="2"/>
        <item x="6"/>
        <item x="4"/>
        <item x="7"/>
        <item x="10"/>
        <item x="9"/>
        <item x="11"/>
        <item x="5"/>
        <item x="8"/>
        <item x="12"/>
        <item t="default"/>
      </items>
    </pivotField>
    <pivotField showAll="0">
      <items count="33">
        <item x="26"/>
        <item x="14"/>
        <item x="15"/>
        <item x="22"/>
        <item x="25"/>
        <item x="9"/>
        <item x="18"/>
        <item x="27"/>
        <item x="19"/>
        <item x="28"/>
        <item x="7"/>
        <item x="3"/>
        <item x="10"/>
        <item x="12"/>
        <item x="4"/>
        <item x="11"/>
        <item x="13"/>
        <item x="8"/>
        <item x="20"/>
        <item x="29"/>
        <item x="24"/>
        <item x="5"/>
        <item x="17"/>
        <item x="6"/>
        <item x="0"/>
        <item x="2"/>
        <item x="23"/>
        <item x="21"/>
        <item x="30"/>
        <item x="16"/>
        <item x="1"/>
        <item x="31"/>
        <item t="default"/>
      </items>
    </pivotField>
    <pivotField dataField="1" showAll="0"/>
    <pivotField showAll="0">
      <items count="7">
        <item sd="0" x="0"/>
        <item sd="0" x="1"/>
        <item sd="0" x="2"/>
        <item sd="0" x="3"/>
        <item sd="0" x="4"/>
        <item sd="0" x="5"/>
        <item t="default"/>
      </items>
    </pivotField>
    <pivotField showAll="0">
      <items count="7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t="default"/>
      </items>
    </pivotField>
  </pivotFields>
  <rowFields count="1">
    <field x="2"/>
  </rowFields>
  <rowItems count="12">
    <i>
      <x v="1"/>
    </i>
    <i>
      <x v="2"/>
    </i>
    <i>
      <x v="3"/>
    </i>
    <i>
      <x v="4"/>
    </i>
    <i>
      <x v="5"/>
    </i>
    <i>
      <x v="6"/>
    </i>
    <i>
      <x v="7"/>
    </i>
    <i>
      <x v="8"/>
    </i>
    <i>
      <x v="9"/>
    </i>
    <i>
      <x v="11"/>
    </i>
    <i>
      <x v="12"/>
    </i>
    <i t="grand">
      <x/>
    </i>
  </rowItems>
  <colFields count="1">
    <field x="1"/>
  </colFields>
  <colItems count="9">
    <i>
      <x v="1"/>
    </i>
    <i>
      <x v="2"/>
    </i>
    <i>
      <x v="3"/>
    </i>
    <i>
      <x v="4"/>
    </i>
    <i>
      <x v="5"/>
    </i>
    <i>
      <x v="6"/>
    </i>
    <i>
      <x v="7"/>
    </i>
    <i>
      <x v="8"/>
    </i>
    <i>
      <x v="9"/>
    </i>
  </colItems>
  <pageFields count="1">
    <pageField fld="0" hier="-1"/>
  </pageFields>
  <dataFields count="1">
    <dataField name="Sum of Count" fld="5" showDataAs="percentOfCol" baseField="2" baseItem="1" numFmtId="9"/>
  </dataFields>
  <formats count="3">
    <format dxfId="2">
      <pivotArea grandCol="1" outline="0" collapsedLevelsAreSubtotals="1" fieldPosition="0"/>
    </format>
    <format dxfId="1">
      <pivotArea outline="0" fieldPosition="0">
        <references count="1">
          <reference field="4294967294" count="1">
            <x v="0"/>
          </reference>
        </references>
      </pivotArea>
    </format>
    <format dxfId="0">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11">
              <x v="1"/>
              <x v="2"/>
              <x v="3"/>
              <x v="4"/>
              <x v="5"/>
              <x v="6"/>
              <x v="7"/>
              <x v="8"/>
              <x v="9"/>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21124-F568-4062-A419-4376F9D2DE1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J98" firstHeaderRow="0" firstDataRow="1" firstDataCol="1" rowPageCount="2" colPageCount="1"/>
  <pivotFields count="8">
    <pivotField axis="axisPage" multipleItemSelectionAllowed="1" showAll="0">
      <items count="4">
        <item x="0"/>
        <item h="1" x="1"/>
        <item h="1" x="2"/>
        <item t="default"/>
      </items>
    </pivotField>
    <pivotField axis="axisPage" multipleItemSelectionAllowed="1" showAll="0">
      <items count="12">
        <item h="1" x="0"/>
        <item h="1" x="2"/>
        <item h="1" x="1"/>
        <item x="3"/>
        <item h="1" x="4"/>
        <item h="1" x="5"/>
        <item h="1" x="6"/>
        <item h="1" x="7"/>
        <item h="1" x="8"/>
        <item h="1" x="9"/>
        <item h="1" x="10"/>
        <item t="default"/>
      </items>
    </pivotField>
    <pivotField showAll="0">
      <items count="15">
        <item x="0"/>
        <item x="1"/>
        <item x="2"/>
        <item x="3"/>
        <item x="4"/>
        <item x="5"/>
        <item x="6"/>
        <item x="7"/>
        <item x="8"/>
        <item x="9"/>
        <item x="10"/>
        <item x="11"/>
        <item x="12"/>
        <item x="13"/>
        <item t="default"/>
      </items>
    </pivotField>
    <pivotField axis="axisRow" showAll="0">
      <items count="14">
        <item x="0"/>
        <item x="1"/>
        <item x="3"/>
        <item x="2"/>
        <item x="6"/>
        <item x="4"/>
        <item x="7"/>
        <item x="10"/>
        <item x="9"/>
        <item x="11"/>
        <item x="5"/>
        <item x="8"/>
        <item x="12"/>
        <item t="default"/>
      </items>
    </pivotField>
    <pivotField axis="axisRow" showAll="0">
      <items count="33">
        <item x="26"/>
        <item x="14"/>
        <item x="15"/>
        <item x="22"/>
        <item x="25"/>
        <item x="9"/>
        <item x="18"/>
        <item x="27"/>
        <item x="19"/>
        <item x="28"/>
        <item x="7"/>
        <item x="3"/>
        <item x="10"/>
        <item x="12"/>
        <item x="4"/>
        <item x="11"/>
        <item x="13"/>
        <item x="8"/>
        <item x="20"/>
        <item x="29"/>
        <item x="24"/>
        <item x="5"/>
        <item x="17"/>
        <item x="6"/>
        <item x="0"/>
        <item x="2"/>
        <item x="23"/>
        <item x="21"/>
        <item x="30"/>
        <item x="16"/>
        <item x="1"/>
        <item x="31"/>
        <item t="default"/>
      </items>
    </pivotField>
    <pivotField dataField="1" showAll="0"/>
    <pivotField showAll="0">
      <items count="7">
        <item sd="0" x="0"/>
        <item x="1"/>
        <item sd="0" x="2"/>
        <item sd="0" x="3"/>
        <item sd="0" x="4"/>
        <item sd="0" x="5"/>
        <item t="default"/>
      </items>
    </pivotField>
    <pivotField showAll="0">
      <items count="7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x="48"/>
        <item x="49"/>
        <item x="50"/>
        <item sd="0" x="51"/>
        <item sd="0" x="52"/>
        <item sd="0" x="53"/>
        <item sd="0" x="54"/>
        <item sd="0" x="55"/>
        <item sd="0" x="56"/>
        <item sd="0" x="57"/>
        <item sd="0" x="58"/>
        <item sd="0" x="59"/>
        <item sd="0" x="60"/>
        <item sd="0" x="61"/>
        <item sd="0" x="62"/>
        <item sd="0" x="63"/>
        <item sd="0" x="64"/>
        <item sd="0" x="65"/>
        <item sd="0" x="66"/>
        <item sd="0" x="67"/>
        <item sd="0" x="68"/>
        <item t="default"/>
      </items>
    </pivotField>
  </pivotFields>
  <rowFields count="2">
    <field x="3"/>
    <field x="4"/>
  </rowFields>
  <rowItems count="9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4"/>
    </i>
    <i r="1">
      <x v="25"/>
    </i>
    <i r="1">
      <x v="26"/>
    </i>
    <i r="1">
      <x v="27"/>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2"/>
  </colFields>
  <colItems count="2">
    <i>
      <x/>
    </i>
    <i i="1">
      <x v="1"/>
    </i>
  </colItems>
  <pageFields count="2">
    <pageField fld="0" hier="-1"/>
    <pageField fld="1" hier="-1"/>
  </pageFields>
  <dataFields count="2">
    <dataField name="Sum of Count" fld="5" baseField="0" baseItem="0"/>
    <dataField name="Sum of Count2" fld="5" showDataAs="percentOfTotal" baseField="3" baseItem="0" numFmtId="10"/>
  </dataFields>
  <formats count="5">
    <format dxfId="7">
      <pivotArea grandCol="1" outline="0" collapsedLevelsAreSubtotals="1" fieldPosition="0"/>
    </format>
    <format dxfId="6">
      <pivotArea outline="0" collapsedLevelsAreSubtotals="1" fieldPosition="0"/>
    </format>
    <format dxfId="5">
      <pivotArea outline="0" fieldPosition="0">
        <references count="1">
          <reference field="4294967294" count="1">
            <x v="1"/>
          </reference>
        </references>
      </pivotArea>
    </format>
    <format dxfId="4">
      <pivotArea collapsedLevelsAreSubtotals="1" fieldPosition="0">
        <references count="2">
          <reference field="3" count="1" selected="0">
            <x v="0"/>
          </reference>
          <reference field="4" count="1">
            <x v="0"/>
          </reference>
        </references>
      </pivotArea>
    </format>
    <format dxfId="3">
      <pivotArea dataOnly="0" labelOnly="1" fieldPosition="0">
        <references count="2">
          <reference field="3" count="1" selected="0">
            <x v="0"/>
          </reference>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C8134-7797-456A-BAD3-B669194A7B80}"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L5:AD151" firstHeaderRow="1" firstDataRow="3" firstDataCol="1" rowPageCount="1" colPageCount="1"/>
  <pivotFields count="8">
    <pivotField axis="axisPage" multipleItemSelectionAllowed="1" showAll="0">
      <items count="4">
        <item x="0"/>
        <item h="1" x="1"/>
        <item h="1" x="2"/>
        <item t="default"/>
      </items>
    </pivotField>
    <pivotField axis="axisCol" multipleItemSelectionAllowed="1" showAll="0">
      <items count="12">
        <item h="1" x="0"/>
        <item x="2"/>
        <item x="1"/>
        <item x="3"/>
        <item x="4"/>
        <item x="5"/>
        <item x="6"/>
        <item x="7"/>
        <item x="8"/>
        <item x="9"/>
        <item x="10"/>
        <item t="default"/>
      </items>
    </pivotField>
    <pivotField showAll="0">
      <items count="15">
        <item x="0"/>
        <item x="1"/>
        <item x="2"/>
        <item x="3"/>
        <item x="4"/>
        <item x="5"/>
        <item x="6"/>
        <item x="7"/>
        <item x="8"/>
        <item x="9"/>
        <item x="10"/>
        <item x="11"/>
        <item x="12"/>
        <item x="13"/>
        <item t="default"/>
      </items>
    </pivotField>
    <pivotField axis="axisRow" showAll="0">
      <items count="14">
        <item x="0"/>
        <item x="1"/>
        <item x="3"/>
        <item x="2"/>
        <item x="6"/>
        <item x="4"/>
        <item x="7"/>
        <item x="10"/>
        <item x="9"/>
        <item x="11"/>
        <item x="5"/>
        <item x="8"/>
        <item x="12"/>
        <item t="default"/>
      </items>
    </pivotField>
    <pivotField axis="axisRow" showAll="0">
      <items count="33">
        <item x="26"/>
        <item x="14"/>
        <item x="15"/>
        <item x="22"/>
        <item x="25"/>
        <item x="9"/>
        <item x="18"/>
        <item x="27"/>
        <item x="19"/>
        <item x="28"/>
        <item x="7"/>
        <item x="3"/>
        <item x="10"/>
        <item x="12"/>
        <item x="4"/>
        <item x="11"/>
        <item x="13"/>
        <item x="8"/>
        <item x="20"/>
        <item x="29"/>
        <item x="24"/>
        <item x="5"/>
        <item x="17"/>
        <item x="6"/>
        <item x="0"/>
        <item x="2"/>
        <item x="23"/>
        <item x="21"/>
        <item x="30"/>
        <item x="16"/>
        <item x="1"/>
        <item x="31"/>
        <item t="default"/>
      </items>
    </pivotField>
    <pivotField dataField="1" showAll="0"/>
    <pivotField showAll="0">
      <items count="7">
        <item sd="0" x="0"/>
        <item x="1"/>
        <item sd="0" x="2"/>
        <item sd="0" x="3"/>
        <item sd="0" x="4"/>
        <item sd="0" x="5"/>
        <item t="default"/>
      </items>
    </pivotField>
    <pivotField showAll="0">
      <items count="7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x="48"/>
        <item x="49"/>
        <item x="50"/>
        <item sd="0" x="51"/>
        <item sd="0" x="52"/>
        <item sd="0" x="53"/>
        <item sd="0" x="54"/>
        <item sd="0" x="55"/>
        <item sd="0" x="56"/>
        <item sd="0" x="57"/>
        <item sd="0" x="58"/>
        <item sd="0" x="59"/>
        <item sd="0" x="60"/>
        <item sd="0" x="61"/>
        <item sd="0" x="62"/>
        <item sd="0" x="63"/>
        <item sd="0" x="64"/>
        <item sd="0" x="65"/>
        <item sd="0" x="66"/>
        <item sd="0" x="67"/>
        <item sd="0" x="68"/>
        <item t="default"/>
      </items>
    </pivotField>
  </pivotFields>
  <rowFields count="2">
    <field x="3"/>
    <field x="4"/>
  </rowFields>
  <rowItems count="14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3"/>
    </i>
    <i r="1">
      <x/>
    </i>
    <i r="1">
      <x v="1"/>
    </i>
    <i r="1">
      <x v="4"/>
    </i>
    <i r="1">
      <x v="9"/>
    </i>
    <i r="1">
      <x v="15"/>
    </i>
    <i r="1">
      <x v="28"/>
    </i>
    <i>
      <x v="4"/>
    </i>
    <i r="1">
      <x v="2"/>
    </i>
    <i r="1">
      <x v="3"/>
    </i>
    <i r="1">
      <x v="5"/>
    </i>
    <i r="1">
      <x v="7"/>
    </i>
    <i r="1">
      <x v="30"/>
    </i>
    <i>
      <x v="5"/>
    </i>
    <i r="1">
      <x v="1"/>
    </i>
    <i r="1">
      <x v="4"/>
    </i>
    <i r="1">
      <x v="5"/>
    </i>
    <i r="1">
      <x v="6"/>
    </i>
    <i r="1">
      <x v="8"/>
    </i>
    <i r="1">
      <x v="13"/>
    </i>
    <i r="1">
      <x v="15"/>
    </i>
    <i r="1">
      <x v="22"/>
    </i>
    <i r="1">
      <x v="23"/>
    </i>
    <i r="1">
      <x v="27"/>
    </i>
    <i r="1">
      <x v="28"/>
    </i>
    <i r="1">
      <x v="29"/>
    </i>
    <i>
      <x v="6"/>
    </i>
    <i r="1">
      <x/>
    </i>
    <i r="1">
      <x v="13"/>
    </i>
    <i>
      <x v="7"/>
    </i>
    <i r="1">
      <x/>
    </i>
    <i r="1">
      <x v="4"/>
    </i>
    <i r="1">
      <x v="5"/>
    </i>
    <i r="1">
      <x v="10"/>
    </i>
    <i r="1">
      <x v="11"/>
    </i>
    <i r="1">
      <x v="12"/>
    </i>
    <i>
      <x v="8"/>
    </i>
    <i r="1">
      <x v="3"/>
    </i>
    <i r="1">
      <x v="4"/>
    </i>
    <i r="1">
      <x v="8"/>
    </i>
    <i r="1">
      <x v="15"/>
    </i>
    <i>
      <x v="10"/>
    </i>
    <i r="1">
      <x v="7"/>
    </i>
    <i r="1">
      <x v="9"/>
    </i>
    <i r="1">
      <x v="23"/>
    </i>
    <i>
      <x v="11"/>
    </i>
    <i r="1">
      <x v="3"/>
    </i>
    <i r="1">
      <x v="5"/>
    </i>
    <i r="1">
      <x v="20"/>
    </i>
    <i t="grand">
      <x/>
    </i>
  </rowItems>
  <colFields count="2">
    <field x="1"/>
    <field x="-2"/>
  </colFields>
  <colItems count="18">
    <i>
      <x v="1"/>
      <x/>
    </i>
    <i r="1" i="1">
      <x v="1"/>
    </i>
    <i>
      <x v="2"/>
      <x/>
    </i>
    <i r="1" i="1">
      <x v="1"/>
    </i>
    <i>
      <x v="3"/>
      <x/>
    </i>
    <i r="1" i="1">
      <x v="1"/>
    </i>
    <i>
      <x v="4"/>
      <x/>
    </i>
    <i r="1" i="1">
      <x v="1"/>
    </i>
    <i>
      <x v="5"/>
      <x/>
    </i>
    <i r="1" i="1">
      <x v="1"/>
    </i>
    <i>
      <x v="6"/>
      <x/>
    </i>
    <i r="1" i="1">
      <x v="1"/>
    </i>
    <i>
      <x v="7"/>
      <x/>
    </i>
    <i r="1" i="1">
      <x v="1"/>
    </i>
    <i>
      <x v="8"/>
      <x/>
    </i>
    <i r="1" i="1">
      <x v="1"/>
    </i>
    <i>
      <x v="9"/>
      <x/>
    </i>
    <i r="1" i="1">
      <x v="1"/>
    </i>
  </colItems>
  <pageFields count="1">
    <pageField fld="0" hier="-1"/>
  </pageFields>
  <dataFields count="2">
    <dataField name="Sum of Count" fld="5" baseField="0" baseItem="0"/>
    <dataField name="Sum of Count2" fld="5" showDataAs="percentOfCol" baseField="3" baseItem="0" numFmtId="10"/>
  </dataFields>
  <formats count="5">
    <format dxfId="12">
      <pivotArea grandCol="1" outline="0" collapsedLevelsAreSubtotals="1" fieldPosition="0"/>
    </format>
    <format dxfId="11">
      <pivotArea outline="0" collapsedLevelsAreSubtotals="1" fieldPosition="0"/>
    </format>
    <format dxfId="10">
      <pivotArea outline="0" fieldPosition="0">
        <references count="1">
          <reference field="4294967294" count="1">
            <x v="1"/>
          </reference>
        </references>
      </pivotArea>
    </format>
    <format dxfId="9">
      <pivotArea collapsedLevelsAreSubtotals="1" fieldPosition="0">
        <references count="2">
          <reference field="3" count="1" selected="0">
            <x v="0"/>
          </reference>
          <reference field="4" count="1">
            <x v="0"/>
          </reference>
        </references>
      </pivotArea>
    </format>
    <format dxfId="8">
      <pivotArea dataOnly="0" labelOnly="1" fieldPosition="0">
        <references count="2">
          <reference field="3" count="1" selected="0">
            <x v="0"/>
          </reference>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DF7E-A565-425B-8E22-257E623F4A46}">
  <dimension ref="B3:N7"/>
  <sheetViews>
    <sheetView workbookViewId="0"/>
  </sheetViews>
  <sheetFormatPr defaultRowHeight="15" x14ac:dyDescent="0.25"/>
  <sheetData>
    <row r="3" spans="2:14" x14ac:dyDescent="0.25">
      <c r="B3" s="1" t="s">
        <v>0</v>
      </c>
    </row>
    <row r="4" spans="2:14" x14ac:dyDescent="0.25">
      <c r="B4" s="292" t="s">
        <v>1</v>
      </c>
      <c r="C4" s="292"/>
      <c r="D4" s="292"/>
      <c r="E4" s="292"/>
      <c r="F4" s="292"/>
      <c r="G4" s="292"/>
      <c r="H4" s="292"/>
      <c r="I4" s="292"/>
      <c r="J4" s="292"/>
      <c r="K4" s="292"/>
      <c r="L4" s="292"/>
      <c r="M4" s="292"/>
      <c r="N4" s="292"/>
    </row>
    <row r="5" spans="2:14" x14ac:dyDescent="0.25">
      <c r="B5" s="292"/>
      <c r="C5" s="292"/>
      <c r="D5" s="292"/>
      <c r="E5" s="292"/>
      <c r="F5" s="292"/>
      <c r="G5" s="292"/>
      <c r="H5" s="292"/>
      <c r="I5" s="292"/>
      <c r="J5" s="292"/>
      <c r="K5" s="292"/>
      <c r="L5" s="292"/>
      <c r="M5" s="292"/>
      <c r="N5" s="292"/>
    </row>
    <row r="6" spans="2:14" x14ac:dyDescent="0.25">
      <c r="B6" s="292"/>
      <c r="C6" s="292"/>
      <c r="D6" s="292"/>
      <c r="E6" s="292"/>
      <c r="F6" s="292"/>
      <c r="G6" s="292"/>
      <c r="H6" s="292"/>
      <c r="I6" s="292"/>
      <c r="J6" s="292"/>
      <c r="K6" s="292"/>
      <c r="L6" s="292"/>
      <c r="M6" s="292"/>
      <c r="N6" s="292"/>
    </row>
    <row r="7" spans="2:14" x14ac:dyDescent="0.25">
      <c r="B7" s="292"/>
      <c r="C7" s="292"/>
      <c r="D7" s="292"/>
      <c r="E7" s="292"/>
      <c r="F7" s="292"/>
      <c r="G7" s="292"/>
      <c r="H7" s="292"/>
      <c r="I7" s="292"/>
      <c r="J7" s="292"/>
      <c r="K7" s="292"/>
      <c r="L7" s="292"/>
      <c r="M7" s="292"/>
      <c r="N7" s="292"/>
    </row>
  </sheetData>
  <mergeCells count="1">
    <mergeCell ref="B4:N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C1EA5-DED0-4F8A-80D2-F79F50478394}">
  <sheetPr>
    <tabColor theme="9"/>
  </sheetPr>
  <dimension ref="B1:U49"/>
  <sheetViews>
    <sheetView workbookViewId="0"/>
  </sheetViews>
  <sheetFormatPr defaultRowHeight="15" x14ac:dyDescent="0.25"/>
  <cols>
    <col min="1" max="1" width="1.85546875" style="37" customWidth="1"/>
    <col min="2" max="3" width="9.140625" style="37"/>
    <col min="4" max="4" width="9.140625" style="141"/>
    <col min="5" max="5" width="9.140625" style="37"/>
    <col min="6" max="6" width="9.140625" style="141"/>
    <col min="7" max="7" width="9.140625" style="37"/>
    <col min="8" max="8" width="9.140625" style="141"/>
    <col min="9" max="9" width="9.140625" style="37"/>
    <col min="10" max="10" width="9.140625" style="141"/>
    <col min="11" max="12" width="9.140625" style="37"/>
    <col min="13" max="13" width="9.140625" style="141"/>
    <col min="14" max="14" width="9.140625" style="37"/>
    <col min="15" max="15" width="9.140625" style="141"/>
    <col min="16" max="16" width="9.140625" style="37"/>
    <col min="17" max="17" width="9.140625" style="141"/>
    <col min="18" max="18" width="9.140625" style="37"/>
    <col min="19" max="21" width="9.140625" style="141"/>
    <col min="22" max="16384" width="9.140625" style="37"/>
  </cols>
  <sheetData>
    <row r="1" spans="2:15" x14ac:dyDescent="0.25">
      <c r="B1" s="37" t="s">
        <v>134</v>
      </c>
      <c r="O1" s="37" t="s">
        <v>179</v>
      </c>
    </row>
    <row r="2" spans="2:15" x14ac:dyDescent="0.25">
      <c r="B2" s="37" t="s">
        <v>180</v>
      </c>
      <c r="O2" s="37" t="s">
        <v>181</v>
      </c>
    </row>
    <row r="3" spans="2:15" x14ac:dyDescent="0.25">
      <c r="B3" s="37" t="s">
        <v>136</v>
      </c>
      <c r="O3" s="37"/>
    </row>
    <row r="26" spans="2:21" x14ac:dyDescent="0.25">
      <c r="B26" s="162" t="s">
        <v>129</v>
      </c>
      <c r="C26" s="163"/>
      <c r="D26" s="164"/>
    </row>
    <row r="27" spans="2:21" x14ac:dyDescent="0.25">
      <c r="C27" s="37" t="s">
        <v>4</v>
      </c>
      <c r="L27" s="37" t="s">
        <v>5</v>
      </c>
    </row>
    <row r="28" spans="2:21" x14ac:dyDescent="0.25">
      <c r="C28" s="37" t="s">
        <v>12</v>
      </c>
      <c r="E28" s="37" t="s">
        <v>13</v>
      </c>
      <c r="G28" s="37" t="s">
        <v>14</v>
      </c>
      <c r="I28" s="37" t="s">
        <v>15</v>
      </c>
      <c r="K28" s="37" t="s">
        <v>16</v>
      </c>
      <c r="L28" s="37" t="s">
        <v>17</v>
      </c>
      <c r="N28" s="37" t="s">
        <v>18</v>
      </c>
      <c r="P28" s="37" t="s">
        <v>19</v>
      </c>
      <c r="R28" s="37" t="s">
        <v>20</v>
      </c>
      <c r="T28" s="141" t="s">
        <v>60</v>
      </c>
      <c r="U28" s="141" t="s">
        <v>97</v>
      </c>
    </row>
    <row r="29" spans="2:21" x14ac:dyDescent="0.25">
      <c r="B29" s="37" t="s">
        <v>6</v>
      </c>
      <c r="C29" s="37" t="s">
        <v>128</v>
      </c>
      <c r="E29" s="37" t="s">
        <v>127</v>
      </c>
      <c r="G29" s="37" t="s">
        <v>141</v>
      </c>
      <c r="I29" s="37" t="s">
        <v>140</v>
      </c>
      <c r="K29" s="37" t="s">
        <v>10</v>
      </c>
      <c r="L29" s="37" t="s">
        <v>102</v>
      </c>
      <c r="N29" s="37" t="s">
        <v>103</v>
      </c>
      <c r="P29" s="37" t="s">
        <v>104</v>
      </c>
      <c r="R29" s="37" t="s">
        <v>105</v>
      </c>
      <c r="T29" s="141" t="s">
        <v>96</v>
      </c>
      <c r="U29" s="141" t="s">
        <v>98</v>
      </c>
    </row>
    <row r="30" spans="2:21" x14ac:dyDescent="0.25">
      <c r="B30" s="37" t="s">
        <v>106</v>
      </c>
      <c r="C30" s="37">
        <v>595</v>
      </c>
      <c r="D30" s="141">
        <v>0.42591267000715821</v>
      </c>
      <c r="E30" s="37">
        <v>476</v>
      </c>
      <c r="F30" s="141">
        <v>0.34073013600572655</v>
      </c>
      <c r="G30" s="37">
        <v>38</v>
      </c>
      <c r="H30" s="141">
        <v>2.7201145311381531E-2</v>
      </c>
      <c r="I30" s="37">
        <v>253</v>
      </c>
      <c r="J30" s="141">
        <v>0.18110236220472442</v>
      </c>
      <c r="K30" s="37">
        <v>1165</v>
      </c>
      <c r="L30" s="37">
        <v>595</v>
      </c>
      <c r="M30" s="141">
        <v>0.51072961373390557</v>
      </c>
      <c r="N30" s="37">
        <v>588</v>
      </c>
      <c r="O30" s="141">
        <v>0.50472103004291846</v>
      </c>
      <c r="P30" s="37">
        <v>1</v>
      </c>
      <c r="Q30" s="141">
        <v>8.5836909871244631E-4</v>
      </c>
      <c r="R30" s="37">
        <v>30</v>
      </c>
      <c r="S30" s="141">
        <v>2.575107296137339E-2</v>
      </c>
      <c r="T30" s="141">
        <v>0.20830350751610593</v>
      </c>
      <c r="U30" s="141">
        <v>0.7666428060128847</v>
      </c>
    </row>
    <row r="31" spans="2:21" x14ac:dyDescent="0.25">
      <c r="B31" s="37" t="s">
        <v>108</v>
      </c>
      <c r="C31" s="37">
        <v>6388</v>
      </c>
      <c r="D31" s="141">
        <v>0.72648697827817588</v>
      </c>
      <c r="E31" s="37">
        <v>1024</v>
      </c>
      <c r="F31" s="192">
        <v>0.11645627203457296</v>
      </c>
      <c r="G31" s="37">
        <v>85</v>
      </c>
      <c r="H31" s="141">
        <v>9.6667803934948251E-3</v>
      </c>
      <c r="I31" s="37">
        <v>1168</v>
      </c>
      <c r="J31" s="141">
        <v>0.13283293528943477</v>
      </c>
      <c r="K31" s="37">
        <v>8339</v>
      </c>
      <c r="L31" s="37">
        <v>6388</v>
      </c>
      <c r="M31" s="141">
        <v>0.7660390934164768</v>
      </c>
      <c r="N31" s="37">
        <v>856</v>
      </c>
      <c r="O31" s="141">
        <v>0.10265019786545149</v>
      </c>
      <c r="P31" s="37">
        <v>482</v>
      </c>
      <c r="Q31" s="141">
        <v>5.7800695527041611E-2</v>
      </c>
      <c r="R31" s="37">
        <v>715</v>
      </c>
      <c r="S31" s="141">
        <v>8.5741695646960062E-2</v>
      </c>
      <c r="T31" s="141">
        <v>0.1424997156829296</v>
      </c>
      <c r="U31" s="141">
        <v>0.84294325031274875</v>
      </c>
    </row>
    <row r="32" spans="2:21" x14ac:dyDescent="0.25">
      <c r="B32" s="37" t="s">
        <v>109</v>
      </c>
      <c r="C32" s="37">
        <v>8139</v>
      </c>
      <c r="D32" s="141">
        <v>0.82361870066788101</v>
      </c>
      <c r="E32" s="37">
        <v>695</v>
      </c>
      <c r="F32" s="192">
        <v>7.0329892734264321E-2</v>
      </c>
      <c r="G32" s="37">
        <v>34</v>
      </c>
      <c r="H32" s="141">
        <v>3.4405990690143697E-3</v>
      </c>
      <c r="I32" s="37">
        <v>888</v>
      </c>
      <c r="J32" s="141">
        <v>8.9860352155434128E-2</v>
      </c>
      <c r="K32" s="37">
        <v>10298</v>
      </c>
      <c r="L32" s="37">
        <v>8139</v>
      </c>
      <c r="M32" s="141">
        <v>0.79034764031850846</v>
      </c>
      <c r="N32" s="37">
        <v>489</v>
      </c>
      <c r="O32" s="141">
        <v>4.7484948533695864E-2</v>
      </c>
      <c r="P32" s="37">
        <v>1014</v>
      </c>
      <c r="Q32" s="141">
        <v>9.8465721499320258E-2</v>
      </c>
      <c r="R32" s="37">
        <v>696</v>
      </c>
      <c r="S32" s="141">
        <v>6.7585939017284907E-2</v>
      </c>
      <c r="T32" s="141">
        <v>9.3300951224448495E-2</v>
      </c>
      <c r="U32" s="141">
        <v>0.89394859340214528</v>
      </c>
    </row>
    <row r="33" spans="2:21" x14ac:dyDescent="0.25">
      <c r="B33" s="37" t="s">
        <v>110</v>
      </c>
      <c r="C33" s="37">
        <v>5370</v>
      </c>
      <c r="D33" s="141">
        <v>0.8301128458803525</v>
      </c>
      <c r="E33" s="37">
        <v>493</v>
      </c>
      <c r="F33" s="192">
        <v>7.6209615087339616E-2</v>
      </c>
      <c r="G33" s="37">
        <v>20</v>
      </c>
      <c r="H33" s="141">
        <v>3.0916679548616478E-3</v>
      </c>
      <c r="I33" s="37">
        <v>510</v>
      </c>
      <c r="J33" s="141">
        <v>7.883753284897202E-2</v>
      </c>
      <c r="K33" s="37">
        <v>6795</v>
      </c>
      <c r="L33" s="37">
        <v>5370</v>
      </c>
      <c r="M33" s="141">
        <v>0.79028697571743933</v>
      </c>
      <c r="N33" s="37">
        <v>392</v>
      </c>
      <c r="O33" s="141">
        <v>5.7689477557027226E-2</v>
      </c>
      <c r="P33" s="37">
        <v>692</v>
      </c>
      <c r="Q33" s="141">
        <v>0.10183958793230316</v>
      </c>
      <c r="R33" s="37">
        <v>374</v>
      </c>
      <c r="S33" s="141">
        <v>5.5040470934510671E-2</v>
      </c>
      <c r="T33" s="141">
        <v>8.1929200803833674E-2</v>
      </c>
      <c r="U33" s="141">
        <v>0.90632246096769209</v>
      </c>
    </row>
    <row r="34" spans="2:21" x14ac:dyDescent="0.25">
      <c r="B34" s="37" t="s">
        <v>111</v>
      </c>
      <c r="C34" s="37">
        <v>12104</v>
      </c>
      <c r="D34" s="141">
        <v>0.56730408698912638</v>
      </c>
      <c r="E34" s="37">
        <v>4651</v>
      </c>
      <c r="F34" s="192">
        <v>0.21798837645294339</v>
      </c>
      <c r="G34" s="37">
        <v>35</v>
      </c>
      <c r="H34" s="141">
        <v>1.6404199475065617E-3</v>
      </c>
      <c r="I34" s="37">
        <v>4182</v>
      </c>
      <c r="J34" s="141">
        <v>0.19600674915635546</v>
      </c>
      <c r="K34" s="37">
        <v>17971</v>
      </c>
      <c r="L34" s="37">
        <v>12104</v>
      </c>
      <c r="M34" s="141">
        <v>0.67352957542707692</v>
      </c>
      <c r="N34" s="37">
        <v>3873</v>
      </c>
      <c r="O34" s="141">
        <v>0.2155138834789383</v>
      </c>
      <c r="P34" s="37">
        <v>501</v>
      </c>
      <c r="Q34" s="141">
        <v>2.7878248288909911E-2</v>
      </c>
      <c r="R34" s="37">
        <v>1779</v>
      </c>
      <c r="S34" s="141">
        <v>9.8992821768404654E-2</v>
      </c>
      <c r="T34" s="141">
        <v>0.19764716910386201</v>
      </c>
      <c r="U34" s="141">
        <v>0.78529246344206971</v>
      </c>
    </row>
    <row r="35" spans="2:21" x14ac:dyDescent="0.25">
      <c r="B35" s="37" t="s">
        <v>112</v>
      </c>
      <c r="C35" s="37">
        <v>49985</v>
      </c>
      <c r="D35" s="141">
        <v>0.68980983135988516</v>
      </c>
      <c r="E35" s="37">
        <v>10034</v>
      </c>
      <c r="F35" s="141">
        <v>0.13847257873092103</v>
      </c>
      <c r="G35" s="37">
        <v>121</v>
      </c>
      <c r="H35" s="141">
        <v>1.6698407441141565E-3</v>
      </c>
      <c r="I35" s="37">
        <v>11278</v>
      </c>
      <c r="J35" s="141">
        <v>0.15564019762082196</v>
      </c>
      <c r="K35" s="37">
        <v>69707</v>
      </c>
      <c r="L35" s="37">
        <v>49985</v>
      </c>
      <c r="M35" s="141">
        <v>0.71707289081440884</v>
      </c>
      <c r="N35" s="37">
        <v>8904</v>
      </c>
      <c r="O35" s="141">
        <v>0.12773466079446827</v>
      </c>
      <c r="P35" s="37">
        <v>4687</v>
      </c>
      <c r="Q35" s="141">
        <v>6.7238584360250764E-2</v>
      </c>
      <c r="R35" s="37">
        <v>6715</v>
      </c>
      <c r="S35" s="141">
        <v>9.6331788773007021E-2</v>
      </c>
      <c r="T35" s="141">
        <v>0.15731003836493609</v>
      </c>
      <c r="U35" s="141">
        <v>0.82828241009080616</v>
      </c>
    </row>
    <row r="36" spans="2:21" x14ac:dyDescent="0.25">
      <c r="B36" s="37" t="s">
        <v>113</v>
      </c>
      <c r="C36" s="37">
        <v>72556</v>
      </c>
      <c r="D36" s="141">
        <v>0.75960551937854648</v>
      </c>
      <c r="E36" s="37">
        <v>10077</v>
      </c>
      <c r="F36" s="141">
        <v>0.10549844008459139</v>
      </c>
      <c r="G36" s="37">
        <v>169</v>
      </c>
      <c r="H36" s="141">
        <v>1.7693000272200005E-3</v>
      </c>
      <c r="I36" s="37">
        <v>11663</v>
      </c>
      <c r="J36" s="141">
        <v>0.12210264034004062</v>
      </c>
      <c r="K36" s="37">
        <v>97862</v>
      </c>
      <c r="L36" s="37">
        <v>72556</v>
      </c>
      <c r="M36" s="141">
        <v>0.74141137520181477</v>
      </c>
      <c r="N36" s="37">
        <v>8216</v>
      </c>
      <c r="O36" s="141">
        <v>8.3954956980237472E-2</v>
      </c>
      <c r="P36" s="37">
        <v>10038</v>
      </c>
      <c r="Q36" s="141">
        <v>0.10257301097463775</v>
      </c>
      <c r="R36" s="37">
        <v>7514</v>
      </c>
      <c r="S36" s="141">
        <v>7.6781590402812128E-2</v>
      </c>
      <c r="T36" s="141">
        <v>0.12387194036726062</v>
      </c>
      <c r="U36" s="141">
        <v>0.86510395946313778</v>
      </c>
    </row>
    <row r="37" spans="2:21" x14ac:dyDescent="0.25">
      <c r="B37" s="37" t="s">
        <v>114</v>
      </c>
      <c r="C37" s="37">
        <v>81411</v>
      </c>
      <c r="D37" s="141">
        <v>0.80635288524395321</v>
      </c>
      <c r="E37" s="37">
        <v>8763</v>
      </c>
      <c r="F37" s="141">
        <v>8.6795031794140373E-2</v>
      </c>
      <c r="G37" s="37">
        <v>208</v>
      </c>
      <c r="H37" s="141">
        <v>2.0601810582199244E-3</v>
      </c>
      <c r="I37" s="37">
        <v>9750</v>
      </c>
      <c r="J37" s="141">
        <v>9.6570987104058953E-2</v>
      </c>
      <c r="K37" s="37">
        <v>104116</v>
      </c>
      <c r="L37" s="37">
        <v>81411</v>
      </c>
      <c r="M37" s="141">
        <v>0.7819259287717546</v>
      </c>
      <c r="N37" s="37">
        <v>6314</v>
      </c>
      <c r="O37" s="141">
        <v>6.0643897191593993E-2</v>
      </c>
      <c r="P37" s="37">
        <v>10063</v>
      </c>
      <c r="Q37" s="141">
        <v>9.665181144108495E-2</v>
      </c>
      <c r="R37" s="37">
        <v>6748</v>
      </c>
      <c r="S37" s="141">
        <v>6.4812324714741257E-2</v>
      </c>
      <c r="T37" s="141">
        <v>9.8631168162278876E-2</v>
      </c>
      <c r="U37" s="141">
        <v>0.89314791703809349</v>
      </c>
    </row>
    <row r="38" spans="2:21" x14ac:dyDescent="0.25">
      <c r="B38" s="37" t="s">
        <v>115</v>
      </c>
      <c r="C38" s="37">
        <v>64569</v>
      </c>
      <c r="D38" s="141">
        <v>0.82358418367346942</v>
      </c>
      <c r="E38" s="37">
        <v>6545</v>
      </c>
      <c r="F38" s="141">
        <v>8.3482142857142852E-2</v>
      </c>
      <c r="G38" s="37">
        <v>155</v>
      </c>
      <c r="H38" s="141">
        <v>1.9770408163265305E-3</v>
      </c>
      <c r="I38" s="37">
        <v>6565</v>
      </c>
      <c r="J38" s="141">
        <v>8.3737244897959182E-2</v>
      </c>
      <c r="K38" s="37">
        <v>81481</v>
      </c>
      <c r="L38" s="37">
        <v>64569</v>
      </c>
      <c r="M38" s="141">
        <v>0.79244240988696757</v>
      </c>
      <c r="N38" s="37">
        <v>4192</v>
      </c>
      <c r="O38" s="141">
        <v>5.1447576735680713E-2</v>
      </c>
      <c r="P38" s="37">
        <v>8759</v>
      </c>
      <c r="Q38" s="141">
        <v>0.10749745339404278</v>
      </c>
      <c r="R38" s="37">
        <v>4207</v>
      </c>
      <c r="S38" s="141">
        <v>5.1631668732587968E-2</v>
      </c>
      <c r="T38" s="141">
        <v>8.5714285714285715E-2</v>
      </c>
      <c r="U38" s="141">
        <v>0.90706632653061225</v>
      </c>
    </row>
    <row r="39" spans="2:21" x14ac:dyDescent="0.25">
      <c r="B39" s="37" t="s">
        <v>116</v>
      </c>
      <c r="C39" s="37">
        <v>127182</v>
      </c>
      <c r="D39" s="141">
        <v>0.92269185565664036</v>
      </c>
      <c r="E39" s="37">
        <v>40</v>
      </c>
      <c r="F39" s="141">
        <v>2.9019573702462312E-4</v>
      </c>
      <c r="G39" s="37">
        <v>382</v>
      </c>
      <c r="H39" s="141">
        <v>2.7713692885851507E-3</v>
      </c>
      <c r="I39" s="37">
        <v>9394</v>
      </c>
      <c r="J39" s="141">
        <v>6.8152468840232738E-2</v>
      </c>
      <c r="K39" s="37">
        <v>146428</v>
      </c>
      <c r="L39" s="37">
        <v>127182</v>
      </c>
      <c r="M39" s="141">
        <v>0.86856338951566636</v>
      </c>
      <c r="N39" s="37">
        <v>6694</v>
      </c>
      <c r="O39" s="141">
        <v>4.5715300352391616E-2</v>
      </c>
      <c r="P39" s="37">
        <v>6562</v>
      </c>
      <c r="Q39" s="141">
        <v>4.4813833419837738E-2</v>
      </c>
      <c r="R39" s="37">
        <v>6476</v>
      </c>
      <c r="S39" s="141">
        <v>4.4226514054688991E-2</v>
      </c>
      <c r="T39" s="141">
        <v>7.092383812881789E-2</v>
      </c>
      <c r="U39" s="141">
        <v>0.92298205139366507</v>
      </c>
    </row>
    <row r="40" spans="2:21" x14ac:dyDescent="0.25">
      <c r="B40" s="37" t="s">
        <v>117</v>
      </c>
      <c r="C40" s="37">
        <v>447</v>
      </c>
      <c r="D40" s="141">
        <v>0.40089686098654709</v>
      </c>
      <c r="E40" s="37">
        <v>372</v>
      </c>
      <c r="F40" s="141">
        <v>0.33363228699551567</v>
      </c>
      <c r="G40" s="37">
        <v>45</v>
      </c>
      <c r="H40" s="141">
        <v>4.0358744394618833E-2</v>
      </c>
      <c r="I40" s="37">
        <v>220</v>
      </c>
      <c r="J40" s="141">
        <v>0.19730941704035873</v>
      </c>
      <c r="K40" s="37">
        <v>894</v>
      </c>
      <c r="L40" s="37">
        <v>447</v>
      </c>
      <c r="M40" s="141">
        <v>0.5</v>
      </c>
      <c r="N40" s="37">
        <v>455</v>
      </c>
      <c r="O40" s="141">
        <v>0.50894854586129756</v>
      </c>
      <c r="P40" s="37" t="s">
        <v>107</v>
      </c>
      <c r="Q40" s="141" t="s">
        <v>107</v>
      </c>
      <c r="R40" s="37">
        <v>22</v>
      </c>
      <c r="S40" s="141">
        <v>2.4608501118568233E-2</v>
      </c>
      <c r="T40" s="141">
        <v>0.23766816143497757</v>
      </c>
      <c r="U40" s="141">
        <v>0.73452914798206281</v>
      </c>
    </row>
    <row r="41" spans="2:21" x14ac:dyDescent="0.25">
      <c r="B41" s="37" t="s">
        <v>118</v>
      </c>
      <c r="C41" s="37">
        <v>5843</v>
      </c>
      <c r="D41" s="141">
        <v>0.72144709223360903</v>
      </c>
      <c r="E41" s="37">
        <v>888</v>
      </c>
      <c r="F41" s="141">
        <v>0.1096431658229411</v>
      </c>
      <c r="G41" s="37">
        <v>78</v>
      </c>
      <c r="H41" s="141">
        <v>9.630818619582664E-3</v>
      </c>
      <c r="I41" s="37">
        <v>1175</v>
      </c>
      <c r="J41" s="141">
        <v>0.14507963946166194</v>
      </c>
      <c r="K41" s="37">
        <v>7673</v>
      </c>
      <c r="L41" s="37">
        <v>5843</v>
      </c>
      <c r="M41" s="141">
        <v>0.76150136843477123</v>
      </c>
      <c r="N41" s="37">
        <v>885</v>
      </c>
      <c r="O41" s="141">
        <v>0.1153395021503975</v>
      </c>
      <c r="P41" s="37">
        <v>375</v>
      </c>
      <c r="Q41" s="141">
        <v>4.8872670402710802E-2</v>
      </c>
      <c r="R41" s="37">
        <v>659</v>
      </c>
      <c r="S41" s="141">
        <v>8.5885572787697123E-2</v>
      </c>
      <c r="T41" s="141">
        <v>0.15471045808124459</v>
      </c>
      <c r="U41" s="141">
        <v>0.83109025805655024</v>
      </c>
    </row>
    <row r="42" spans="2:21" x14ac:dyDescent="0.25">
      <c r="B42" s="37" t="s">
        <v>119</v>
      </c>
      <c r="C42" s="37">
        <v>7086</v>
      </c>
      <c r="D42" s="141">
        <v>0.82472067039106145</v>
      </c>
      <c r="E42" s="37">
        <v>632</v>
      </c>
      <c r="F42" s="141">
        <v>7.3556797020484177E-2</v>
      </c>
      <c r="G42" s="37">
        <v>25</v>
      </c>
      <c r="H42" s="141">
        <v>2.9096834264432029E-3</v>
      </c>
      <c r="I42" s="37">
        <v>754</v>
      </c>
      <c r="J42" s="141">
        <v>8.7756052141527E-2</v>
      </c>
      <c r="K42" s="37">
        <v>8968</v>
      </c>
      <c r="L42" s="37">
        <v>7086</v>
      </c>
      <c r="M42" s="141">
        <v>0.79014272970561994</v>
      </c>
      <c r="N42" s="37">
        <v>411</v>
      </c>
      <c r="O42" s="141">
        <v>4.5829616413916148E-2</v>
      </c>
      <c r="P42" s="37">
        <v>887</v>
      </c>
      <c r="Q42" s="141">
        <v>9.8907225691347009E-2</v>
      </c>
      <c r="R42" s="37">
        <v>619</v>
      </c>
      <c r="S42" s="141">
        <v>6.9023193577163244E-2</v>
      </c>
      <c r="T42" s="141">
        <v>9.066573556797021E-2</v>
      </c>
      <c r="U42" s="141">
        <v>0.89827746741154557</v>
      </c>
    </row>
    <row r="43" spans="2:21" x14ac:dyDescent="0.25">
      <c r="B43" s="37" t="s">
        <v>120</v>
      </c>
      <c r="C43" s="37">
        <v>4480</v>
      </c>
      <c r="D43" s="141">
        <v>0.8348863212821469</v>
      </c>
      <c r="E43" s="37">
        <v>380</v>
      </c>
      <c r="F43" s="141">
        <v>7.0816250465896388E-2</v>
      </c>
      <c r="G43" s="37">
        <v>18</v>
      </c>
      <c r="H43" s="141">
        <v>3.354453969437197E-3</v>
      </c>
      <c r="I43" s="37">
        <v>441</v>
      </c>
      <c r="J43" s="141">
        <v>8.2184122251211328E-2</v>
      </c>
      <c r="K43" s="37">
        <v>5675</v>
      </c>
      <c r="L43" s="37">
        <v>4480</v>
      </c>
      <c r="M43" s="141">
        <v>0.7894273127753304</v>
      </c>
      <c r="N43" s="37">
        <v>265</v>
      </c>
      <c r="O43" s="141">
        <v>4.6696035242290747E-2</v>
      </c>
      <c r="P43" s="37">
        <v>632</v>
      </c>
      <c r="Q43" s="141">
        <v>0.11136563876651982</v>
      </c>
      <c r="R43" s="37">
        <v>314</v>
      </c>
      <c r="S43" s="141">
        <v>5.5330396475770927E-2</v>
      </c>
      <c r="T43" s="141">
        <v>8.5538576220648532E-2</v>
      </c>
      <c r="U43" s="141">
        <v>0.90570257174804325</v>
      </c>
    </row>
    <row r="44" spans="2:21" x14ac:dyDescent="0.25">
      <c r="B44" s="37" t="s">
        <v>121</v>
      </c>
      <c r="C44" s="37">
        <v>2733</v>
      </c>
      <c r="D44" s="141">
        <v>0.70931741500129764</v>
      </c>
      <c r="E44" s="37">
        <v>454</v>
      </c>
      <c r="F44" s="141">
        <v>0.11783026213340254</v>
      </c>
      <c r="G44" s="37">
        <v>15</v>
      </c>
      <c r="H44" s="141">
        <v>3.8930703348040488E-3</v>
      </c>
      <c r="I44" s="37">
        <v>586</v>
      </c>
      <c r="J44" s="141">
        <v>0.15208928107967817</v>
      </c>
      <c r="K44" s="37">
        <v>3771</v>
      </c>
      <c r="L44" s="37">
        <v>2733</v>
      </c>
      <c r="M44" s="141">
        <v>0.72474144789180583</v>
      </c>
      <c r="N44" s="37">
        <v>468</v>
      </c>
      <c r="O44" s="141">
        <v>0.12410501193317422</v>
      </c>
      <c r="P44" s="37">
        <v>381</v>
      </c>
      <c r="Q44" s="141">
        <v>0.10103420843277645</v>
      </c>
      <c r="R44" s="37">
        <v>249</v>
      </c>
      <c r="S44" s="141">
        <v>6.6030230708035001E-2</v>
      </c>
      <c r="T44" s="141">
        <v>0.15598235141448222</v>
      </c>
      <c r="U44" s="141">
        <v>0.82714767713470028</v>
      </c>
    </row>
    <row r="45" spans="2:21" x14ac:dyDescent="0.25">
      <c r="B45" s="37" t="s">
        <v>122</v>
      </c>
      <c r="C45" s="37">
        <v>6835</v>
      </c>
      <c r="D45" s="141">
        <v>0.59966660817687312</v>
      </c>
      <c r="E45" s="37">
        <v>1752</v>
      </c>
      <c r="F45" s="141">
        <v>0.15371117739954379</v>
      </c>
      <c r="G45" s="37">
        <v>54</v>
      </c>
      <c r="H45" s="141">
        <v>4.7376732760133359E-3</v>
      </c>
      <c r="I45" s="37">
        <v>2552</v>
      </c>
      <c r="J45" s="141">
        <v>0.22389892963677838</v>
      </c>
      <c r="K45" s="37">
        <v>10612</v>
      </c>
      <c r="L45" s="37">
        <v>6835</v>
      </c>
      <c r="M45" s="141">
        <v>0.64408217112702604</v>
      </c>
      <c r="N45" s="37">
        <v>2443</v>
      </c>
      <c r="O45" s="141">
        <v>0.23021108179419525</v>
      </c>
      <c r="P45" s="37">
        <v>457</v>
      </c>
      <c r="Q45" s="141">
        <v>4.306445533358462E-2</v>
      </c>
      <c r="R45" s="37">
        <v>1077</v>
      </c>
      <c r="S45" s="141">
        <v>0.10148888051262721</v>
      </c>
      <c r="T45" s="141">
        <v>0.22863660291279173</v>
      </c>
      <c r="U45" s="141">
        <v>0.75337778557641688</v>
      </c>
    </row>
    <row r="46" spans="2:21" x14ac:dyDescent="0.25">
      <c r="B46" s="37" t="s">
        <v>123</v>
      </c>
      <c r="C46" s="37">
        <v>17734</v>
      </c>
      <c r="D46" s="141">
        <v>0.67601875500324016</v>
      </c>
      <c r="E46" s="37">
        <v>3282</v>
      </c>
      <c r="F46" s="141">
        <v>0.12510959478519423</v>
      </c>
      <c r="G46" s="37">
        <v>115</v>
      </c>
      <c r="H46" s="141">
        <v>4.383791407768841E-3</v>
      </c>
      <c r="I46" s="37">
        <v>4699</v>
      </c>
      <c r="J46" s="141">
        <v>0.17912552891396333</v>
      </c>
      <c r="K46" s="37">
        <v>25955</v>
      </c>
      <c r="L46" s="37">
        <v>17734</v>
      </c>
      <c r="M46" s="141">
        <v>0.68325948757464838</v>
      </c>
      <c r="N46" s="37">
        <v>4428</v>
      </c>
      <c r="O46" s="141">
        <v>0.17060296667308802</v>
      </c>
      <c r="P46" s="37">
        <v>1760</v>
      </c>
      <c r="Q46" s="141">
        <v>6.7809670583702561E-2</v>
      </c>
      <c r="R46" s="37">
        <v>2418</v>
      </c>
      <c r="S46" s="141">
        <v>9.3161240608745907E-2</v>
      </c>
      <c r="T46" s="141">
        <v>0.18350932032173217</v>
      </c>
      <c r="U46" s="141">
        <v>0.80112834978843439</v>
      </c>
    </row>
    <row r="47" spans="2:21" x14ac:dyDescent="0.25">
      <c r="B47" s="37" t="s">
        <v>124</v>
      </c>
      <c r="C47" s="37">
        <v>29164</v>
      </c>
      <c r="D47" s="141">
        <v>0.74487267897734533</v>
      </c>
      <c r="E47" s="37">
        <v>3742</v>
      </c>
      <c r="F47" s="141">
        <v>9.5573774678824094E-2</v>
      </c>
      <c r="G47" s="37">
        <v>195</v>
      </c>
      <c r="H47" s="141">
        <v>4.980461267335836E-3</v>
      </c>
      <c r="I47" s="37">
        <v>5609</v>
      </c>
      <c r="J47" s="141">
        <v>0.14325849871018823</v>
      </c>
      <c r="K47" s="37">
        <v>40242</v>
      </c>
      <c r="L47" s="37">
        <v>29164</v>
      </c>
      <c r="M47" s="141">
        <v>0.72471547139804182</v>
      </c>
      <c r="N47" s="37">
        <v>4787</v>
      </c>
      <c r="O47" s="141">
        <v>0.11895532031211173</v>
      </c>
      <c r="P47" s="37">
        <v>3287</v>
      </c>
      <c r="Q47" s="141">
        <v>8.1680830972615678E-2</v>
      </c>
      <c r="R47" s="37">
        <v>3371</v>
      </c>
      <c r="S47" s="141">
        <v>8.376820237562746E-2</v>
      </c>
      <c r="T47" s="141">
        <v>0.14823895997752407</v>
      </c>
      <c r="U47" s="141">
        <v>0.84044645365616943</v>
      </c>
    </row>
    <row r="48" spans="2:21" x14ac:dyDescent="0.25">
      <c r="B48" s="37" t="s">
        <v>125</v>
      </c>
      <c r="C48" s="37">
        <v>30571</v>
      </c>
      <c r="D48" s="141">
        <v>0.77542168674698797</v>
      </c>
      <c r="E48" s="37">
        <v>3422</v>
      </c>
      <c r="F48" s="141">
        <v>8.6797717184527584E-2</v>
      </c>
      <c r="G48" s="37">
        <v>178</v>
      </c>
      <c r="H48" s="141">
        <v>4.514901712111604E-3</v>
      </c>
      <c r="I48" s="37">
        <v>4871</v>
      </c>
      <c r="J48" s="141">
        <v>0.12355104629042486</v>
      </c>
      <c r="K48" s="37">
        <v>40904</v>
      </c>
      <c r="L48" s="37">
        <v>30571</v>
      </c>
      <c r="M48" s="141">
        <v>0.74738411891257583</v>
      </c>
      <c r="N48" s="37">
        <v>3959</v>
      </c>
      <c r="O48" s="141">
        <v>9.6787600234695875E-2</v>
      </c>
      <c r="P48" s="37">
        <v>3737</v>
      </c>
      <c r="Q48" s="141">
        <v>9.1360258165460589E-2</v>
      </c>
      <c r="R48" s="37">
        <v>2899</v>
      </c>
      <c r="S48" s="141">
        <v>7.0873264228437316E-2</v>
      </c>
      <c r="T48" s="141">
        <v>0.12806594800253646</v>
      </c>
      <c r="U48" s="141">
        <v>0.86221940393151553</v>
      </c>
    </row>
    <row r="49" spans="2:21" x14ac:dyDescent="0.25">
      <c r="B49" s="37" t="s">
        <v>126</v>
      </c>
      <c r="C49" s="37">
        <v>77381</v>
      </c>
      <c r="D49" s="141">
        <v>0.89285425825285292</v>
      </c>
      <c r="E49" s="37">
        <v>35</v>
      </c>
      <c r="F49" s="141">
        <v>4.0384460059769001E-4</v>
      </c>
      <c r="G49" s="37">
        <v>463</v>
      </c>
      <c r="H49" s="141">
        <v>5.3422871450494423E-3</v>
      </c>
      <c r="I49" s="37">
        <v>8113</v>
      </c>
      <c r="J49" s="141">
        <v>9.3611178418544549E-2</v>
      </c>
      <c r="K49" s="37">
        <v>92144</v>
      </c>
      <c r="L49" s="37">
        <v>77381</v>
      </c>
      <c r="M49" s="141">
        <v>0.83978338253168949</v>
      </c>
      <c r="N49" s="37">
        <v>6398</v>
      </c>
      <c r="O49" s="141">
        <v>6.9434797707935411E-2</v>
      </c>
      <c r="P49" s="37">
        <v>3442</v>
      </c>
      <c r="Q49" s="141">
        <v>3.735457544712624E-2</v>
      </c>
      <c r="R49" s="37">
        <v>5357</v>
      </c>
      <c r="S49" s="141">
        <v>5.8137263413787117E-2</v>
      </c>
      <c r="T49" s="141">
        <v>9.8953465563593981E-2</v>
      </c>
      <c r="U49" s="141">
        <v>0.89325810285345053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BA83-8697-436E-BE37-55C842D6BF0F}">
  <dimension ref="A1:T64"/>
  <sheetViews>
    <sheetView workbookViewId="0"/>
  </sheetViews>
  <sheetFormatPr defaultRowHeight="15" x14ac:dyDescent="0.25"/>
  <cols>
    <col min="1" max="1" width="6.85546875" customWidth="1"/>
    <col min="2" max="11" width="9.140625" style="12"/>
    <col min="12" max="12" width="11.28515625" style="12" customWidth="1"/>
    <col min="14" max="15" width="9.140625" style="29"/>
    <col min="16" max="16" width="6.140625" style="29" customWidth="1"/>
    <col min="17" max="17" width="9.140625" style="29"/>
  </cols>
  <sheetData>
    <row r="1" spans="1:20" s="29" customFormat="1" x14ac:dyDescent="0.25">
      <c r="B1" s="64"/>
      <c r="C1" s="64"/>
      <c r="D1" s="64"/>
      <c r="E1" s="64"/>
      <c r="F1" s="64"/>
      <c r="G1" s="64"/>
      <c r="H1" s="64"/>
      <c r="I1" s="64"/>
      <c r="J1" s="64"/>
      <c r="K1" s="64"/>
      <c r="L1" s="64"/>
    </row>
    <row r="2" spans="1:20" s="29" customFormat="1" x14ac:dyDescent="0.25">
      <c r="B2" s="31"/>
      <c r="C2" s="25"/>
      <c r="D2" s="25"/>
      <c r="E2" s="25"/>
      <c r="F2" s="25"/>
      <c r="G2" s="25"/>
      <c r="H2" s="25"/>
      <c r="I2" s="25"/>
      <c r="J2" s="25"/>
      <c r="K2" s="25"/>
      <c r="L2" s="25"/>
      <c r="M2" s="25"/>
      <c r="N2" s="25"/>
      <c r="O2" s="25"/>
      <c r="P2" s="28"/>
    </row>
    <row r="3" spans="1:20" s="29" customFormat="1" ht="21" x14ac:dyDescent="0.35">
      <c r="B3" s="30"/>
      <c r="C3" s="65" t="s">
        <v>63</v>
      </c>
      <c r="D3" s="64"/>
      <c r="E3" s="64"/>
      <c r="F3" s="64"/>
      <c r="G3" s="64"/>
      <c r="H3" s="64"/>
      <c r="I3" s="64"/>
      <c r="J3" s="64"/>
      <c r="K3" s="64"/>
      <c r="L3" s="64"/>
      <c r="M3" s="64"/>
      <c r="N3" s="64"/>
      <c r="O3" s="64"/>
      <c r="P3" s="27"/>
    </row>
    <row r="4" spans="1:20" s="29" customFormat="1" ht="6" customHeight="1" x14ac:dyDescent="0.35">
      <c r="B4" s="30"/>
      <c r="C4" s="65"/>
      <c r="D4" s="64"/>
      <c r="E4" s="64"/>
      <c r="F4" s="64"/>
      <c r="G4" s="64"/>
      <c r="H4" s="64"/>
      <c r="I4" s="64"/>
      <c r="J4" s="64"/>
      <c r="K4" s="64"/>
      <c r="L4" s="64"/>
      <c r="M4" s="64"/>
      <c r="N4" s="64"/>
      <c r="O4" s="64"/>
      <c r="P4" s="27"/>
    </row>
    <row r="5" spans="1:20" s="29" customFormat="1" x14ac:dyDescent="0.25">
      <c r="B5" s="30"/>
      <c r="C5" s="66" t="s">
        <v>61</v>
      </c>
      <c r="D5" s="64"/>
      <c r="E5" s="64"/>
      <c r="F5" s="64"/>
      <c r="G5" s="64"/>
      <c r="H5" s="64"/>
      <c r="I5" s="64"/>
      <c r="J5" s="64"/>
      <c r="K5" s="64"/>
      <c r="L5" s="64"/>
      <c r="M5" s="64"/>
      <c r="N5" s="64"/>
      <c r="O5" s="64"/>
      <c r="P5" s="27"/>
    </row>
    <row r="6" spans="1:20" s="29" customFormat="1" x14ac:dyDescent="0.25">
      <c r="B6" s="30"/>
      <c r="C6" s="67" t="s">
        <v>62</v>
      </c>
      <c r="D6" s="64"/>
      <c r="E6" s="64"/>
      <c r="F6" s="64"/>
      <c r="G6" s="64"/>
      <c r="H6" s="64"/>
      <c r="I6" s="64"/>
      <c r="J6" s="64"/>
      <c r="K6" s="64"/>
      <c r="L6" s="64"/>
      <c r="M6" s="64"/>
      <c r="N6" s="64"/>
      <c r="O6" s="64"/>
      <c r="P6" s="27"/>
    </row>
    <row r="7" spans="1:20" s="29" customFormat="1" x14ac:dyDescent="0.25">
      <c r="B7" s="30"/>
      <c r="C7" s="68"/>
      <c r="D7" s="64"/>
      <c r="E7" s="64"/>
      <c r="F7" s="64"/>
      <c r="G7" s="64"/>
      <c r="H7" s="64"/>
      <c r="I7" s="64"/>
      <c r="J7" s="64"/>
      <c r="K7" s="64"/>
      <c r="L7" s="64"/>
      <c r="M7" s="64"/>
      <c r="N7" s="64"/>
      <c r="O7" s="64"/>
      <c r="P7" s="27"/>
    </row>
    <row r="8" spans="1:20" s="29" customFormat="1" x14ac:dyDescent="0.25">
      <c r="B8" s="30"/>
      <c r="C8" s="64" t="s">
        <v>64</v>
      </c>
      <c r="D8" s="64"/>
      <c r="E8" s="64"/>
      <c r="F8" s="64"/>
      <c r="G8" s="64"/>
      <c r="H8" s="64"/>
      <c r="I8" s="64"/>
      <c r="J8" s="64"/>
      <c r="K8" s="64"/>
      <c r="L8" s="64"/>
      <c r="M8" s="64"/>
      <c r="N8" s="64"/>
      <c r="O8" s="64"/>
      <c r="P8" s="27"/>
    </row>
    <row r="9" spans="1:20" s="29" customFormat="1" x14ac:dyDescent="0.25">
      <c r="B9" s="30"/>
      <c r="C9" s="64" t="s">
        <v>132</v>
      </c>
      <c r="D9" s="64"/>
      <c r="E9" s="64"/>
      <c r="F9" s="64"/>
      <c r="G9" s="64"/>
      <c r="H9" s="64"/>
      <c r="I9" s="64"/>
      <c r="J9" s="64"/>
      <c r="K9" s="64"/>
      <c r="L9" s="64"/>
      <c r="M9" s="64"/>
      <c r="N9" s="64"/>
      <c r="O9" s="64"/>
      <c r="P9" s="27"/>
    </row>
    <row r="10" spans="1:20" s="29" customFormat="1" x14ac:dyDescent="0.25">
      <c r="B10" s="30"/>
      <c r="C10" s="64" t="s">
        <v>133</v>
      </c>
      <c r="D10" s="64"/>
      <c r="E10" s="64"/>
      <c r="F10" s="64"/>
      <c r="G10" s="64"/>
      <c r="H10" s="64"/>
      <c r="I10" s="64"/>
      <c r="J10" s="64"/>
      <c r="K10" s="64"/>
      <c r="L10" s="64"/>
      <c r="M10" s="64"/>
      <c r="N10" s="64"/>
      <c r="O10" s="64"/>
      <c r="P10" s="27"/>
    </row>
    <row r="11" spans="1:20" x14ac:dyDescent="0.25">
      <c r="A11" s="37"/>
      <c r="B11" s="39"/>
      <c r="M11" s="12"/>
      <c r="N11" s="64"/>
      <c r="O11" s="64"/>
      <c r="P11" s="27"/>
      <c r="R11" s="37"/>
      <c r="S11" s="37"/>
      <c r="T11" s="37"/>
    </row>
    <row r="12" spans="1:20" x14ac:dyDescent="0.25">
      <c r="A12" s="37"/>
      <c r="B12" s="39"/>
      <c r="C12" s="69" t="s">
        <v>57</v>
      </c>
      <c r="M12" s="12"/>
      <c r="N12" s="64"/>
      <c r="O12" s="64"/>
      <c r="P12" s="27"/>
      <c r="R12" s="37"/>
      <c r="S12" s="37"/>
      <c r="T12" s="37"/>
    </row>
    <row r="13" spans="1:20" x14ac:dyDescent="0.25">
      <c r="B13" s="39"/>
      <c r="M13" s="12"/>
      <c r="N13" s="64"/>
      <c r="O13" s="64"/>
      <c r="P13" s="27"/>
    </row>
    <row r="14" spans="1:20" x14ac:dyDescent="0.25">
      <c r="B14" s="39"/>
      <c r="C14" s="64" t="s">
        <v>153</v>
      </c>
      <c r="M14" s="12"/>
      <c r="N14" s="64"/>
      <c r="O14" s="64"/>
      <c r="P14" s="27"/>
    </row>
    <row r="15" spans="1:20" x14ac:dyDescent="0.25">
      <c r="B15" s="39"/>
      <c r="C15" s="64"/>
      <c r="M15" s="12"/>
      <c r="N15" s="64"/>
      <c r="O15" s="64"/>
      <c r="P15" s="128"/>
    </row>
    <row r="16" spans="1:20" x14ac:dyDescent="0.25">
      <c r="B16" s="39"/>
      <c r="M16" s="12"/>
      <c r="N16" s="64"/>
      <c r="O16" s="64"/>
      <c r="P16" s="128"/>
    </row>
    <row r="17" spans="2:16" x14ac:dyDescent="0.25">
      <c r="B17" s="39"/>
      <c r="M17" s="12"/>
      <c r="N17" s="64"/>
      <c r="O17" s="64"/>
      <c r="P17" s="27"/>
    </row>
    <row r="18" spans="2:16" ht="15.75" thickBot="1" x14ac:dyDescent="0.3">
      <c r="B18" s="39"/>
      <c r="C18" s="70" t="s">
        <v>99</v>
      </c>
      <c r="M18" s="12"/>
      <c r="N18" s="64"/>
      <c r="O18" s="64"/>
      <c r="P18" s="27"/>
    </row>
    <row r="19" spans="2:16" x14ac:dyDescent="0.25">
      <c r="B19" s="39"/>
      <c r="C19" s="50" t="s">
        <v>32</v>
      </c>
      <c r="D19" s="12" t="s">
        <v>131</v>
      </c>
      <c r="M19" s="12"/>
      <c r="N19" s="64"/>
      <c r="O19" s="64"/>
      <c r="P19" s="27"/>
    </row>
    <row r="20" spans="2:16" x14ac:dyDescent="0.25">
      <c r="B20" s="39"/>
      <c r="C20" s="13" t="s">
        <v>27</v>
      </c>
      <c r="M20" s="12"/>
      <c r="N20" s="64"/>
      <c r="O20" s="64"/>
      <c r="P20" s="27"/>
    </row>
    <row r="21" spans="2:16" x14ac:dyDescent="0.25">
      <c r="B21" s="39"/>
      <c r="C21" s="13" t="s">
        <v>47</v>
      </c>
      <c r="M21" s="12"/>
      <c r="N21" s="64"/>
      <c r="O21" s="64"/>
      <c r="P21" s="27"/>
    </row>
    <row r="22" spans="2:16" x14ac:dyDescent="0.25">
      <c r="B22" s="39"/>
      <c r="C22" s="13" t="s">
        <v>51</v>
      </c>
      <c r="M22" s="12"/>
      <c r="N22" s="64"/>
      <c r="O22" s="64"/>
      <c r="P22" s="27"/>
    </row>
    <row r="23" spans="2:16" x14ac:dyDescent="0.25">
      <c r="B23" s="39"/>
      <c r="C23" s="13" t="s">
        <v>46</v>
      </c>
      <c r="M23" s="12"/>
      <c r="N23" s="64"/>
      <c r="O23" s="64"/>
      <c r="P23" s="27"/>
    </row>
    <row r="24" spans="2:16" x14ac:dyDescent="0.25">
      <c r="B24" s="39"/>
      <c r="C24" s="13" t="s">
        <v>53</v>
      </c>
      <c r="M24" s="12"/>
      <c r="N24" s="64"/>
      <c r="O24" s="64"/>
      <c r="P24" s="27"/>
    </row>
    <row r="25" spans="2:16" x14ac:dyDescent="0.25">
      <c r="B25" s="39"/>
      <c r="C25" s="13" t="s">
        <v>50</v>
      </c>
      <c r="M25" s="12"/>
      <c r="N25" s="64"/>
      <c r="O25" s="64"/>
      <c r="P25" s="27"/>
    </row>
    <row r="26" spans="2:16" x14ac:dyDescent="0.25">
      <c r="B26" s="39"/>
      <c r="M26" s="12"/>
      <c r="N26" s="64"/>
      <c r="O26" s="64"/>
      <c r="P26" s="27"/>
    </row>
    <row r="27" spans="2:16" x14ac:dyDescent="0.25">
      <c r="B27" s="39"/>
      <c r="M27" s="12"/>
      <c r="N27" s="64"/>
      <c r="O27" s="64"/>
      <c r="P27" s="27"/>
    </row>
    <row r="28" spans="2:16" x14ac:dyDescent="0.25">
      <c r="B28" s="39"/>
      <c r="M28" s="12"/>
      <c r="N28" s="64"/>
      <c r="O28" s="64"/>
      <c r="P28" s="27"/>
    </row>
    <row r="29" spans="2:16" x14ac:dyDescent="0.25">
      <c r="B29" s="41"/>
      <c r="C29" s="42"/>
      <c r="D29" s="42"/>
      <c r="E29" s="42"/>
      <c r="F29" s="42"/>
      <c r="G29" s="42"/>
      <c r="H29" s="42"/>
      <c r="I29" s="42"/>
      <c r="J29" s="42"/>
      <c r="K29" s="42"/>
      <c r="L29" s="42"/>
      <c r="M29" s="42"/>
      <c r="N29" s="129"/>
      <c r="O29" s="129"/>
      <c r="P29" s="130"/>
    </row>
    <row r="39" spans="2:12" x14ac:dyDescent="0.25">
      <c r="C39" s="70"/>
    </row>
    <row r="48" spans="2:12" s="29" customFormat="1" x14ac:dyDescent="0.25">
      <c r="B48" s="64"/>
      <c r="C48" s="64"/>
      <c r="D48" s="64"/>
      <c r="E48" s="64"/>
      <c r="F48" s="64"/>
      <c r="G48" s="64"/>
      <c r="H48" s="64"/>
      <c r="I48" s="64"/>
      <c r="J48" s="64"/>
      <c r="K48" s="64"/>
      <c r="L48" s="64"/>
    </row>
    <row r="49" spans="2:12" s="29" customFormat="1" x14ac:dyDescent="0.25">
      <c r="B49" s="64"/>
      <c r="C49" s="64"/>
      <c r="D49" s="64"/>
      <c r="E49" s="64"/>
      <c r="F49" s="64"/>
      <c r="G49" s="64"/>
      <c r="H49" s="64"/>
      <c r="I49" s="64"/>
      <c r="J49" s="64"/>
      <c r="K49" s="64"/>
      <c r="L49" s="64"/>
    </row>
    <row r="50" spans="2:12" s="29" customFormat="1" x14ac:dyDescent="0.25">
      <c r="B50" s="64"/>
      <c r="C50" s="64"/>
      <c r="D50" s="64"/>
      <c r="E50" s="64"/>
      <c r="F50" s="64"/>
      <c r="G50" s="64"/>
      <c r="H50" s="64"/>
      <c r="I50" s="64"/>
      <c r="J50" s="64"/>
      <c r="K50" s="64"/>
      <c r="L50" s="64"/>
    </row>
    <row r="51" spans="2:12" s="29" customFormat="1" x14ac:dyDescent="0.25">
      <c r="B51" s="64"/>
      <c r="C51" s="64"/>
      <c r="D51" s="64"/>
      <c r="E51" s="64"/>
      <c r="F51" s="64"/>
      <c r="G51" s="64"/>
      <c r="H51" s="64"/>
      <c r="I51" s="64"/>
      <c r="J51" s="64"/>
      <c r="K51" s="64"/>
      <c r="L51" s="64"/>
    </row>
    <row r="52" spans="2:12" s="29" customFormat="1" x14ac:dyDescent="0.25">
      <c r="B52" s="64"/>
      <c r="C52" s="64"/>
      <c r="D52" s="64"/>
      <c r="E52" s="64"/>
      <c r="F52" s="64"/>
      <c r="G52" s="64"/>
      <c r="H52" s="64"/>
      <c r="I52" s="64"/>
      <c r="J52" s="64"/>
      <c r="K52" s="64"/>
      <c r="L52" s="64"/>
    </row>
    <row r="53" spans="2:12" s="29" customFormat="1" x14ac:dyDescent="0.25">
      <c r="B53" s="64"/>
      <c r="C53" s="64"/>
      <c r="D53" s="64"/>
      <c r="E53" s="64"/>
      <c r="F53" s="64"/>
      <c r="G53" s="64"/>
      <c r="H53" s="64"/>
      <c r="I53" s="64"/>
      <c r="J53" s="64"/>
      <c r="K53" s="64"/>
      <c r="L53" s="64"/>
    </row>
    <row r="54" spans="2:12" s="29" customFormat="1" x14ac:dyDescent="0.25">
      <c r="B54" s="64"/>
      <c r="C54" s="64"/>
      <c r="D54" s="64"/>
      <c r="E54" s="64"/>
      <c r="F54" s="64"/>
      <c r="G54" s="64"/>
      <c r="H54" s="64"/>
      <c r="I54" s="64"/>
      <c r="J54" s="64"/>
      <c r="K54" s="64"/>
      <c r="L54" s="64"/>
    </row>
    <row r="55" spans="2:12" s="29" customFormat="1" x14ac:dyDescent="0.25">
      <c r="B55" s="64"/>
      <c r="C55" s="64"/>
      <c r="D55" s="64"/>
      <c r="E55" s="64"/>
      <c r="F55" s="64"/>
      <c r="G55" s="64"/>
      <c r="H55" s="64"/>
      <c r="I55" s="64"/>
      <c r="J55" s="64"/>
      <c r="K55" s="64"/>
      <c r="L55" s="64"/>
    </row>
    <row r="56" spans="2:12" s="29" customFormat="1" x14ac:dyDescent="0.25">
      <c r="B56" s="64"/>
      <c r="C56" s="64"/>
      <c r="D56" s="64"/>
      <c r="E56" s="64"/>
      <c r="F56" s="64"/>
      <c r="G56" s="64"/>
      <c r="H56" s="64"/>
      <c r="I56" s="64"/>
      <c r="J56" s="64"/>
      <c r="K56" s="64"/>
      <c r="L56" s="64"/>
    </row>
    <row r="57" spans="2:12" s="29" customFormat="1" x14ac:dyDescent="0.25">
      <c r="B57" s="64"/>
      <c r="C57" s="64"/>
      <c r="D57" s="64"/>
      <c r="E57" s="64"/>
      <c r="F57" s="64"/>
      <c r="G57" s="64"/>
      <c r="H57" s="64"/>
      <c r="I57" s="64"/>
      <c r="J57" s="64"/>
      <c r="K57" s="64"/>
      <c r="L57" s="64"/>
    </row>
    <row r="58" spans="2:12" s="29" customFormat="1" x14ac:dyDescent="0.25">
      <c r="B58" s="64"/>
      <c r="C58" s="64"/>
      <c r="D58" s="64"/>
      <c r="E58" s="64"/>
      <c r="F58" s="64"/>
      <c r="G58" s="64"/>
      <c r="H58" s="64"/>
      <c r="I58" s="64"/>
      <c r="J58" s="64"/>
      <c r="K58" s="64"/>
      <c r="L58" s="64"/>
    </row>
    <row r="59" spans="2:12" s="29" customFormat="1" x14ac:dyDescent="0.25">
      <c r="B59" s="64"/>
      <c r="C59" s="64"/>
      <c r="D59" s="64"/>
      <c r="E59" s="64"/>
      <c r="F59" s="64"/>
      <c r="G59" s="64"/>
      <c r="H59" s="64"/>
      <c r="I59" s="64"/>
      <c r="J59" s="64"/>
      <c r="K59" s="64"/>
      <c r="L59" s="64"/>
    </row>
    <row r="60" spans="2:12" s="29" customFormat="1" x14ac:dyDescent="0.25">
      <c r="B60" s="64"/>
      <c r="C60" s="64"/>
      <c r="D60" s="64"/>
      <c r="E60" s="64"/>
      <c r="F60" s="64"/>
      <c r="G60" s="64"/>
      <c r="H60" s="64"/>
      <c r="I60" s="64"/>
      <c r="J60" s="64"/>
      <c r="K60" s="64"/>
      <c r="L60" s="64"/>
    </row>
    <row r="61" spans="2:12" s="29" customFormat="1" x14ac:dyDescent="0.25">
      <c r="B61" s="64"/>
      <c r="C61" s="64"/>
      <c r="D61" s="64"/>
      <c r="E61" s="64"/>
      <c r="F61" s="64"/>
      <c r="G61" s="64"/>
      <c r="H61" s="64"/>
      <c r="I61" s="64"/>
      <c r="J61" s="64"/>
      <c r="K61" s="64"/>
      <c r="L61" s="64"/>
    </row>
    <row r="62" spans="2:12" s="29" customFormat="1" x14ac:dyDescent="0.25">
      <c r="B62" s="64"/>
      <c r="C62" s="64"/>
      <c r="D62" s="64"/>
      <c r="E62" s="64"/>
      <c r="F62" s="64"/>
      <c r="G62" s="64"/>
      <c r="H62" s="64"/>
      <c r="I62" s="64"/>
      <c r="J62" s="64"/>
      <c r="K62" s="64"/>
      <c r="L62" s="64"/>
    </row>
    <row r="63" spans="2:12" s="29" customFormat="1" x14ac:dyDescent="0.25">
      <c r="B63" s="64"/>
      <c r="C63" s="64"/>
      <c r="D63" s="64"/>
      <c r="E63" s="64"/>
      <c r="F63" s="64"/>
      <c r="G63" s="64"/>
      <c r="H63" s="64"/>
      <c r="I63" s="64"/>
      <c r="J63" s="64"/>
      <c r="K63" s="64"/>
      <c r="L63" s="64"/>
    </row>
    <row r="64" spans="2:12" s="29" customFormat="1" x14ac:dyDescent="0.25">
      <c r="B64" s="64"/>
      <c r="C64" s="64"/>
      <c r="D64" s="64"/>
      <c r="E64" s="64"/>
      <c r="F64" s="64"/>
      <c r="G64" s="64"/>
      <c r="H64" s="64"/>
      <c r="I64" s="64"/>
      <c r="J64" s="64"/>
      <c r="K64" s="64"/>
      <c r="L64" s="6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8F82-39D8-4822-B6F9-CD3C9EE6FCB1}">
  <dimension ref="B1:BE155"/>
  <sheetViews>
    <sheetView workbookViewId="0"/>
  </sheetViews>
  <sheetFormatPr defaultRowHeight="15" x14ac:dyDescent="0.25"/>
  <cols>
    <col min="1" max="1" width="2.42578125" style="37" customWidth="1"/>
    <col min="2" max="2" width="5.28515625" style="37" customWidth="1"/>
    <col min="3" max="4" width="9.28515625" style="93" customWidth="1"/>
    <col min="5" max="5" width="14.28515625" style="37" bestFit="1" customWidth="1"/>
    <col min="6" max="6" width="11.5703125" style="5" bestFit="1" customWidth="1"/>
    <col min="7" max="7" width="11.5703125" style="5" customWidth="1"/>
    <col min="8" max="8" width="2.28515625" style="37" customWidth="1"/>
    <col min="9" max="9" width="6.7109375" style="37" customWidth="1"/>
    <col min="10" max="10" width="9.5703125" style="93" bestFit="1" customWidth="1"/>
    <col min="11" max="11" width="9.5703125" style="93" customWidth="1"/>
    <col min="12" max="12" width="8.7109375" style="37" customWidth="1"/>
    <col min="13" max="13" width="11.5703125" style="37" bestFit="1" customWidth="1"/>
    <col min="14" max="14" width="9.140625" style="6"/>
    <col min="15" max="15" width="2.140625" style="11" customWidth="1"/>
    <col min="16" max="16" width="5.7109375" style="7" customWidth="1"/>
    <col min="17" max="17" width="11.5703125" style="9" bestFit="1" customWidth="1"/>
    <col min="18" max="18" width="9" style="7" bestFit="1" customWidth="1"/>
    <col min="19" max="19" width="9" style="7" customWidth="1"/>
    <col min="20" max="20" width="2.5703125" style="37" customWidth="1"/>
    <col min="21" max="21" width="5.28515625" style="99" bestFit="1" customWidth="1"/>
    <col min="22" max="22" width="9.5703125" style="98" bestFit="1" customWidth="1"/>
    <col min="23" max="23" width="11.7109375" style="98" customWidth="1"/>
    <col min="24" max="24" width="14.5703125" style="100" customWidth="1"/>
    <col min="25" max="25" width="3.140625" style="16" customWidth="1"/>
    <col min="26" max="26" width="8.85546875" style="92" customWidth="1"/>
    <col min="27" max="28" width="10" style="92" customWidth="1"/>
    <col min="29" max="29" width="12.7109375" style="110" customWidth="1"/>
    <col min="30" max="30" width="3.28515625" style="12" customWidth="1"/>
    <col min="31" max="31" width="8" style="92" customWidth="1"/>
    <col min="32" max="32" width="13.28515625" style="93" customWidth="1"/>
    <col min="33" max="33" width="11.42578125" style="93" customWidth="1"/>
    <col min="34" max="34" width="8.140625" style="37" customWidth="1"/>
    <col min="35" max="35" width="8.5703125" style="37" customWidth="1"/>
    <col min="36" max="36" width="8.5703125" style="93" customWidth="1"/>
    <col min="37" max="39" width="8.5703125" style="37" customWidth="1"/>
    <col min="40" max="40" width="8.5703125" style="93" customWidth="1"/>
    <col min="41" max="41" width="5.42578125" style="37" customWidth="1"/>
    <col min="42" max="42" width="8.5703125" style="37" customWidth="1"/>
    <col min="43" max="43" width="3.42578125" style="12" customWidth="1"/>
    <col min="44" max="44" width="8.5703125" style="37" customWidth="1"/>
    <col min="45" max="45" width="9.140625" style="6"/>
    <col min="46" max="46" width="13.28515625" style="37" customWidth="1"/>
    <col min="47" max="47" width="10.7109375" style="37" customWidth="1"/>
    <col min="48" max="48" width="4.140625" style="37" customWidth="1"/>
    <col min="49" max="49" width="9.140625" style="37"/>
    <col min="50" max="50" width="9.140625" style="6"/>
    <col min="51" max="52" width="9.140625" style="37"/>
    <col min="53" max="53" width="4" style="37" customWidth="1"/>
    <col min="54" max="54" width="9.140625" style="37"/>
    <col min="55" max="55" width="9.140625" style="6"/>
    <col min="56" max="16384" width="9.140625" style="37"/>
  </cols>
  <sheetData>
    <row r="1" spans="2:57" ht="21" x14ac:dyDescent="0.35">
      <c r="B1" s="79" t="s">
        <v>100</v>
      </c>
      <c r="C1" s="89"/>
      <c r="D1" s="89"/>
      <c r="E1" s="80"/>
      <c r="F1" s="127"/>
      <c r="G1" s="127"/>
      <c r="H1" s="23"/>
      <c r="I1" s="23"/>
    </row>
    <row r="2" spans="2:57" ht="21" x14ac:dyDescent="0.35">
      <c r="B2" s="173" t="s">
        <v>145</v>
      </c>
      <c r="C2" s="90"/>
      <c r="D2" s="90"/>
      <c r="E2" s="29"/>
      <c r="F2" s="75"/>
      <c r="G2" s="75"/>
      <c r="H2" s="23"/>
      <c r="I2" s="23"/>
      <c r="AE2" s="318" t="s">
        <v>86</v>
      </c>
      <c r="AF2" s="319"/>
      <c r="AG2" s="319"/>
      <c r="AH2" s="320"/>
      <c r="AI2" s="318" t="s">
        <v>142</v>
      </c>
      <c r="AJ2" s="319"/>
      <c r="AK2" s="319"/>
      <c r="AL2" s="320"/>
      <c r="AM2" s="318" t="s">
        <v>143</v>
      </c>
      <c r="AN2" s="319"/>
      <c r="AO2" s="319"/>
      <c r="AP2" s="320"/>
      <c r="AQ2" s="132"/>
      <c r="AR2" s="324" t="s">
        <v>89</v>
      </c>
      <c r="AS2" s="325"/>
      <c r="AT2" s="325"/>
      <c r="AU2" s="326"/>
      <c r="AW2" s="312" t="s">
        <v>92</v>
      </c>
      <c r="AX2" s="313"/>
      <c r="AY2" s="313"/>
      <c r="AZ2" s="314"/>
      <c r="BB2" s="312" t="s">
        <v>94</v>
      </c>
      <c r="BC2" s="313"/>
      <c r="BD2" s="313"/>
      <c r="BE2" s="314"/>
    </row>
    <row r="3" spans="2:57" s="12" customFormat="1" x14ac:dyDescent="0.25">
      <c r="B3" s="82" t="s">
        <v>77</v>
      </c>
      <c r="C3" s="91"/>
      <c r="D3" s="91"/>
      <c r="E3" s="38"/>
      <c r="F3" s="38"/>
      <c r="G3" s="83">
        <f>SUM(F6:F25)</f>
        <v>857162</v>
      </c>
      <c r="I3" s="82" t="s">
        <v>78</v>
      </c>
      <c r="J3" s="91"/>
      <c r="K3" s="91"/>
      <c r="L3" s="38"/>
      <c r="M3" s="38"/>
      <c r="N3" s="83">
        <f>SUM(M6:M25)</f>
        <v>856215</v>
      </c>
      <c r="O3" s="16"/>
      <c r="P3" s="82" t="s">
        <v>76</v>
      </c>
      <c r="Q3" s="112"/>
      <c r="R3" s="112"/>
      <c r="S3" s="83">
        <f>SUM(R6:R25)</f>
        <v>794548</v>
      </c>
      <c r="U3" s="82" t="s">
        <v>82</v>
      </c>
      <c r="V3" s="103"/>
      <c r="W3" s="103"/>
      <c r="X3" s="104"/>
      <c r="Y3" s="16"/>
      <c r="Z3" s="82" t="s">
        <v>84</v>
      </c>
      <c r="AA3" s="103"/>
      <c r="AB3" s="103"/>
      <c r="AC3" s="104"/>
      <c r="AE3" s="321"/>
      <c r="AF3" s="322"/>
      <c r="AG3" s="322"/>
      <c r="AH3" s="323"/>
      <c r="AI3" s="321"/>
      <c r="AJ3" s="322"/>
      <c r="AK3" s="322"/>
      <c r="AL3" s="323"/>
      <c r="AM3" s="321"/>
      <c r="AN3" s="322"/>
      <c r="AO3" s="322"/>
      <c r="AP3" s="323"/>
      <c r="AQ3" s="132"/>
      <c r="AR3" s="327"/>
      <c r="AS3" s="328"/>
      <c r="AT3" s="328"/>
      <c r="AU3" s="329"/>
      <c r="AW3" s="315"/>
      <c r="AX3" s="316"/>
      <c r="AY3" s="316"/>
      <c r="AZ3" s="317"/>
      <c r="BB3" s="315"/>
      <c r="BC3" s="316"/>
      <c r="BD3" s="316"/>
      <c r="BE3" s="317"/>
    </row>
    <row r="4" spans="2:57" s="12" customFormat="1" x14ac:dyDescent="0.25">
      <c r="B4" s="102" t="s">
        <v>79</v>
      </c>
      <c r="C4" s="92"/>
      <c r="D4" s="92"/>
      <c r="G4" s="40"/>
      <c r="H4" s="13"/>
      <c r="I4" s="102" t="s">
        <v>80</v>
      </c>
      <c r="J4" s="92"/>
      <c r="K4" s="92"/>
      <c r="N4" s="40"/>
      <c r="P4" s="102" t="s">
        <v>81</v>
      </c>
      <c r="Q4" s="100"/>
      <c r="R4" s="100"/>
      <c r="S4" s="18"/>
      <c r="T4" s="73"/>
      <c r="U4" s="102" t="s">
        <v>83</v>
      </c>
      <c r="V4" s="98"/>
      <c r="W4" s="98"/>
      <c r="X4" s="109">
        <f>SUM(X6:X25)</f>
        <v>780548</v>
      </c>
      <c r="Y4" s="81"/>
      <c r="Z4" s="102" t="s">
        <v>85</v>
      </c>
      <c r="AA4" s="98"/>
      <c r="AB4" s="98"/>
      <c r="AC4" s="109">
        <f>SUM(AC6:AC25)</f>
        <v>14000</v>
      </c>
      <c r="AE4" s="121" t="s">
        <v>87</v>
      </c>
      <c r="AF4" s="98"/>
      <c r="AG4" s="98"/>
      <c r="AH4" s="109">
        <f>SUM(AH6:AH25)</f>
        <v>2000</v>
      </c>
      <c r="AI4" s="121"/>
      <c r="AJ4" s="98"/>
      <c r="AK4" s="98"/>
      <c r="AL4" s="109">
        <f>SUM(AL6:AL25)</f>
        <v>1937</v>
      </c>
      <c r="AM4" s="121"/>
      <c r="AN4" s="98"/>
      <c r="AO4" s="98"/>
      <c r="AP4" s="109">
        <f>SUM(AP6:AP25)</f>
        <v>63</v>
      </c>
      <c r="AQ4" s="165"/>
      <c r="AR4" s="121" t="s">
        <v>90</v>
      </c>
      <c r="AS4" s="98"/>
      <c r="AT4" s="98"/>
      <c r="AU4" s="109">
        <f>SUM(AU5:AU25)</f>
        <v>82861</v>
      </c>
      <c r="AW4" s="39"/>
      <c r="AX4" s="11"/>
      <c r="AZ4" s="109">
        <f>SUM(AZ6:AZ25)</f>
        <v>691</v>
      </c>
      <c r="BB4" s="39"/>
      <c r="BC4" s="11"/>
      <c r="BE4" s="109">
        <f>SUM(BE6:BE25)</f>
        <v>24</v>
      </c>
    </row>
    <row r="5" spans="2:57" s="12" customFormat="1" x14ac:dyDescent="0.25">
      <c r="B5" s="39" t="s">
        <v>24</v>
      </c>
      <c r="C5" s="92" t="s">
        <v>25</v>
      </c>
      <c r="D5" s="92"/>
      <c r="E5" s="12" t="s">
        <v>43</v>
      </c>
      <c r="F5" s="78" t="s">
        <v>37</v>
      </c>
      <c r="G5" s="40"/>
      <c r="H5" s="13"/>
      <c r="I5" s="39" t="s">
        <v>24</v>
      </c>
      <c r="J5" s="92" t="s">
        <v>25</v>
      </c>
      <c r="K5" s="92"/>
      <c r="L5" s="12" t="s">
        <v>48</v>
      </c>
      <c r="M5" s="78" t="s">
        <v>37</v>
      </c>
      <c r="N5" s="40"/>
      <c r="P5" s="113" t="s">
        <v>24</v>
      </c>
      <c r="Q5" s="97" t="s">
        <v>25</v>
      </c>
      <c r="R5" s="101" t="s">
        <v>37</v>
      </c>
      <c r="S5" s="18"/>
      <c r="T5" s="73"/>
      <c r="U5" s="105" t="s">
        <v>24</v>
      </c>
      <c r="V5" s="98" t="s">
        <v>25</v>
      </c>
      <c r="W5" s="98"/>
      <c r="X5" s="106" t="s">
        <v>37</v>
      </c>
      <c r="Y5" s="16"/>
      <c r="Z5" s="105" t="s">
        <v>24</v>
      </c>
      <c r="AA5" s="98" t="s">
        <v>25</v>
      </c>
      <c r="AB5" s="98"/>
      <c r="AC5" s="106" t="s">
        <v>37</v>
      </c>
      <c r="AE5" s="122" t="s">
        <v>24</v>
      </c>
      <c r="AF5" s="92" t="s">
        <v>25</v>
      </c>
      <c r="AG5" s="92"/>
      <c r="AH5" s="106" t="s">
        <v>37</v>
      </c>
      <c r="AI5" s="122" t="s">
        <v>24</v>
      </c>
      <c r="AJ5" s="92" t="s">
        <v>25</v>
      </c>
      <c r="AL5" s="106" t="s">
        <v>37</v>
      </c>
      <c r="AM5" s="122" t="s">
        <v>24</v>
      </c>
      <c r="AN5" s="92" t="s">
        <v>25</v>
      </c>
      <c r="AP5" s="106" t="s">
        <v>37</v>
      </c>
      <c r="AQ5" s="78"/>
      <c r="AR5" s="39" t="s">
        <v>24</v>
      </c>
      <c r="AS5" s="11" t="s">
        <v>25</v>
      </c>
      <c r="AU5" s="106" t="s">
        <v>37</v>
      </c>
      <c r="AW5" s="39" t="s">
        <v>24</v>
      </c>
      <c r="AX5" s="11" t="s">
        <v>25</v>
      </c>
      <c r="AZ5" s="106" t="s">
        <v>37</v>
      </c>
      <c r="BB5" s="39" t="s">
        <v>24</v>
      </c>
      <c r="BC5" s="11" t="s">
        <v>25</v>
      </c>
      <c r="BE5" s="106" t="s">
        <v>37</v>
      </c>
    </row>
    <row r="6" spans="2:57" s="12" customFormat="1" x14ac:dyDescent="0.25">
      <c r="B6" s="39" t="s">
        <v>16</v>
      </c>
      <c r="C6" s="92" t="s">
        <v>35</v>
      </c>
      <c r="D6" s="92" t="str">
        <f>_xlfn.CONCAT(B6," ",C6)</f>
        <v>F 0-11 mths</v>
      </c>
      <c r="E6" s="12" t="s">
        <v>32</v>
      </c>
      <c r="F6" s="16">
        <v>1052</v>
      </c>
      <c r="G6" s="40"/>
      <c r="H6" s="13"/>
      <c r="I6" s="39" t="s">
        <v>16</v>
      </c>
      <c r="J6" s="92" t="s">
        <v>35</v>
      </c>
      <c r="K6" s="92" t="str">
        <f>_xlfn.CONCAT(I6," ",J6)</f>
        <v>F 0-11 mths</v>
      </c>
      <c r="L6" s="12" t="s">
        <v>32</v>
      </c>
      <c r="M6" s="16">
        <v>1038</v>
      </c>
      <c r="N6" s="40"/>
      <c r="P6" s="113" t="s">
        <v>16</v>
      </c>
      <c r="Q6" s="97" t="s">
        <v>35</v>
      </c>
      <c r="R6" s="14">
        <v>595</v>
      </c>
      <c r="S6" s="18"/>
      <c r="T6" s="73"/>
      <c r="U6" s="105" t="s">
        <v>16</v>
      </c>
      <c r="V6" s="98" t="s">
        <v>35</v>
      </c>
      <c r="W6" s="98" t="str">
        <f>_xlfn.CONCAT(U6," ",V6)</f>
        <v>F 0-11 mths</v>
      </c>
      <c r="X6" s="19">
        <v>595</v>
      </c>
      <c r="Y6" s="16"/>
      <c r="Z6" s="105" t="s">
        <v>16</v>
      </c>
      <c r="AA6" s="98" t="s">
        <v>35</v>
      </c>
      <c r="AB6" s="98" t="str">
        <f>_xlfn.CONCAT(Z6," ",AA6)</f>
        <v>F 0-11 mths</v>
      </c>
      <c r="AC6" s="118">
        <v>207</v>
      </c>
      <c r="AE6" s="122" t="s">
        <v>16</v>
      </c>
      <c r="AF6" s="92" t="s">
        <v>35</v>
      </c>
      <c r="AG6" s="92" t="str">
        <f>_xlfn.CONCAT(AE6," ",AF6)</f>
        <v>F 0-11 mths</v>
      </c>
      <c r="AH6" s="40">
        <v>24</v>
      </c>
      <c r="AI6" s="122" t="s">
        <v>16</v>
      </c>
      <c r="AJ6" s="92" t="s">
        <v>35</v>
      </c>
      <c r="AK6" s="12" t="str">
        <f>_xlfn.CONCAT(AI6," ",AJ6)</f>
        <v>F 0-11 mths</v>
      </c>
      <c r="AL6" s="166">
        <v>20</v>
      </c>
      <c r="AM6" s="122" t="s">
        <v>16</v>
      </c>
      <c r="AN6" s="92" t="s">
        <v>35</v>
      </c>
      <c r="AO6" s="12" t="str">
        <f>_xlfn.CONCAT(AM6," ",AN6)</f>
        <v>F 0-11 mths</v>
      </c>
      <c r="AP6" s="40">
        <v>4</v>
      </c>
      <c r="AR6" s="39" t="s">
        <v>16</v>
      </c>
      <c r="AS6" s="11" t="s">
        <v>35</v>
      </c>
      <c r="AT6" s="12" t="str">
        <f>_xlfn.CONCAT(AR6," ",AS6)</f>
        <v>F 0-11 mths</v>
      </c>
      <c r="AU6" s="40">
        <v>208</v>
      </c>
      <c r="AW6" s="39" t="s">
        <v>16</v>
      </c>
      <c r="AX6" s="11" t="s">
        <v>35</v>
      </c>
      <c r="AY6" s="12" t="str">
        <f>_xlfn.CONCAT(AW6," ",AX6)</f>
        <v>F 0-11 mths</v>
      </c>
      <c r="AZ6" s="40">
        <v>14</v>
      </c>
      <c r="BB6" s="39" t="s">
        <v>16</v>
      </c>
      <c r="BC6" s="11" t="s">
        <v>34</v>
      </c>
      <c r="BD6" s="12" t="str">
        <f>_xlfn.CONCAT(BB6," ",BC6)</f>
        <v>F 25-29</v>
      </c>
      <c r="BE6" s="40">
        <v>4</v>
      </c>
    </row>
    <row r="7" spans="2:57" s="12" customFormat="1" x14ac:dyDescent="0.25">
      <c r="B7" s="39" t="s">
        <v>16</v>
      </c>
      <c r="C7" s="92" t="s">
        <v>39</v>
      </c>
      <c r="D7" s="92" t="str">
        <f t="shared" ref="D7:D25" si="0">_xlfn.CONCAT(B7," ",C7)</f>
        <v>F 1-4</v>
      </c>
      <c r="E7" s="12" t="s">
        <v>32</v>
      </c>
      <c r="F7" s="16">
        <v>7430</v>
      </c>
      <c r="G7" s="40"/>
      <c r="H7" s="13"/>
      <c r="I7" s="39" t="s">
        <v>16</v>
      </c>
      <c r="J7" s="92" t="s">
        <v>39</v>
      </c>
      <c r="K7" s="92" t="str">
        <f t="shared" ref="K7:K25" si="1">_xlfn.CONCAT(I7," ",J7)</f>
        <v>F 1-4</v>
      </c>
      <c r="L7" s="12" t="s">
        <v>32</v>
      </c>
      <c r="M7" s="16">
        <v>7259</v>
      </c>
      <c r="N7" s="40"/>
      <c r="P7" s="113" t="s">
        <v>30</v>
      </c>
      <c r="Q7" s="97" t="s">
        <v>35</v>
      </c>
      <c r="R7" s="14">
        <v>494</v>
      </c>
      <c r="S7" s="18"/>
      <c r="T7" s="73"/>
      <c r="U7" s="105" t="s">
        <v>16</v>
      </c>
      <c r="V7" s="98" t="s">
        <v>39</v>
      </c>
      <c r="W7" s="98" t="str">
        <f t="shared" ref="W7:W25" si="2">_xlfn.CONCAT(U7," ",V7)</f>
        <v>F 1-4</v>
      </c>
      <c r="X7" s="19">
        <v>6268</v>
      </c>
      <c r="Y7" s="16"/>
      <c r="Z7" s="105" t="s">
        <v>16</v>
      </c>
      <c r="AA7" s="98" t="s">
        <v>39</v>
      </c>
      <c r="AB7" s="98" t="str">
        <f t="shared" ref="AB7:AB25" si="3">_xlfn.CONCAT(Z7," ",AA7)</f>
        <v>F 1-4</v>
      </c>
      <c r="AC7" s="118">
        <v>266</v>
      </c>
      <c r="AE7" s="122" t="s">
        <v>16</v>
      </c>
      <c r="AF7" s="92" t="s">
        <v>39</v>
      </c>
      <c r="AG7" s="92" t="str">
        <f t="shared" ref="AG7:AG25" si="4">_xlfn.CONCAT(AE7," ",AF7)</f>
        <v>F 1-4</v>
      </c>
      <c r="AH7" s="40">
        <v>50</v>
      </c>
      <c r="AI7" s="122" t="s">
        <v>16</v>
      </c>
      <c r="AJ7" s="92" t="s">
        <v>39</v>
      </c>
      <c r="AK7" s="12" t="str">
        <f t="shared" ref="AK7:AK25" si="5">_xlfn.CONCAT(AI7," ",AJ7)</f>
        <v>F 1-4</v>
      </c>
      <c r="AL7" s="166">
        <v>48</v>
      </c>
      <c r="AM7" s="122" t="s">
        <v>16</v>
      </c>
      <c r="AN7" s="92" t="s">
        <v>39</v>
      </c>
      <c r="AO7" s="12" t="str">
        <f t="shared" ref="AO7:AO25" si="6">_xlfn.CONCAT(AM7," ",AN7)</f>
        <v>F 1-4</v>
      </c>
      <c r="AP7" s="40">
        <v>2</v>
      </c>
      <c r="AR7" s="39" t="s">
        <v>16</v>
      </c>
      <c r="AS7" s="11" t="s">
        <v>39</v>
      </c>
      <c r="AT7" s="12" t="str">
        <f t="shared" ref="AT7:AT25" si="7">_xlfn.CONCAT(AR7," ",AS7)</f>
        <v>F 1-4</v>
      </c>
      <c r="AU7" s="40">
        <v>982</v>
      </c>
      <c r="AW7" s="39" t="s">
        <v>16</v>
      </c>
      <c r="AX7" s="11" t="s">
        <v>39</v>
      </c>
      <c r="AY7" s="12" t="str">
        <f t="shared" ref="AY7:AY25" si="8">_xlfn.CONCAT(AW7," ",AX7)</f>
        <v>F 1-4</v>
      </c>
      <c r="AZ7" s="40">
        <v>11</v>
      </c>
      <c r="BB7" s="39" t="s">
        <v>16</v>
      </c>
      <c r="BC7" s="11" t="s">
        <v>33</v>
      </c>
      <c r="BD7" s="12" t="str">
        <f t="shared" ref="BD7:BD14" si="9">_xlfn.CONCAT(BB7," ",BC7)</f>
        <v>F 30-34</v>
      </c>
      <c r="BE7" s="40">
        <v>1</v>
      </c>
    </row>
    <row r="8" spans="2:57" s="12" customFormat="1" x14ac:dyDescent="0.25">
      <c r="B8" s="39" t="s">
        <v>16</v>
      </c>
      <c r="C8" s="92" t="s">
        <v>40</v>
      </c>
      <c r="D8" s="92" t="str">
        <f t="shared" si="0"/>
        <v>F 10-14</v>
      </c>
      <c r="E8" s="12" t="s">
        <v>32</v>
      </c>
      <c r="F8" s="16">
        <v>8521</v>
      </c>
      <c r="G8" s="40"/>
      <c r="H8" s="13"/>
      <c r="I8" s="39" t="s">
        <v>16</v>
      </c>
      <c r="J8" s="92" t="s">
        <v>40</v>
      </c>
      <c r="K8" s="92" t="str">
        <f t="shared" si="1"/>
        <v>F 10-14</v>
      </c>
      <c r="L8" s="12" t="s">
        <v>32</v>
      </c>
      <c r="M8" s="16">
        <v>8559</v>
      </c>
      <c r="N8" s="40"/>
      <c r="P8" s="15" t="s">
        <v>16</v>
      </c>
      <c r="Q8" s="97" t="s">
        <v>39</v>
      </c>
      <c r="R8" s="14">
        <v>6479</v>
      </c>
      <c r="S8" s="18"/>
      <c r="T8" s="73"/>
      <c r="U8" s="105" t="s">
        <v>16</v>
      </c>
      <c r="V8" s="98" t="s">
        <v>40</v>
      </c>
      <c r="W8" s="98" t="str">
        <f t="shared" si="2"/>
        <v>F 10-14</v>
      </c>
      <c r="X8" s="19">
        <v>8031</v>
      </c>
      <c r="Y8" s="16"/>
      <c r="Z8" s="105" t="s">
        <v>16</v>
      </c>
      <c r="AA8" s="98" t="s">
        <v>40</v>
      </c>
      <c r="AB8" s="98" t="str">
        <f t="shared" si="3"/>
        <v>F 10-14</v>
      </c>
      <c r="AC8" s="118">
        <v>221</v>
      </c>
      <c r="AE8" s="122" t="s">
        <v>16</v>
      </c>
      <c r="AF8" s="92" t="s">
        <v>40</v>
      </c>
      <c r="AG8" s="92" t="str">
        <f t="shared" si="4"/>
        <v>F 10-14</v>
      </c>
      <c r="AH8" s="40">
        <v>15</v>
      </c>
      <c r="AI8" s="122" t="s">
        <v>16</v>
      </c>
      <c r="AJ8" s="92" t="s">
        <v>40</v>
      </c>
      <c r="AK8" s="12" t="str">
        <f t="shared" si="5"/>
        <v>F 10-14</v>
      </c>
      <c r="AL8" s="166">
        <v>14</v>
      </c>
      <c r="AM8" s="122" t="s">
        <v>16</v>
      </c>
      <c r="AN8" s="92" t="s">
        <v>40</v>
      </c>
      <c r="AO8" s="12" t="str">
        <f t="shared" si="6"/>
        <v>F 10-14</v>
      </c>
      <c r="AP8" s="40">
        <v>1</v>
      </c>
      <c r="AR8" s="39" t="s">
        <v>16</v>
      </c>
      <c r="AS8" s="11" t="s">
        <v>40</v>
      </c>
      <c r="AT8" s="12" t="str">
        <f t="shared" si="7"/>
        <v>F 10-14</v>
      </c>
      <c r="AU8" s="40">
        <v>619</v>
      </c>
      <c r="AW8" s="39" t="s">
        <v>16</v>
      </c>
      <c r="AX8" s="11" t="s">
        <v>40</v>
      </c>
      <c r="AY8" s="12" t="str">
        <f t="shared" si="8"/>
        <v>F 10-14</v>
      </c>
      <c r="AZ8" s="40">
        <v>8</v>
      </c>
      <c r="BB8" s="39" t="s">
        <v>16</v>
      </c>
      <c r="BC8" s="11" t="s">
        <v>31</v>
      </c>
      <c r="BD8" s="12" t="str">
        <f t="shared" si="9"/>
        <v>F 35-39</v>
      </c>
      <c r="BE8" s="40">
        <v>1</v>
      </c>
    </row>
    <row r="9" spans="2:57" s="12" customFormat="1" x14ac:dyDescent="0.25">
      <c r="B9" s="39" t="s">
        <v>16</v>
      </c>
      <c r="C9" s="92" t="s">
        <v>26</v>
      </c>
      <c r="D9" s="92" t="str">
        <f t="shared" si="0"/>
        <v>F 15-19</v>
      </c>
      <c r="E9" s="12" t="s">
        <v>32</v>
      </c>
      <c r="F9" s="16">
        <v>19260</v>
      </c>
      <c r="G9" s="40"/>
      <c r="H9" s="13"/>
      <c r="I9" s="39" t="s">
        <v>16</v>
      </c>
      <c r="J9" s="92" t="s">
        <v>26</v>
      </c>
      <c r="K9" s="92" t="str">
        <f t="shared" si="1"/>
        <v>F 15-19</v>
      </c>
      <c r="L9" s="12" t="s">
        <v>32</v>
      </c>
      <c r="M9" s="16">
        <v>19576</v>
      </c>
      <c r="N9" s="40"/>
      <c r="P9" s="113" t="s">
        <v>30</v>
      </c>
      <c r="Q9" s="97" t="s">
        <v>39</v>
      </c>
      <c r="R9" s="14">
        <v>5983</v>
      </c>
      <c r="S9" s="18"/>
      <c r="T9" s="73"/>
      <c r="U9" s="105" t="s">
        <v>16</v>
      </c>
      <c r="V9" s="98" t="s">
        <v>26</v>
      </c>
      <c r="W9" s="98" t="str">
        <f t="shared" si="2"/>
        <v>F 15-19</v>
      </c>
      <c r="X9" s="19">
        <v>15833</v>
      </c>
      <c r="Y9" s="16"/>
      <c r="Z9" s="105" t="s">
        <v>16</v>
      </c>
      <c r="AA9" s="98" t="s">
        <v>26</v>
      </c>
      <c r="AB9" s="98" t="str">
        <f t="shared" si="3"/>
        <v>F 15-19</v>
      </c>
      <c r="AC9" s="118">
        <v>554</v>
      </c>
      <c r="AE9" s="122" t="s">
        <v>16</v>
      </c>
      <c r="AF9" s="92" t="s">
        <v>26</v>
      </c>
      <c r="AG9" s="92" t="str">
        <f t="shared" si="4"/>
        <v>F 15-19</v>
      </c>
      <c r="AH9" s="40">
        <v>36</v>
      </c>
      <c r="AI9" s="122" t="s">
        <v>16</v>
      </c>
      <c r="AJ9" s="92" t="s">
        <v>26</v>
      </c>
      <c r="AK9" s="12" t="str">
        <f t="shared" si="5"/>
        <v>F 15-19</v>
      </c>
      <c r="AL9" s="166">
        <v>35</v>
      </c>
      <c r="AM9" s="122" t="s">
        <v>16</v>
      </c>
      <c r="AN9" s="92" t="s">
        <v>26</v>
      </c>
      <c r="AO9" s="12" t="str">
        <f t="shared" si="6"/>
        <v>F 15-19</v>
      </c>
      <c r="AP9" s="40">
        <v>1</v>
      </c>
      <c r="AR9" s="39" t="s">
        <v>16</v>
      </c>
      <c r="AS9" s="11" t="s">
        <v>26</v>
      </c>
      <c r="AT9" s="12" t="str">
        <f t="shared" si="7"/>
        <v>F 15-19</v>
      </c>
      <c r="AU9" s="40">
        <v>3197</v>
      </c>
      <c r="AW9" s="39" t="s">
        <v>16</v>
      </c>
      <c r="AX9" s="11" t="s">
        <v>26</v>
      </c>
      <c r="AY9" s="12" t="str">
        <f t="shared" si="8"/>
        <v>F 15-19</v>
      </c>
      <c r="AZ9" s="40">
        <v>22</v>
      </c>
      <c r="BB9" s="39" t="s">
        <v>16</v>
      </c>
      <c r="BC9" s="11" t="s">
        <v>36</v>
      </c>
      <c r="BD9" s="12" t="str">
        <f t="shared" si="9"/>
        <v>F 40+</v>
      </c>
      <c r="BE9" s="40">
        <v>6</v>
      </c>
    </row>
    <row r="10" spans="2:57" s="12" customFormat="1" x14ac:dyDescent="0.25">
      <c r="B10" s="39" t="s">
        <v>16</v>
      </c>
      <c r="C10" s="92" t="s">
        <v>28</v>
      </c>
      <c r="D10" s="92" t="str">
        <f t="shared" si="0"/>
        <v>F 20-24</v>
      </c>
      <c r="E10" s="12" t="s">
        <v>32</v>
      </c>
      <c r="F10" s="16">
        <v>67134</v>
      </c>
      <c r="G10" s="40"/>
      <c r="H10" s="13"/>
      <c r="I10" s="39" t="s">
        <v>16</v>
      </c>
      <c r="J10" s="92" t="s">
        <v>28</v>
      </c>
      <c r="K10" s="92" t="str">
        <f t="shared" si="1"/>
        <v>F 20-24</v>
      </c>
      <c r="L10" s="12" t="s">
        <v>32</v>
      </c>
      <c r="M10" s="16">
        <v>66466</v>
      </c>
      <c r="N10" s="40"/>
      <c r="P10" s="113" t="s">
        <v>16</v>
      </c>
      <c r="Q10" s="97" t="s">
        <v>40</v>
      </c>
      <c r="R10" s="14">
        <v>8318</v>
      </c>
      <c r="S10" s="18"/>
      <c r="T10" s="73"/>
      <c r="U10" s="105" t="s">
        <v>16</v>
      </c>
      <c r="V10" s="98" t="s">
        <v>28</v>
      </c>
      <c r="W10" s="98" t="str">
        <f t="shared" si="2"/>
        <v>F 20-24</v>
      </c>
      <c r="X10" s="19">
        <v>56833</v>
      </c>
      <c r="Y10" s="16"/>
      <c r="Z10" s="105" t="s">
        <v>16</v>
      </c>
      <c r="AA10" s="98" t="s">
        <v>28</v>
      </c>
      <c r="AB10" s="98" t="str">
        <f t="shared" si="3"/>
        <v>F 20-24</v>
      </c>
      <c r="AC10" s="118">
        <v>1624</v>
      </c>
      <c r="AE10" s="122" t="s">
        <v>16</v>
      </c>
      <c r="AF10" s="92" t="s">
        <v>28</v>
      </c>
      <c r="AG10" s="92" t="str">
        <f t="shared" si="4"/>
        <v>F 20-24</v>
      </c>
      <c r="AH10" s="40">
        <v>107</v>
      </c>
      <c r="AI10" s="122" t="s">
        <v>16</v>
      </c>
      <c r="AJ10" s="92" t="s">
        <v>28</v>
      </c>
      <c r="AK10" s="12" t="str">
        <f t="shared" si="5"/>
        <v>F 20-24</v>
      </c>
      <c r="AL10" s="166">
        <v>102</v>
      </c>
      <c r="AM10" s="122" t="s">
        <v>16</v>
      </c>
      <c r="AN10" s="92" t="s">
        <v>28</v>
      </c>
      <c r="AO10" s="12" t="str">
        <f t="shared" si="6"/>
        <v>F 20-24</v>
      </c>
      <c r="AP10" s="40">
        <v>5</v>
      </c>
      <c r="AR10" s="39" t="s">
        <v>16</v>
      </c>
      <c r="AS10" s="11" t="s">
        <v>28</v>
      </c>
      <c r="AT10" s="12" t="str">
        <f t="shared" si="7"/>
        <v>F 20-24</v>
      </c>
      <c r="AU10" s="40">
        <v>9973</v>
      </c>
      <c r="AW10" s="39" t="s">
        <v>16</v>
      </c>
      <c r="AX10" s="11" t="s">
        <v>28</v>
      </c>
      <c r="AY10" s="12" t="str">
        <f t="shared" si="8"/>
        <v>F 20-24</v>
      </c>
      <c r="AZ10" s="40">
        <v>75</v>
      </c>
      <c r="BB10" s="39" t="s">
        <v>30</v>
      </c>
      <c r="BC10" s="11" t="s">
        <v>40</v>
      </c>
      <c r="BD10" s="12" t="str">
        <f t="shared" si="9"/>
        <v>M 10-14</v>
      </c>
      <c r="BE10" s="40">
        <v>1</v>
      </c>
    </row>
    <row r="11" spans="2:57" s="12" customFormat="1" x14ac:dyDescent="0.25">
      <c r="B11" s="39" t="s">
        <v>16</v>
      </c>
      <c r="C11" s="92" t="s">
        <v>34</v>
      </c>
      <c r="D11" s="92" t="str">
        <f t="shared" si="0"/>
        <v>F 25-29</v>
      </c>
      <c r="E11" s="12" t="s">
        <v>32</v>
      </c>
      <c r="F11" s="16">
        <v>94967</v>
      </c>
      <c r="G11" s="40"/>
      <c r="I11" s="39" t="s">
        <v>16</v>
      </c>
      <c r="J11" s="92" t="s">
        <v>34</v>
      </c>
      <c r="K11" s="92" t="str">
        <f t="shared" si="1"/>
        <v>F 25-29</v>
      </c>
      <c r="L11" s="12" t="s">
        <v>32</v>
      </c>
      <c r="M11" s="16">
        <v>94514</v>
      </c>
      <c r="N11" s="40"/>
      <c r="P11" s="113" t="s">
        <v>30</v>
      </c>
      <c r="Q11" s="97" t="s">
        <v>40</v>
      </c>
      <c r="R11" s="14">
        <v>7287</v>
      </c>
      <c r="S11" s="18"/>
      <c r="U11" s="105" t="s">
        <v>16</v>
      </c>
      <c r="V11" s="98" t="s">
        <v>34</v>
      </c>
      <c r="W11" s="98" t="str">
        <f t="shared" si="2"/>
        <v>F 25-29</v>
      </c>
      <c r="X11" s="19">
        <v>83906</v>
      </c>
      <c r="Y11" s="16"/>
      <c r="Z11" s="105" t="s">
        <v>16</v>
      </c>
      <c r="AA11" s="98" t="s">
        <v>34</v>
      </c>
      <c r="AB11" s="98" t="str">
        <f t="shared" si="3"/>
        <v>F 25-29</v>
      </c>
      <c r="AC11" s="118">
        <v>2090</v>
      </c>
      <c r="AE11" s="122" t="s">
        <v>16</v>
      </c>
      <c r="AF11" s="92" t="s">
        <v>34</v>
      </c>
      <c r="AG11" s="92" t="str">
        <f t="shared" si="4"/>
        <v>F 25-29</v>
      </c>
      <c r="AH11" s="40">
        <v>145</v>
      </c>
      <c r="AI11" s="122" t="s">
        <v>16</v>
      </c>
      <c r="AJ11" s="92" t="s">
        <v>34</v>
      </c>
      <c r="AK11" s="12" t="str">
        <f t="shared" si="5"/>
        <v>F 25-29</v>
      </c>
      <c r="AL11" s="166">
        <v>136</v>
      </c>
      <c r="AM11" s="122" t="s">
        <v>16</v>
      </c>
      <c r="AN11" s="92" t="s">
        <v>34</v>
      </c>
      <c r="AO11" s="12" t="str">
        <f t="shared" si="6"/>
        <v>F 25-29</v>
      </c>
      <c r="AP11" s="40">
        <v>9</v>
      </c>
      <c r="AR11" s="39" t="s">
        <v>16</v>
      </c>
      <c r="AS11" s="11" t="s">
        <v>34</v>
      </c>
      <c r="AT11" s="12" t="str">
        <f t="shared" si="7"/>
        <v>F 25-29</v>
      </c>
      <c r="AU11" s="40">
        <v>10994</v>
      </c>
      <c r="AW11" s="39" t="s">
        <v>16</v>
      </c>
      <c r="AX11" s="11" t="s">
        <v>34</v>
      </c>
      <c r="AY11" s="12" t="str">
        <f t="shared" si="8"/>
        <v>F 25-29</v>
      </c>
      <c r="AZ11" s="40">
        <v>81</v>
      </c>
      <c r="BB11" s="39" t="s">
        <v>30</v>
      </c>
      <c r="BC11" s="11" t="s">
        <v>28</v>
      </c>
      <c r="BD11" s="12" t="str">
        <f t="shared" si="9"/>
        <v>M 20-24</v>
      </c>
      <c r="BE11" s="40">
        <v>2</v>
      </c>
    </row>
    <row r="12" spans="2:57" s="12" customFormat="1" x14ac:dyDescent="0.25">
      <c r="B12" s="39" t="s">
        <v>16</v>
      </c>
      <c r="C12" s="92" t="s">
        <v>33</v>
      </c>
      <c r="D12" s="92" t="str">
        <f t="shared" si="0"/>
        <v>F 30-34</v>
      </c>
      <c r="E12" s="12" t="s">
        <v>32</v>
      </c>
      <c r="F12" s="16">
        <v>106603</v>
      </c>
      <c r="G12" s="40"/>
      <c r="I12" s="39" t="s">
        <v>16</v>
      </c>
      <c r="J12" s="92" t="s">
        <v>33</v>
      </c>
      <c r="K12" s="92" t="str">
        <f t="shared" si="1"/>
        <v>F 30-34</v>
      </c>
      <c r="L12" s="12" t="s">
        <v>32</v>
      </c>
      <c r="M12" s="16">
        <v>105741</v>
      </c>
      <c r="N12" s="40"/>
      <c r="P12" s="113" t="s">
        <v>16</v>
      </c>
      <c r="Q12" s="97" t="s">
        <v>26</v>
      </c>
      <c r="R12" s="14">
        <v>16057</v>
      </c>
      <c r="S12" s="18"/>
      <c r="U12" s="105" t="s">
        <v>16</v>
      </c>
      <c r="V12" s="98" t="s">
        <v>33</v>
      </c>
      <c r="W12" s="98" t="str">
        <f t="shared" si="2"/>
        <v>F 30-34</v>
      </c>
      <c r="X12" s="19">
        <v>96725</v>
      </c>
      <c r="Y12" s="16"/>
      <c r="Z12" s="105" t="s">
        <v>16</v>
      </c>
      <c r="AA12" s="98" t="s">
        <v>33</v>
      </c>
      <c r="AB12" s="98" t="str">
        <f t="shared" si="3"/>
        <v>F 30-34</v>
      </c>
      <c r="AC12" s="118">
        <v>2586</v>
      </c>
      <c r="AE12" s="122" t="s">
        <v>16</v>
      </c>
      <c r="AF12" s="92" t="s">
        <v>33</v>
      </c>
      <c r="AG12" s="92" t="str">
        <f t="shared" si="4"/>
        <v>F 30-34</v>
      </c>
      <c r="AH12" s="40">
        <v>162</v>
      </c>
      <c r="AI12" s="122" t="s">
        <v>16</v>
      </c>
      <c r="AJ12" s="92" t="s">
        <v>33</v>
      </c>
      <c r="AK12" s="12" t="str">
        <f t="shared" si="5"/>
        <v>F 30-34</v>
      </c>
      <c r="AL12" s="166">
        <v>154</v>
      </c>
      <c r="AM12" s="122" t="s">
        <v>16</v>
      </c>
      <c r="AN12" s="92" t="s">
        <v>33</v>
      </c>
      <c r="AO12" s="12" t="str">
        <f t="shared" si="6"/>
        <v>F 30-34</v>
      </c>
      <c r="AP12" s="40">
        <v>8</v>
      </c>
      <c r="AR12" s="39" t="s">
        <v>16</v>
      </c>
      <c r="AS12" s="11" t="s">
        <v>33</v>
      </c>
      <c r="AT12" s="12" t="str">
        <f t="shared" si="7"/>
        <v>F 30-34</v>
      </c>
      <c r="AU12" s="40">
        <v>9469</v>
      </c>
      <c r="AW12" s="39" t="s">
        <v>16</v>
      </c>
      <c r="AX12" s="11" t="s">
        <v>33</v>
      </c>
      <c r="AY12" s="12" t="str">
        <f t="shared" si="8"/>
        <v>F 30-34</v>
      </c>
      <c r="AZ12" s="40">
        <v>40</v>
      </c>
      <c r="BB12" s="39" t="s">
        <v>30</v>
      </c>
      <c r="BC12" s="11" t="s">
        <v>34</v>
      </c>
      <c r="BD12" s="12" t="str">
        <f t="shared" si="9"/>
        <v>M 25-29</v>
      </c>
      <c r="BE12" s="40">
        <v>2</v>
      </c>
    </row>
    <row r="13" spans="2:57" s="12" customFormat="1" x14ac:dyDescent="0.25">
      <c r="B13" s="39" t="s">
        <v>16</v>
      </c>
      <c r="C13" s="92" t="s">
        <v>31</v>
      </c>
      <c r="D13" s="92" t="str">
        <f t="shared" si="0"/>
        <v>F 35-39</v>
      </c>
      <c r="E13" s="12" t="s">
        <v>32</v>
      </c>
      <c r="F13" s="16">
        <v>92996</v>
      </c>
      <c r="G13" s="40"/>
      <c r="I13" s="39" t="s">
        <v>16</v>
      </c>
      <c r="J13" s="92" t="s">
        <v>31</v>
      </c>
      <c r="K13" s="92" t="str">
        <f t="shared" si="1"/>
        <v>F 35-39</v>
      </c>
      <c r="L13" s="12" t="s">
        <v>32</v>
      </c>
      <c r="M13" s="16">
        <v>92893</v>
      </c>
      <c r="N13" s="40"/>
      <c r="P13" s="113" t="s">
        <v>30</v>
      </c>
      <c r="Q13" s="97" t="s">
        <v>26</v>
      </c>
      <c r="R13" s="14">
        <v>4794</v>
      </c>
      <c r="S13" s="18"/>
      <c r="U13" s="105" t="s">
        <v>16</v>
      </c>
      <c r="V13" s="98" t="s">
        <v>31</v>
      </c>
      <c r="W13" s="98" t="str">
        <f t="shared" si="2"/>
        <v>F 35-39</v>
      </c>
      <c r="X13" s="19">
        <v>85956</v>
      </c>
      <c r="Y13" s="16"/>
      <c r="Z13" s="105" t="s">
        <v>16</v>
      </c>
      <c r="AA13" s="98" t="s">
        <v>31</v>
      </c>
      <c r="AB13" s="98" t="str">
        <f t="shared" si="3"/>
        <v>F 35-39</v>
      </c>
      <c r="AC13" s="118">
        <v>2362</v>
      </c>
      <c r="AE13" s="122" t="s">
        <v>16</v>
      </c>
      <c r="AF13" s="92" t="s">
        <v>31</v>
      </c>
      <c r="AG13" s="92" t="str">
        <f t="shared" si="4"/>
        <v>F 35-39</v>
      </c>
      <c r="AH13" s="40">
        <v>117</v>
      </c>
      <c r="AI13" s="122" t="s">
        <v>16</v>
      </c>
      <c r="AJ13" s="92" t="s">
        <v>31</v>
      </c>
      <c r="AK13" s="12" t="str">
        <f t="shared" si="5"/>
        <v>F 35-39</v>
      </c>
      <c r="AL13" s="166">
        <v>113</v>
      </c>
      <c r="AM13" s="122" t="s">
        <v>16</v>
      </c>
      <c r="AN13" s="92" t="s">
        <v>31</v>
      </c>
      <c r="AO13" s="12" t="str">
        <f t="shared" si="6"/>
        <v>F 35-39</v>
      </c>
      <c r="AP13" s="40">
        <v>4</v>
      </c>
      <c r="AR13" s="39" t="s">
        <v>16</v>
      </c>
      <c r="AS13" s="11" t="s">
        <v>31</v>
      </c>
      <c r="AT13" s="12" t="str">
        <f t="shared" si="7"/>
        <v>F 35-39</v>
      </c>
      <c r="AU13" s="40">
        <v>6774</v>
      </c>
      <c r="AW13" s="39" t="s">
        <v>16</v>
      </c>
      <c r="AX13" s="11" t="s">
        <v>31</v>
      </c>
      <c r="AY13" s="12" t="str">
        <f t="shared" si="8"/>
        <v>F 35-39</v>
      </c>
      <c r="AZ13" s="40">
        <v>33</v>
      </c>
      <c r="BB13" s="39" t="s">
        <v>30</v>
      </c>
      <c r="BC13" s="11" t="s">
        <v>31</v>
      </c>
      <c r="BD13" s="12" t="str">
        <f t="shared" si="9"/>
        <v>M 35-39</v>
      </c>
      <c r="BE13" s="40">
        <v>1</v>
      </c>
    </row>
    <row r="14" spans="2:57" s="12" customFormat="1" x14ac:dyDescent="0.25">
      <c r="B14" s="39" t="s">
        <v>16</v>
      </c>
      <c r="C14" s="92" t="s">
        <v>36</v>
      </c>
      <c r="D14" s="92" t="str">
        <f t="shared" si="0"/>
        <v>F 40+</v>
      </c>
      <c r="E14" s="12" t="s">
        <v>32</v>
      </c>
      <c r="F14" s="16">
        <v>188795</v>
      </c>
      <c r="G14" s="40"/>
      <c r="I14" s="39" t="s">
        <v>16</v>
      </c>
      <c r="J14" s="92" t="s">
        <v>36</v>
      </c>
      <c r="K14" s="92" t="str">
        <f t="shared" si="1"/>
        <v>F 40+</v>
      </c>
      <c r="L14" s="12" t="s">
        <v>32</v>
      </c>
      <c r="M14" s="16">
        <v>190587</v>
      </c>
      <c r="N14" s="40"/>
      <c r="P14" s="113" t="s">
        <v>16</v>
      </c>
      <c r="Q14" s="97" t="s">
        <v>28</v>
      </c>
      <c r="R14" s="14">
        <v>57442</v>
      </c>
      <c r="S14" s="18"/>
      <c r="U14" s="105" t="s">
        <v>16</v>
      </c>
      <c r="V14" s="98" t="s">
        <v>36</v>
      </c>
      <c r="W14" s="98" t="str">
        <f t="shared" si="2"/>
        <v>F 40+</v>
      </c>
      <c r="X14" s="19">
        <v>183258</v>
      </c>
      <c r="Y14" s="16"/>
      <c r="Z14" s="105" t="s">
        <v>16</v>
      </c>
      <c r="AA14" s="98" t="s">
        <v>36</v>
      </c>
      <c r="AB14" s="98" t="str">
        <f t="shared" si="3"/>
        <v>F 40+</v>
      </c>
      <c r="AC14" s="118">
        <v>64</v>
      </c>
      <c r="AE14" s="122" t="s">
        <v>16</v>
      </c>
      <c r="AF14" s="92" t="s">
        <v>36</v>
      </c>
      <c r="AG14" s="92" t="str">
        <f t="shared" si="4"/>
        <v>F 40+</v>
      </c>
      <c r="AH14" s="40">
        <v>358</v>
      </c>
      <c r="AI14" s="122" t="s">
        <v>16</v>
      </c>
      <c r="AJ14" s="92" t="s">
        <v>36</v>
      </c>
      <c r="AK14" s="12" t="str">
        <f t="shared" si="5"/>
        <v>F 40+</v>
      </c>
      <c r="AL14" s="166">
        <v>354</v>
      </c>
      <c r="AM14" s="122" t="s">
        <v>16</v>
      </c>
      <c r="AN14" s="92" t="s">
        <v>36</v>
      </c>
      <c r="AO14" s="12" t="str">
        <f t="shared" si="6"/>
        <v>F 40+</v>
      </c>
      <c r="AP14" s="40">
        <v>4</v>
      </c>
      <c r="AR14" s="39" t="s">
        <v>16</v>
      </c>
      <c r="AS14" s="11" t="s">
        <v>36</v>
      </c>
      <c r="AT14" s="12" t="str">
        <f t="shared" si="7"/>
        <v>F 40+</v>
      </c>
      <c r="AU14" s="40">
        <v>10884</v>
      </c>
      <c r="AW14" s="39" t="s">
        <v>16</v>
      </c>
      <c r="AX14" s="11" t="s">
        <v>36</v>
      </c>
      <c r="AY14" s="12" t="str">
        <f t="shared" si="8"/>
        <v>F 40+</v>
      </c>
      <c r="AZ14" s="40">
        <v>98</v>
      </c>
      <c r="BB14" s="39" t="s">
        <v>30</v>
      </c>
      <c r="BC14" s="11" t="s">
        <v>36</v>
      </c>
      <c r="BD14" s="12" t="str">
        <f t="shared" si="9"/>
        <v>M 40+</v>
      </c>
      <c r="BE14" s="40">
        <v>6</v>
      </c>
    </row>
    <row r="15" spans="2:57" s="12" customFormat="1" x14ac:dyDescent="0.25">
      <c r="B15" s="39" t="s">
        <v>16</v>
      </c>
      <c r="C15" s="92" t="s">
        <v>38</v>
      </c>
      <c r="D15" s="92" t="str">
        <f t="shared" si="0"/>
        <v>F 5-9</v>
      </c>
      <c r="E15" s="12" t="s">
        <v>32</v>
      </c>
      <c r="F15" s="16">
        <v>10512</v>
      </c>
      <c r="G15" s="40"/>
      <c r="I15" s="39" t="s">
        <v>16</v>
      </c>
      <c r="J15" s="92" t="s">
        <v>38</v>
      </c>
      <c r="K15" s="92" t="str">
        <f t="shared" si="1"/>
        <v>F 5-9</v>
      </c>
      <c r="L15" s="12" t="s">
        <v>32</v>
      </c>
      <c r="M15" s="16">
        <v>10373</v>
      </c>
      <c r="N15" s="40"/>
      <c r="P15" s="113" t="s">
        <v>30</v>
      </c>
      <c r="Q15" s="97" t="s">
        <v>28</v>
      </c>
      <c r="R15" s="14">
        <v>8924</v>
      </c>
      <c r="S15" s="18"/>
      <c r="U15" s="105" t="s">
        <v>16</v>
      </c>
      <c r="V15" s="98" t="s">
        <v>38</v>
      </c>
      <c r="W15" s="98" t="str">
        <f t="shared" si="2"/>
        <v>F 5-9</v>
      </c>
      <c r="X15" s="19">
        <v>9594</v>
      </c>
      <c r="Y15" s="16"/>
      <c r="Z15" s="105" t="s">
        <v>16</v>
      </c>
      <c r="AA15" s="98" t="s">
        <v>38</v>
      </c>
      <c r="AB15" s="98" t="str">
        <f t="shared" si="3"/>
        <v>F 5-9</v>
      </c>
      <c r="AC15" s="118">
        <v>291</v>
      </c>
      <c r="AE15" s="122" t="s">
        <v>16</v>
      </c>
      <c r="AF15" s="92" t="s">
        <v>38</v>
      </c>
      <c r="AG15" s="92" t="str">
        <f t="shared" si="4"/>
        <v>F 5-9</v>
      </c>
      <c r="AH15" s="40">
        <v>23</v>
      </c>
      <c r="AI15" s="122" t="s">
        <v>16</v>
      </c>
      <c r="AJ15" s="92" t="s">
        <v>38</v>
      </c>
      <c r="AK15" s="12" t="str">
        <f t="shared" si="5"/>
        <v>F 5-9</v>
      </c>
      <c r="AL15" s="166">
        <v>21</v>
      </c>
      <c r="AM15" s="122" t="s">
        <v>16</v>
      </c>
      <c r="AN15" s="92" t="s">
        <v>38</v>
      </c>
      <c r="AO15" s="12" t="str">
        <f t="shared" si="6"/>
        <v>F 5-9</v>
      </c>
      <c r="AP15" s="40">
        <v>2</v>
      </c>
      <c r="AR15" s="39" t="s">
        <v>16</v>
      </c>
      <c r="AS15" s="11" t="s">
        <v>38</v>
      </c>
      <c r="AT15" s="12" t="str">
        <f t="shared" si="7"/>
        <v>F 5-9</v>
      </c>
      <c r="AU15" s="40">
        <v>933</v>
      </c>
      <c r="AW15" s="39" t="s">
        <v>16</v>
      </c>
      <c r="AX15" s="11" t="s">
        <v>38</v>
      </c>
      <c r="AY15" s="12" t="str">
        <f t="shared" si="8"/>
        <v>F 5-9</v>
      </c>
      <c r="AZ15" s="40">
        <v>8</v>
      </c>
      <c r="BB15" s="39"/>
      <c r="BC15" s="11"/>
      <c r="BE15" s="40"/>
    </row>
    <row r="16" spans="2:57" s="12" customFormat="1" x14ac:dyDescent="0.25">
      <c r="B16" s="39" t="s">
        <v>30</v>
      </c>
      <c r="C16" s="92" t="s">
        <v>35</v>
      </c>
      <c r="D16" s="92" t="str">
        <f t="shared" si="0"/>
        <v>M 0-11 mths</v>
      </c>
      <c r="E16" s="12" t="s">
        <v>32</v>
      </c>
      <c r="F16" s="16">
        <v>857</v>
      </c>
      <c r="G16" s="40"/>
      <c r="I16" s="39" t="s">
        <v>30</v>
      </c>
      <c r="J16" s="92" t="s">
        <v>35</v>
      </c>
      <c r="K16" s="92" t="str">
        <f t="shared" si="1"/>
        <v>M 0-11 mths</v>
      </c>
      <c r="L16" s="12" t="s">
        <v>32</v>
      </c>
      <c r="M16" s="16">
        <v>868</v>
      </c>
      <c r="N16" s="40"/>
      <c r="P16" s="113" t="s">
        <v>16</v>
      </c>
      <c r="Q16" s="97" t="s">
        <v>34</v>
      </c>
      <c r="R16" s="14">
        <v>85537</v>
      </c>
      <c r="S16" s="18"/>
      <c r="U16" s="105" t="s">
        <v>30</v>
      </c>
      <c r="V16" s="98" t="s">
        <v>35</v>
      </c>
      <c r="W16" s="98" t="str">
        <f t="shared" si="2"/>
        <v>M 0-11 mths</v>
      </c>
      <c r="X16" s="19">
        <v>494</v>
      </c>
      <c r="Y16" s="16"/>
      <c r="Z16" s="105" t="s">
        <v>30</v>
      </c>
      <c r="AA16" s="98" t="s">
        <v>35</v>
      </c>
      <c r="AB16" s="98" t="str">
        <f t="shared" si="3"/>
        <v>M 0-11 mths</v>
      </c>
      <c r="AC16" s="118">
        <v>166</v>
      </c>
      <c r="AE16" s="122" t="s">
        <v>30</v>
      </c>
      <c r="AF16" s="92" t="s">
        <v>35</v>
      </c>
      <c r="AG16" s="92" t="str">
        <f t="shared" si="4"/>
        <v>M 0-11 mths</v>
      </c>
      <c r="AH16" s="40">
        <v>24</v>
      </c>
      <c r="AI16" s="122" t="s">
        <v>30</v>
      </c>
      <c r="AJ16" s="92" t="s">
        <v>35</v>
      </c>
      <c r="AK16" s="12" t="str">
        <f t="shared" si="5"/>
        <v>M 0-11 mths</v>
      </c>
      <c r="AL16" s="166">
        <v>18</v>
      </c>
      <c r="AM16" s="122" t="s">
        <v>30</v>
      </c>
      <c r="AN16" s="92" t="s">
        <v>35</v>
      </c>
      <c r="AO16" s="12" t="str">
        <f t="shared" si="6"/>
        <v>M 0-11 mths</v>
      </c>
      <c r="AP16" s="40">
        <v>6</v>
      </c>
      <c r="AR16" s="39" t="s">
        <v>30</v>
      </c>
      <c r="AS16" s="11" t="s">
        <v>35</v>
      </c>
      <c r="AT16" s="12" t="str">
        <f t="shared" si="7"/>
        <v>M 0-11 mths</v>
      </c>
      <c r="AU16" s="40">
        <v>169</v>
      </c>
      <c r="AW16" s="39" t="s">
        <v>30</v>
      </c>
      <c r="AX16" s="11" t="s">
        <v>35</v>
      </c>
      <c r="AY16" s="12" t="str">
        <f t="shared" si="8"/>
        <v>M 0-11 mths</v>
      </c>
      <c r="AZ16" s="40">
        <v>9</v>
      </c>
      <c r="BB16" s="39"/>
      <c r="BC16" s="11"/>
      <c r="BE16" s="40"/>
    </row>
    <row r="17" spans="2:57" s="12" customFormat="1" x14ac:dyDescent="0.25">
      <c r="B17" s="39" t="s">
        <v>30</v>
      </c>
      <c r="C17" s="92" t="s">
        <v>39</v>
      </c>
      <c r="D17" s="92" t="str">
        <f t="shared" si="0"/>
        <v>M 1-4</v>
      </c>
      <c r="E17" s="12" t="s">
        <v>32</v>
      </c>
      <c r="F17" s="16">
        <v>6851</v>
      </c>
      <c r="G17" s="40"/>
      <c r="I17" s="39" t="s">
        <v>30</v>
      </c>
      <c r="J17" s="92" t="s">
        <v>39</v>
      </c>
      <c r="K17" s="92" t="str">
        <f t="shared" si="1"/>
        <v>M 1-4</v>
      </c>
      <c r="L17" s="12" t="s">
        <v>32</v>
      </c>
      <c r="M17" s="16">
        <v>6687</v>
      </c>
      <c r="N17" s="40"/>
      <c r="P17" s="113" t="s">
        <v>30</v>
      </c>
      <c r="Q17" s="97" t="s">
        <v>34</v>
      </c>
      <c r="R17" s="14">
        <v>21042</v>
      </c>
      <c r="S17" s="18"/>
      <c r="U17" s="105" t="s">
        <v>30</v>
      </c>
      <c r="V17" s="98" t="s">
        <v>39</v>
      </c>
      <c r="W17" s="98" t="str">
        <f t="shared" si="2"/>
        <v>M 1-4</v>
      </c>
      <c r="X17" s="19">
        <v>5812</v>
      </c>
      <c r="Y17" s="16"/>
      <c r="Z17" s="105" t="s">
        <v>30</v>
      </c>
      <c r="AA17" s="98" t="s">
        <v>39</v>
      </c>
      <c r="AB17" s="98" t="str">
        <f t="shared" si="3"/>
        <v>M 1-4</v>
      </c>
      <c r="AC17" s="118">
        <v>216</v>
      </c>
      <c r="AE17" s="122" t="s">
        <v>30</v>
      </c>
      <c r="AF17" s="92" t="s">
        <v>39</v>
      </c>
      <c r="AG17" s="92" t="str">
        <f t="shared" si="4"/>
        <v>M 1-4</v>
      </c>
      <c r="AH17" s="40">
        <v>46</v>
      </c>
      <c r="AI17" s="122" t="s">
        <v>30</v>
      </c>
      <c r="AJ17" s="92" t="s">
        <v>39</v>
      </c>
      <c r="AK17" s="12" t="str">
        <f t="shared" si="5"/>
        <v>M 1-4</v>
      </c>
      <c r="AL17" s="166">
        <v>46</v>
      </c>
      <c r="AM17" s="122" t="s">
        <v>30</v>
      </c>
      <c r="AN17" s="92" t="s">
        <v>28</v>
      </c>
      <c r="AO17" s="12" t="str">
        <f t="shared" si="6"/>
        <v>M 20-24</v>
      </c>
      <c r="AP17" s="40">
        <v>1</v>
      </c>
      <c r="AR17" s="39" t="s">
        <v>30</v>
      </c>
      <c r="AS17" s="11" t="s">
        <v>39</v>
      </c>
      <c r="AT17" s="12" t="str">
        <f t="shared" si="7"/>
        <v>M 1-4</v>
      </c>
      <c r="AU17" s="40">
        <v>957</v>
      </c>
      <c r="AW17" s="39" t="s">
        <v>30</v>
      </c>
      <c r="AX17" s="11" t="s">
        <v>39</v>
      </c>
      <c r="AY17" s="12" t="str">
        <f t="shared" si="8"/>
        <v>M 1-4</v>
      </c>
      <c r="AZ17" s="40">
        <v>10</v>
      </c>
      <c r="BB17" s="39"/>
      <c r="BC17" s="11"/>
      <c r="BE17" s="40"/>
    </row>
    <row r="18" spans="2:57" s="12" customFormat="1" x14ac:dyDescent="0.25">
      <c r="B18" s="39" t="s">
        <v>30</v>
      </c>
      <c r="C18" s="92" t="s">
        <v>40</v>
      </c>
      <c r="D18" s="92" t="str">
        <f t="shared" si="0"/>
        <v>M 10-14</v>
      </c>
      <c r="E18" s="12" t="s">
        <v>32</v>
      </c>
      <c r="F18" s="16">
        <v>7377</v>
      </c>
      <c r="G18" s="40"/>
      <c r="I18" s="39" t="s">
        <v>30</v>
      </c>
      <c r="J18" s="92" t="s">
        <v>40</v>
      </c>
      <c r="K18" s="92" t="str">
        <f t="shared" si="1"/>
        <v>M 10-14</v>
      </c>
      <c r="L18" s="12" t="s">
        <v>32</v>
      </c>
      <c r="M18" s="16">
        <v>7404</v>
      </c>
      <c r="N18" s="40"/>
      <c r="P18" s="113" t="s">
        <v>16</v>
      </c>
      <c r="Q18" s="97" t="s">
        <v>33</v>
      </c>
      <c r="R18" s="14">
        <v>98812</v>
      </c>
      <c r="S18" s="18"/>
      <c r="U18" s="105" t="s">
        <v>30</v>
      </c>
      <c r="V18" s="98" t="s">
        <v>40</v>
      </c>
      <c r="W18" s="98" t="str">
        <f t="shared" si="2"/>
        <v>M 10-14</v>
      </c>
      <c r="X18" s="19">
        <v>7011</v>
      </c>
      <c r="Y18" s="16"/>
      <c r="Z18" s="105" t="s">
        <v>30</v>
      </c>
      <c r="AA18" s="98" t="s">
        <v>40</v>
      </c>
      <c r="AB18" s="98" t="str">
        <f t="shared" si="3"/>
        <v>M 10-14</v>
      </c>
      <c r="AC18" s="118">
        <v>165</v>
      </c>
      <c r="AE18" s="122" t="s">
        <v>30</v>
      </c>
      <c r="AF18" s="92" t="s">
        <v>40</v>
      </c>
      <c r="AG18" s="92" t="str">
        <f t="shared" si="4"/>
        <v>M 10-14</v>
      </c>
      <c r="AH18" s="40">
        <v>14</v>
      </c>
      <c r="AI18" s="122" t="s">
        <v>30</v>
      </c>
      <c r="AJ18" s="92" t="s">
        <v>40</v>
      </c>
      <c r="AK18" s="12" t="str">
        <f t="shared" si="5"/>
        <v>M 10-14</v>
      </c>
      <c r="AL18" s="166">
        <v>14</v>
      </c>
      <c r="AM18" s="122" t="s">
        <v>30</v>
      </c>
      <c r="AN18" s="92" t="s">
        <v>34</v>
      </c>
      <c r="AO18" s="12" t="str">
        <f t="shared" si="6"/>
        <v>M 25-29</v>
      </c>
      <c r="AP18" s="40">
        <v>4</v>
      </c>
      <c r="AR18" s="39" t="s">
        <v>30</v>
      </c>
      <c r="AS18" s="11" t="s">
        <v>40</v>
      </c>
      <c r="AT18" s="12" t="str">
        <f t="shared" si="7"/>
        <v>M 10-14</v>
      </c>
      <c r="AU18" s="40">
        <v>525</v>
      </c>
      <c r="AW18" s="39" t="s">
        <v>30</v>
      </c>
      <c r="AX18" s="11" t="s">
        <v>40</v>
      </c>
      <c r="AY18" s="12" t="str">
        <f t="shared" si="8"/>
        <v>M 10-14</v>
      </c>
      <c r="AZ18" s="40">
        <v>2</v>
      </c>
      <c r="BB18" s="39"/>
      <c r="BC18" s="11"/>
      <c r="BE18" s="40"/>
    </row>
    <row r="19" spans="2:57" s="12" customFormat="1" x14ac:dyDescent="0.25">
      <c r="B19" s="39" t="s">
        <v>30</v>
      </c>
      <c r="C19" s="92" t="s">
        <v>26</v>
      </c>
      <c r="D19" s="92" t="str">
        <f t="shared" si="0"/>
        <v>M 15-19</v>
      </c>
      <c r="E19" s="12" t="s">
        <v>32</v>
      </c>
      <c r="F19" s="16">
        <v>4946</v>
      </c>
      <c r="G19" s="40"/>
      <c r="I19" s="39" t="s">
        <v>30</v>
      </c>
      <c r="J19" s="92" t="s">
        <v>26</v>
      </c>
      <c r="K19" s="92" t="str">
        <f t="shared" si="1"/>
        <v>M 15-19</v>
      </c>
      <c r="L19" s="12" t="s">
        <v>32</v>
      </c>
      <c r="M19" s="16">
        <v>5038</v>
      </c>
      <c r="N19" s="40"/>
      <c r="P19" s="113" t="s">
        <v>30</v>
      </c>
      <c r="Q19" s="97" t="s">
        <v>33</v>
      </c>
      <c r="R19" s="14">
        <v>34710</v>
      </c>
      <c r="S19" s="18"/>
      <c r="U19" s="105" t="s">
        <v>30</v>
      </c>
      <c r="V19" s="98" t="s">
        <v>26</v>
      </c>
      <c r="W19" s="98" t="str">
        <f t="shared" si="2"/>
        <v>M 15-19</v>
      </c>
      <c r="X19" s="19">
        <v>4628</v>
      </c>
      <c r="Y19" s="16"/>
      <c r="Z19" s="105" t="s">
        <v>30</v>
      </c>
      <c r="AA19" s="98" t="s">
        <v>26</v>
      </c>
      <c r="AB19" s="98" t="str">
        <f t="shared" si="3"/>
        <v>M 15-19</v>
      </c>
      <c r="AC19" s="118">
        <v>137</v>
      </c>
      <c r="AE19" s="122" t="s">
        <v>30</v>
      </c>
      <c r="AF19" s="92" t="s">
        <v>26</v>
      </c>
      <c r="AG19" s="92" t="str">
        <f t="shared" si="4"/>
        <v>M 15-19</v>
      </c>
      <c r="AH19" s="40">
        <v>10</v>
      </c>
      <c r="AI19" s="122" t="s">
        <v>30</v>
      </c>
      <c r="AJ19" s="92" t="s">
        <v>26</v>
      </c>
      <c r="AK19" s="12" t="str">
        <f t="shared" si="5"/>
        <v>M 15-19</v>
      </c>
      <c r="AL19" s="166">
        <v>10</v>
      </c>
      <c r="AM19" s="122" t="s">
        <v>30</v>
      </c>
      <c r="AN19" s="92" t="s">
        <v>33</v>
      </c>
      <c r="AO19" s="12" t="str">
        <f t="shared" si="6"/>
        <v>M 30-34</v>
      </c>
      <c r="AP19" s="40">
        <v>6</v>
      </c>
      <c r="AR19" s="39" t="s">
        <v>30</v>
      </c>
      <c r="AS19" s="11" t="s">
        <v>26</v>
      </c>
      <c r="AT19" s="12" t="str">
        <f t="shared" si="7"/>
        <v>M 15-19</v>
      </c>
      <c r="AU19" s="40">
        <v>523</v>
      </c>
      <c r="AW19" s="39" t="s">
        <v>30</v>
      </c>
      <c r="AX19" s="11" t="s">
        <v>26</v>
      </c>
      <c r="AY19" s="12" t="str">
        <f t="shared" si="8"/>
        <v>M 15-19</v>
      </c>
      <c r="AZ19" s="40">
        <v>6</v>
      </c>
      <c r="BB19" s="39"/>
      <c r="BC19" s="11"/>
      <c r="BE19" s="40"/>
    </row>
    <row r="20" spans="2:57" s="12" customFormat="1" x14ac:dyDescent="0.25">
      <c r="B20" s="39" t="s">
        <v>30</v>
      </c>
      <c r="C20" s="92" t="s">
        <v>28</v>
      </c>
      <c r="D20" s="92" t="str">
        <f t="shared" si="0"/>
        <v>M 20-24</v>
      </c>
      <c r="E20" s="12" t="s">
        <v>32</v>
      </c>
      <c r="F20" s="16">
        <v>11139</v>
      </c>
      <c r="G20" s="40"/>
      <c r="I20" s="39" t="s">
        <v>30</v>
      </c>
      <c r="J20" s="92" t="s">
        <v>28</v>
      </c>
      <c r="K20" s="92" t="str">
        <f t="shared" si="1"/>
        <v>M 20-24</v>
      </c>
      <c r="L20" s="12" t="s">
        <v>32</v>
      </c>
      <c r="M20" s="16">
        <v>11186</v>
      </c>
      <c r="N20" s="40"/>
      <c r="P20" s="113" t="s">
        <v>16</v>
      </c>
      <c r="Q20" s="97" t="s">
        <v>31</v>
      </c>
      <c r="R20" s="14">
        <v>88534</v>
      </c>
      <c r="S20" s="18"/>
      <c r="U20" s="105" t="s">
        <v>30</v>
      </c>
      <c r="V20" s="98" t="s">
        <v>28</v>
      </c>
      <c r="W20" s="98" t="str">
        <f t="shared" si="2"/>
        <v>M 20-24</v>
      </c>
      <c r="X20" s="19">
        <v>8778</v>
      </c>
      <c r="Y20" s="16"/>
      <c r="Z20" s="105" t="s">
        <v>30</v>
      </c>
      <c r="AA20" s="98" t="s">
        <v>28</v>
      </c>
      <c r="AB20" s="98" t="str">
        <f t="shared" si="3"/>
        <v>M 20-24</v>
      </c>
      <c r="AC20" s="118">
        <v>258</v>
      </c>
      <c r="AE20" s="122" t="s">
        <v>30</v>
      </c>
      <c r="AF20" s="92" t="s">
        <v>28</v>
      </c>
      <c r="AG20" s="92" t="str">
        <f t="shared" si="4"/>
        <v>M 20-24</v>
      </c>
      <c r="AH20" s="40">
        <v>31</v>
      </c>
      <c r="AI20" s="122" t="s">
        <v>30</v>
      </c>
      <c r="AJ20" s="92" t="s">
        <v>28</v>
      </c>
      <c r="AK20" s="12" t="str">
        <f t="shared" si="5"/>
        <v>M 20-24</v>
      </c>
      <c r="AL20" s="166">
        <v>30</v>
      </c>
      <c r="AM20" s="122" t="s">
        <v>30</v>
      </c>
      <c r="AN20" s="92" t="s">
        <v>31</v>
      </c>
      <c r="AO20" s="12" t="str">
        <f t="shared" si="6"/>
        <v>M 35-39</v>
      </c>
      <c r="AP20" s="40">
        <v>5</v>
      </c>
      <c r="AR20" s="39" t="s">
        <v>30</v>
      </c>
      <c r="AS20" s="11" t="s">
        <v>28</v>
      </c>
      <c r="AT20" s="12" t="str">
        <f t="shared" si="7"/>
        <v>M 20-24</v>
      </c>
      <c r="AU20" s="40">
        <v>2264</v>
      </c>
      <c r="AW20" s="39" t="s">
        <v>30</v>
      </c>
      <c r="AX20" s="11" t="s">
        <v>28</v>
      </c>
      <c r="AY20" s="12" t="str">
        <f t="shared" si="8"/>
        <v>M 20-24</v>
      </c>
      <c r="AZ20" s="40">
        <v>25</v>
      </c>
      <c r="BB20" s="39"/>
      <c r="BC20" s="11"/>
      <c r="BE20" s="40"/>
    </row>
    <row r="21" spans="2:57" s="12" customFormat="1" x14ac:dyDescent="0.25">
      <c r="B21" s="39" t="s">
        <v>30</v>
      </c>
      <c r="C21" s="92" t="s">
        <v>34</v>
      </c>
      <c r="D21" s="92" t="str">
        <f t="shared" si="0"/>
        <v>M 25-29</v>
      </c>
      <c r="E21" s="12" t="s">
        <v>32</v>
      </c>
      <c r="F21" s="16">
        <v>25404</v>
      </c>
      <c r="G21" s="40"/>
      <c r="I21" s="39" t="s">
        <v>30</v>
      </c>
      <c r="J21" s="92" t="s">
        <v>34</v>
      </c>
      <c r="K21" s="92" t="str">
        <f t="shared" si="1"/>
        <v>M 25-29</v>
      </c>
      <c r="L21" s="12" t="s">
        <v>32</v>
      </c>
      <c r="M21" s="16">
        <v>25064</v>
      </c>
      <c r="N21" s="40"/>
      <c r="P21" s="113" t="s">
        <v>30</v>
      </c>
      <c r="Q21" s="97" t="s">
        <v>31</v>
      </c>
      <c r="R21" s="14">
        <v>39014</v>
      </c>
      <c r="S21" s="18"/>
      <c r="U21" s="105" t="s">
        <v>30</v>
      </c>
      <c r="V21" s="98" t="s">
        <v>34</v>
      </c>
      <c r="W21" s="98" t="str">
        <f t="shared" si="2"/>
        <v>M 25-29</v>
      </c>
      <c r="X21" s="19">
        <v>20791</v>
      </c>
      <c r="Y21" s="16"/>
      <c r="Z21" s="105" t="s">
        <v>30</v>
      </c>
      <c r="AA21" s="98" t="s">
        <v>34</v>
      </c>
      <c r="AB21" s="98" t="str">
        <f t="shared" si="3"/>
        <v>M 25-29</v>
      </c>
      <c r="AC21" s="118">
        <v>596</v>
      </c>
      <c r="AE21" s="123" t="s">
        <v>30</v>
      </c>
      <c r="AF21" s="92" t="s">
        <v>34</v>
      </c>
      <c r="AG21" s="92" t="str">
        <f t="shared" si="4"/>
        <v>M 25-29</v>
      </c>
      <c r="AH21" s="40">
        <v>96</v>
      </c>
      <c r="AI21" s="123" t="s">
        <v>30</v>
      </c>
      <c r="AJ21" s="92" t="s">
        <v>34</v>
      </c>
      <c r="AK21" s="12" t="str">
        <f t="shared" si="5"/>
        <v>M 25-29</v>
      </c>
      <c r="AL21" s="166">
        <v>92</v>
      </c>
      <c r="AM21" s="123" t="s">
        <v>30</v>
      </c>
      <c r="AN21" s="92" t="s">
        <v>36</v>
      </c>
      <c r="AO21" s="12" t="str">
        <f t="shared" si="6"/>
        <v>M 40+</v>
      </c>
      <c r="AP21" s="40">
        <v>1</v>
      </c>
      <c r="AR21" s="39" t="s">
        <v>30</v>
      </c>
      <c r="AS21" s="11" t="s">
        <v>34</v>
      </c>
      <c r="AT21" s="12" t="str">
        <f t="shared" si="7"/>
        <v>M 25-29</v>
      </c>
      <c r="AU21" s="40">
        <v>4372</v>
      </c>
      <c r="AW21" s="39" t="s">
        <v>30</v>
      </c>
      <c r="AX21" s="11" t="s">
        <v>34</v>
      </c>
      <c r="AY21" s="12" t="str">
        <f t="shared" si="8"/>
        <v>M 25-29</v>
      </c>
      <c r="AZ21" s="40">
        <v>44</v>
      </c>
      <c r="BB21" s="39"/>
      <c r="BC21" s="11"/>
      <c r="BE21" s="40"/>
    </row>
    <row r="22" spans="2:57" s="12" customFormat="1" x14ac:dyDescent="0.25">
      <c r="B22" s="39" t="s">
        <v>30</v>
      </c>
      <c r="C22" s="92" t="s">
        <v>33</v>
      </c>
      <c r="D22" s="92" t="str">
        <f t="shared" si="0"/>
        <v>M 30-34</v>
      </c>
      <c r="E22" s="12" t="s">
        <v>32</v>
      </c>
      <c r="F22" s="16">
        <v>39628</v>
      </c>
      <c r="G22" s="40"/>
      <c r="I22" s="39" t="s">
        <v>30</v>
      </c>
      <c r="J22" s="92" t="s">
        <v>33</v>
      </c>
      <c r="K22" s="92" t="str">
        <f t="shared" si="1"/>
        <v>M 30-34</v>
      </c>
      <c r="L22" s="12" t="s">
        <v>32</v>
      </c>
      <c r="M22" s="16">
        <v>39343</v>
      </c>
      <c r="N22" s="40"/>
      <c r="P22" s="113" t="s">
        <v>16</v>
      </c>
      <c r="Q22" s="97" t="s">
        <v>36</v>
      </c>
      <c r="R22" s="14">
        <v>185629</v>
      </c>
      <c r="S22" s="18"/>
      <c r="U22" s="105" t="s">
        <v>30</v>
      </c>
      <c r="V22" s="98" t="s">
        <v>33</v>
      </c>
      <c r="W22" s="98" t="str">
        <f t="shared" si="2"/>
        <v>M 30-34</v>
      </c>
      <c r="X22" s="19">
        <v>34114</v>
      </c>
      <c r="Y22" s="16"/>
      <c r="Z22" s="105" t="s">
        <v>30</v>
      </c>
      <c r="AA22" s="98" t="s">
        <v>33</v>
      </c>
      <c r="AB22" s="98" t="str">
        <f t="shared" si="3"/>
        <v>M 30-34</v>
      </c>
      <c r="AC22" s="118">
        <v>903</v>
      </c>
      <c r="AE22" s="122" t="s">
        <v>30</v>
      </c>
      <c r="AF22" s="92" t="s">
        <v>33</v>
      </c>
      <c r="AG22" s="92" t="str">
        <f t="shared" si="4"/>
        <v>M 30-34</v>
      </c>
      <c r="AH22" s="40">
        <v>119</v>
      </c>
      <c r="AI22" s="122" t="s">
        <v>30</v>
      </c>
      <c r="AJ22" s="92" t="s">
        <v>33</v>
      </c>
      <c r="AK22" s="12" t="str">
        <f t="shared" si="5"/>
        <v>M 30-34</v>
      </c>
      <c r="AL22" s="166">
        <v>113</v>
      </c>
      <c r="AM22" s="122"/>
      <c r="AN22" s="92"/>
      <c r="AO22" s="12" t="str">
        <f t="shared" si="6"/>
        <v xml:space="preserve"> </v>
      </c>
      <c r="AP22" s="166"/>
      <c r="AR22" s="39" t="s">
        <v>30</v>
      </c>
      <c r="AS22" s="11" t="s">
        <v>33</v>
      </c>
      <c r="AT22" s="12" t="str">
        <f t="shared" si="7"/>
        <v>M 30-34</v>
      </c>
      <c r="AU22" s="40">
        <v>5297</v>
      </c>
      <c r="AW22" s="39" t="s">
        <v>30</v>
      </c>
      <c r="AX22" s="11" t="s">
        <v>33</v>
      </c>
      <c r="AY22" s="12" t="str">
        <f t="shared" si="8"/>
        <v>M 30-34</v>
      </c>
      <c r="AZ22" s="40">
        <v>52</v>
      </c>
      <c r="BB22" s="39"/>
      <c r="BC22" s="11"/>
      <c r="BE22" s="40"/>
    </row>
    <row r="23" spans="2:57" s="12" customFormat="1" x14ac:dyDescent="0.25">
      <c r="B23" s="39" t="s">
        <v>30</v>
      </c>
      <c r="C23" s="92" t="s">
        <v>31</v>
      </c>
      <c r="D23" s="92" t="str">
        <f t="shared" si="0"/>
        <v>M 35-39</v>
      </c>
      <c r="E23" s="12" t="s">
        <v>32</v>
      </c>
      <c r="F23" s="16">
        <v>43061</v>
      </c>
      <c r="G23" s="40"/>
      <c r="I23" s="39" t="s">
        <v>30</v>
      </c>
      <c r="J23" s="92" t="s">
        <v>31</v>
      </c>
      <c r="K23" s="92" t="str">
        <f t="shared" si="1"/>
        <v>M 35-39</v>
      </c>
      <c r="L23" s="12" t="s">
        <v>32</v>
      </c>
      <c r="M23" s="16">
        <v>42759</v>
      </c>
      <c r="N23" s="40"/>
      <c r="P23" s="113" t="s">
        <v>30</v>
      </c>
      <c r="Q23" s="97" t="s">
        <v>36</v>
      </c>
      <c r="R23" s="14">
        <v>106584</v>
      </c>
      <c r="S23" s="18"/>
      <c r="U23" s="105" t="s">
        <v>30</v>
      </c>
      <c r="V23" s="98" t="s">
        <v>31</v>
      </c>
      <c r="W23" s="98" t="str">
        <f t="shared" si="2"/>
        <v>M 35-39</v>
      </c>
      <c r="X23" s="19">
        <v>38103</v>
      </c>
      <c r="Y23" s="81"/>
      <c r="Z23" s="119" t="s">
        <v>30</v>
      </c>
      <c r="AA23" s="98" t="s">
        <v>31</v>
      </c>
      <c r="AB23" s="98" t="str">
        <f t="shared" si="3"/>
        <v>M 35-39</v>
      </c>
      <c r="AC23" s="118">
        <v>989</v>
      </c>
      <c r="AE23" s="124" t="s">
        <v>30</v>
      </c>
      <c r="AF23" s="111" t="s">
        <v>31</v>
      </c>
      <c r="AG23" s="92" t="str">
        <f t="shared" si="4"/>
        <v>M 35-39</v>
      </c>
      <c r="AH23" s="40">
        <v>166</v>
      </c>
      <c r="AI23" s="124" t="s">
        <v>30</v>
      </c>
      <c r="AJ23" s="111" t="s">
        <v>31</v>
      </c>
      <c r="AK23" s="12" t="str">
        <f t="shared" si="5"/>
        <v>M 35-39</v>
      </c>
      <c r="AL23" s="166">
        <v>161</v>
      </c>
      <c r="AM23" s="124"/>
      <c r="AN23" s="111"/>
      <c r="AO23" s="12" t="str">
        <f t="shared" si="6"/>
        <v xml:space="preserve"> </v>
      </c>
      <c r="AP23" s="166"/>
      <c r="AR23" s="39" t="s">
        <v>30</v>
      </c>
      <c r="AS23" s="11" t="s">
        <v>31</v>
      </c>
      <c r="AT23" s="12" t="str">
        <f t="shared" si="7"/>
        <v>M 35-39</v>
      </c>
      <c r="AU23" s="40">
        <v>4748</v>
      </c>
      <c r="AW23" s="39" t="s">
        <v>30</v>
      </c>
      <c r="AX23" s="11" t="s">
        <v>31</v>
      </c>
      <c r="AY23" s="12" t="str">
        <f t="shared" si="8"/>
        <v>M 35-39</v>
      </c>
      <c r="AZ23" s="40">
        <v>53</v>
      </c>
      <c r="BB23" s="39"/>
      <c r="BC23" s="11"/>
      <c r="BE23" s="40"/>
    </row>
    <row r="24" spans="2:57" s="12" customFormat="1" x14ac:dyDescent="0.25">
      <c r="B24" s="39" t="s">
        <v>30</v>
      </c>
      <c r="C24" s="92" t="s">
        <v>36</v>
      </c>
      <c r="D24" s="92" t="str">
        <f t="shared" si="0"/>
        <v>M 40+</v>
      </c>
      <c r="E24" s="12" t="s">
        <v>32</v>
      </c>
      <c r="F24" s="16">
        <v>111566</v>
      </c>
      <c r="G24" s="40"/>
      <c r="I24" s="39" t="s">
        <v>30</v>
      </c>
      <c r="J24" s="92" t="s">
        <v>36</v>
      </c>
      <c r="K24" s="92" t="str">
        <f t="shared" si="1"/>
        <v>M 40+</v>
      </c>
      <c r="L24" s="12" t="s">
        <v>32</v>
      </c>
      <c r="M24" s="16">
        <v>111937</v>
      </c>
      <c r="N24" s="40"/>
      <c r="P24" s="113" t="s">
        <v>16</v>
      </c>
      <c r="Q24" s="97" t="s">
        <v>38</v>
      </c>
      <c r="R24" s="14">
        <v>9861</v>
      </c>
      <c r="S24" s="18"/>
      <c r="U24" s="105" t="s">
        <v>30</v>
      </c>
      <c r="V24" s="98" t="s">
        <v>36</v>
      </c>
      <c r="W24" s="98" t="str">
        <f t="shared" si="2"/>
        <v>M 40+</v>
      </c>
      <c r="X24" s="19">
        <v>105585</v>
      </c>
      <c r="Y24" s="16"/>
      <c r="Z24" s="105" t="s">
        <v>30</v>
      </c>
      <c r="AA24" s="98" t="s">
        <v>36</v>
      </c>
      <c r="AB24" s="98" t="str">
        <f t="shared" si="3"/>
        <v>M 40+</v>
      </c>
      <c r="AC24" s="118">
        <v>29</v>
      </c>
      <c r="AE24" s="122" t="s">
        <v>30</v>
      </c>
      <c r="AF24" s="92" t="s">
        <v>36</v>
      </c>
      <c r="AG24" s="92" t="str">
        <f t="shared" si="4"/>
        <v>M 40+</v>
      </c>
      <c r="AH24" s="40">
        <v>434</v>
      </c>
      <c r="AI24" s="122" t="s">
        <v>30</v>
      </c>
      <c r="AJ24" s="92" t="s">
        <v>36</v>
      </c>
      <c r="AK24" s="12" t="str">
        <f t="shared" si="5"/>
        <v>M 40+</v>
      </c>
      <c r="AL24" s="166">
        <v>433</v>
      </c>
      <c r="AM24" s="122"/>
      <c r="AN24" s="92"/>
      <c r="AO24" s="12" t="str">
        <f t="shared" si="6"/>
        <v xml:space="preserve"> </v>
      </c>
      <c r="AP24" s="166"/>
      <c r="AR24" s="39" t="s">
        <v>30</v>
      </c>
      <c r="AS24" s="11" t="s">
        <v>36</v>
      </c>
      <c r="AT24" s="12" t="str">
        <f t="shared" si="7"/>
        <v>M 40+</v>
      </c>
      <c r="AU24" s="40">
        <v>9162</v>
      </c>
      <c r="AW24" s="39" t="s">
        <v>30</v>
      </c>
      <c r="AX24" s="11" t="s">
        <v>36</v>
      </c>
      <c r="AY24" s="12" t="str">
        <f t="shared" si="8"/>
        <v>M 40+</v>
      </c>
      <c r="AZ24" s="40">
        <v>93</v>
      </c>
      <c r="BB24" s="39"/>
      <c r="BC24" s="11"/>
      <c r="BE24" s="40"/>
    </row>
    <row r="25" spans="2:57" s="12" customFormat="1" x14ac:dyDescent="0.25">
      <c r="B25" s="41" t="s">
        <v>30</v>
      </c>
      <c r="C25" s="94" t="s">
        <v>38</v>
      </c>
      <c r="D25" s="94" t="str">
        <f t="shared" si="0"/>
        <v>M 5-9</v>
      </c>
      <c r="E25" s="42" t="s">
        <v>32</v>
      </c>
      <c r="F25" s="20">
        <v>9063</v>
      </c>
      <c r="G25" s="43"/>
      <c r="I25" s="41" t="s">
        <v>30</v>
      </c>
      <c r="J25" s="94" t="s">
        <v>38</v>
      </c>
      <c r="K25" s="94" t="str">
        <f t="shared" si="1"/>
        <v>M 5-9</v>
      </c>
      <c r="L25" s="42" t="s">
        <v>32</v>
      </c>
      <c r="M25" s="20">
        <v>8923</v>
      </c>
      <c r="N25" s="43"/>
      <c r="P25" s="114" t="s">
        <v>30</v>
      </c>
      <c r="Q25" s="115" t="s">
        <v>38</v>
      </c>
      <c r="R25" s="116">
        <v>8452</v>
      </c>
      <c r="S25" s="117"/>
      <c r="U25" s="107" t="s">
        <v>30</v>
      </c>
      <c r="V25" s="108" t="s">
        <v>38</v>
      </c>
      <c r="W25" s="108" t="str">
        <f t="shared" si="2"/>
        <v>M 5-9</v>
      </c>
      <c r="X25" s="45">
        <v>8233</v>
      </c>
      <c r="Y25" s="16"/>
      <c r="Z25" s="107" t="s">
        <v>30</v>
      </c>
      <c r="AA25" s="108" t="s">
        <v>38</v>
      </c>
      <c r="AB25" s="108" t="str">
        <f t="shared" si="3"/>
        <v>M 5-9</v>
      </c>
      <c r="AC25" s="120">
        <v>276</v>
      </c>
      <c r="AE25" s="125" t="s">
        <v>30</v>
      </c>
      <c r="AF25" s="94" t="s">
        <v>38</v>
      </c>
      <c r="AG25" s="94" t="str">
        <f t="shared" si="4"/>
        <v>M 5-9</v>
      </c>
      <c r="AH25" s="43">
        <v>23</v>
      </c>
      <c r="AI25" s="125" t="s">
        <v>30</v>
      </c>
      <c r="AJ25" s="94" t="s">
        <v>38</v>
      </c>
      <c r="AK25" s="42" t="str">
        <f t="shared" si="5"/>
        <v>M 5-9</v>
      </c>
      <c r="AL25" s="167">
        <v>23</v>
      </c>
      <c r="AM25" s="125"/>
      <c r="AN25" s="94"/>
      <c r="AO25" s="42" t="str">
        <f t="shared" si="6"/>
        <v xml:space="preserve"> </v>
      </c>
      <c r="AP25" s="167"/>
      <c r="AR25" s="41" t="s">
        <v>30</v>
      </c>
      <c r="AS25" s="17" t="s">
        <v>38</v>
      </c>
      <c r="AT25" s="42" t="str">
        <f t="shared" si="7"/>
        <v>M 5-9</v>
      </c>
      <c r="AU25" s="43">
        <v>811</v>
      </c>
      <c r="AW25" s="41" t="s">
        <v>30</v>
      </c>
      <c r="AX25" s="17" t="s">
        <v>38</v>
      </c>
      <c r="AY25" s="42" t="str">
        <f t="shared" si="8"/>
        <v>M 5-9</v>
      </c>
      <c r="AZ25" s="43">
        <v>7</v>
      </c>
      <c r="BB25" s="41"/>
      <c r="BC25" s="17"/>
      <c r="BD25" s="42"/>
      <c r="BE25" s="43"/>
    </row>
    <row r="26" spans="2:57" s="12" customFormat="1" x14ac:dyDescent="0.25">
      <c r="C26" s="92"/>
      <c r="D26" s="92"/>
      <c r="F26" s="16"/>
      <c r="G26" s="16"/>
      <c r="J26" s="92"/>
      <c r="K26" s="92"/>
      <c r="N26" s="11"/>
      <c r="O26" s="11"/>
      <c r="P26" s="100"/>
      <c r="Q26" s="14"/>
      <c r="R26" s="100"/>
      <c r="S26" s="100"/>
      <c r="U26" s="98"/>
      <c r="V26" s="98"/>
      <c r="W26" s="98"/>
      <c r="X26" s="101"/>
      <c r="Y26" s="16"/>
      <c r="Z26" s="92"/>
      <c r="AA26" s="92"/>
      <c r="AB26" s="92"/>
      <c r="AC26" s="110"/>
      <c r="AD26" s="78"/>
      <c r="AE26" s="111"/>
      <c r="AF26" s="92"/>
      <c r="AG26" s="92"/>
      <c r="AJ26" s="92"/>
      <c r="AN26" s="92"/>
      <c r="AS26" s="11"/>
      <c r="AX26" s="11"/>
      <c r="BC26" s="11"/>
    </row>
    <row r="27" spans="2:57" s="12" customFormat="1" x14ac:dyDescent="0.25">
      <c r="C27" s="92"/>
      <c r="D27" s="92"/>
      <c r="F27" s="16"/>
      <c r="G27" s="16"/>
      <c r="J27" s="92"/>
      <c r="K27" s="92"/>
      <c r="N27" s="11"/>
      <c r="O27" s="11"/>
      <c r="P27" s="100"/>
      <c r="Q27" s="14"/>
      <c r="R27" s="100"/>
      <c r="S27" s="100"/>
      <c r="U27" s="98"/>
      <c r="V27" s="98"/>
      <c r="W27" s="98"/>
      <c r="X27" s="100"/>
      <c r="Y27" s="16"/>
      <c r="Z27" s="92"/>
      <c r="AA27" s="92"/>
      <c r="AB27" s="92"/>
      <c r="AC27" s="110"/>
      <c r="AJ27" s="92"/>
      <c r="AN27" s="92"/>
      <c r="AS27" s="11"/>
      <c r="AX27" s="11"/>
      <c r="BC27" s="11"/>
    </row>
    <row r="28" spans="2:57" s="12" customFormat="1" x14ac:dyDescent="0.25">
      <c r="C28" s="92"/>
      <c r="D28" s="92"/>
      <c r="F28" s="16"/>
      <c r="G28" s="16"/>
      <c r="J28" s="92"/>
      <c r="K28" s="92"/>
      <c r="N28" s="11"/>
      <c r="O28" s="11"/>
      <c r="P28" s="100"/>
      <c r="Q28" s="14"/>
      <c r="R28" s="100"/>
      <c r="S28" s="100"/>
      <c r="U28" s="98"/>
      <c r="V28" s="98"/>
      <c r="W28" s="98"/>
      <c r="X28" s="100"/>
      <c r="Y28" s="16"/>
      <c r="Z28" s="92"/>
      <c r="AA28" s="92"/>
      <c r="AB28" s="92"/>
      <c r="AC28" s="110"/>
      <c r="AJ28" s="92"/>
      <c r="AN28" s="92"/>
      <c r="AS28" s="11"/>
      <c r="AX28" s="11"/>
      <c r="BC28" s="11"/>
    </row>
    <row r="29" spans="2:57" s="12" customFormat="1" x14ac:dyDescent="0.25">
      <c r="C29" s="92"/>
      <c r="D29" s="92"/>
      <c r="F29" s="16"/>
      <c r="G29" s="16"/>
      <c r="J29" s="92"/>
      <c r="K29" s="92"/>
      <c r="N29" s="11"/>
      <c r="O29" s="11"/>
      <c r="P29" s="100"/>
      <c r="Q29" s="14"/>
      <c r="R29" s="100"/>
      <c r="S29" s="100"/>
      <c r="U29" s="98"/>
      <c r="V29" s="98"/>
      <c r="W29" s="98"/>
      <c r="X29" s="100"/>
      <c r="Y29" s="16"/>
      <c r="Z29" s="92"/>
      <c r="AA29" s="92"/>
      <c r="AB29" s="92"/>
      <c r="AC29" s="110"/>
      <c r="AJ29" s="92"/>
      <c r="AN29" s="92"/>
      <c r="AS29" s="11"/>
      <c r="AX29" s="11"/>
      <c r="BC29" s="11"/>
    </row>
    <row r="30" spans="2:57" s="12" customFormat="1" x14ac:dyDescent="0.25">
      <c r="C30" s="92"/>
      <c r="D30" s="92"/>
      <c r="F30" s="16"/>
      <c r="G30" s="16"/>
      <c r="J30" s="92"/>
      <c r="K30" s="92"/>
      <c r="N30" s="11"/>
      <c r="O30" s="11"/>
      <c r="P30" s="100"/>
      <c r="Q30" s="14"/>
      <c r="R30" s="100"/>
      <c r="S30" s="100"/>
      <c r="U30" s="98"/>
      <c r="V30" s="98"/>
      <c r="W30" s="98"/>
      <c r="X30" s="100"/>
      <c r="Y30" s="16"/>
      <c r="Z30" s="92"/>
      <c r="AA30" s="92"/>
      <c r="AB30" s="92"/>
      <c r="AC30" s="110"/>
      <c r="AJ30" s="92"/>
      <c r="AN30" s="92"/>
      <c r="AS30" s="11"/>
      <c r="AX30" s="11"/>
      <c r="BC30" s="11"/>
    </row>
    <row r="31" spans="2:57" s="12" customFormat="1" x14ac:dyDescent="0.25">
      <c r="C31" s="92"/>
      <c r="D31" s="92"/>
      <c r="F31" s="16"/>
      <c r="G31" s="16"/>
      <c r="J31" s="92"/>
      <c r="K31" s="92"/>
      <c r="N31" s="11"/>
      <c r="O31" s="11"/>
      <c r="P31" s="100"/>
      <c r="Q31" s="14"/>
      <c r="R31" s="100"/>
      <c r="S31" s="100"/>
      <c r="U31" s="98"/>
      <c r="V31" s="98"/>
      <c r="W31" s="98"/>
      <c r="X31" s="100"/>
      <c r="Y31" s="16"/>
      <c r="Z31" s="92"/>
      <c r="AA31" s="92"/>
      <c r="AB31" s="92"/>
      <c r="AC31" s="110"/>
      <c r="AJ31" s="92"/>
      <c r="AN31" s="92"/>
      <c r="AS31" s="11"/>
      <c r="AX31" s="11"/>
      <c r="BC31" s="11"/>
    </row>
    <row r="32" spans="2:57" s="12" customFormat="1" x14ac:dyDescent="0.25">
      <c r="C32" s="92"/>
      <c r="D32" s="92"/>
      <c r="F32" s="16"/>
      <c r="G32" s="16"/>
      <c r="J32" s="92"/>
      <c r="K32" s="92"/>
      <c r="N32" s="11"/>
      <c r="O32" s="11"/>
      <c r="P32" s="100"/>
      <c r="Q32" s="14"/>
      <c r="R32" s="100"/>
      <c r="S32" s="100"/>
      <c r="U32" s="98"/>
      <c r="V32" s="98"/>
      <c r="W32" s="98"/>
      <c r="X32" s="100"/>
      <c r="Y32" s="16"/>
      <c r="Z32" s="92"/>
      <c r="AA32" s="92"/>
      <c r="AB32" s="92"/>
      <c r="AC32" s="110"/>
      <c r="AJ32" s="92"/>
      <c r="AN32" s="92"/>
      <c r="AS32" s="11"/>
      <c r="AX32" s="11"/>
      <c r="BC32" s="11"/>
    </row>
    <row r="33" spans="3:55" s="12" customFormat="1" x14ac:dyDescent="0.25">
      <c r="C33" s="92"/>
      <c r="D33" s="92"/>
      <c r="F33" s="16"/>
      <c r="G33" s="16"/>
      <c r="J33" s="92"/>
      <c r="K33" s="92"/>
      <c r="N33" s="11"/>
      <c r="O33" s="11"/>
      <c r="P33" s="100"/>
      <c r="Q33" s="14"/>
      <c r="R33" s="100"/>
      <c r="S33" s="100"/>
      <c r="U33" s="98"/>
      <c r="V33" s="98"/>
      <c r="W33" s="98"/>
      <c r="X33" s="100"/>
      <c r="Y33" s="16"/>
      <c r="Z33" s="92"/>
      <c r="AA33" s="92"/>
      <c r="AB33" s="92"/>
      <c r="AC33" s="110"/>
      <c r="AJ33" s="92"/>
      <c r="AN33" s="92"/>
      <c r="AS33" s="11"/>
      <c r="AX33" s="11"/>
      <c r="BC33" s="11"/>
    </row>
    <row r="34" spans="3:55" s="12" customFormat="1" x14ac:dyDescent="0.25">
      <c r="C34" s="92"/>
      <c r="D34" s="92"/>
      <c r="F34" s="16"/>
      <c r="G34" s="16"/>
      <c r="J34" s="92"/>
      <c r="K34" s="92"/>
      <c r="N34" s="11"/>
      <c r="O34" s="11"/>
      <c r="P34" s="100"/>
      <c r="Q34" s="14"/>
      <c r="R34" s="100"/>
      <c r="S34" s="100"/>
      <c r="U34" s="98"/>
      <c r="V34" s="98"/>
      <c r="W34" s="98"/>
      <c r="X34" s="100"/>
      <c r="Y34" s="16"/>
      <c r="Z34" s="92"/>
      <c r="AA34" s="92"/>
      <c r="AB34" s="92"/>
      <c r="AC34" s="110"/>
      <c r="AJ34" s="92"/>
      <c r="AN34" s="92"/>
      <c r="AS34" s="11"/>
      <c r="AX34" s="11"/>
      <c r="BC34" s="11"/>
    </row>
    <row r="35" spans="3:55" s="12" customFormat="1" x14ac:dyDescent="0.25">
      <c r="C35" s="92"/>
      <c r="D35" s="92"/>
      <c r="F35" s="16"/>
      <c r="G35" s="16"/>
      <c r="J35" s="92"/>
      <c r="K35" s="92"/>
      <c r="N35" s="11"/>
      <c r="O35" s="11"/>
      <c r="P35" s="100"/>
      <c r="Q35" s="14"/>
      <c r="R35" s="100"/>
      <c r="S35" s="100"/>
      <c r="U35" s="98"/>
      <c r="V35" s="98"/>
      <c r="W35" s="98"/>
      <c r="X35" s="100"/>
      <c r="Y35" s="16"/>
      <c r="Z35" s="92"/>
      <c r="AA35" s="92"/>
      <c r="AB35" s="92"/>
      <c r="AC35" s="110"/>
      <c r="AJ35" s="92"/>
      <c r="AN35" s="92"/>
      <c r="AS35" s="11"/>
      <c r="AX35" s="11"/>
      <c r="BC35" s="11"/>
    </row>
    <row r="36" spans="3:55" s="12" customFormat="1" x14ac:dyDescent="0.25">
      <c r="C36" s="92"/>
      <c r="D36" s="92"/>
      <c r="F36" s="16"/>
      <c r="G36" s="16"/>
      <c r="J36" s="92"/>
      <c r="K36" s="92"/>
      <c r="N36" s="11"/>
      <c r="O36" s="11"/>
      <c r="P36" s="100"/>
      <c r="Q36" s="14"/>
      <c r="R36" s="100"/>
      <c r="S36" s="100"/>
      <c r="U36" s="98"/>
      <c r="V36" s="98"/>
      <c r="W36" s="98"/>
      <c r="X36" s="100"/>
      <c r="Y36" s="16"/>
      <c r="Z36" s="92"/>
      <c r="AA36" s="92"/>
      <c r="AB36" s="92"/>
      <c r="AC36" s="110"/>
      <c r="AJ36" s="92"/>
      <c r="AN36" s="92"/>
      <c r="AS36" s="11"/>
      <c r="AX36" s="11"/>
      <c r="BC36" s="11"/>
    </row>
    <row r="37" spans="3:55" s="12" customFormat="1" x14ac:dyDescent="0.25">
      <c r="C37" s="92"/>
      <c r="D37" s="92"/>
      <c r="F37" s="16"/>
      <c r="G37" s="16"/>
      <c r="J37" s="92"/>
      <c r="K37" s="92"/>
      <c r="N37" s="11"/>
      <c r="O37" s="11"/>
      <c r="P37" s="100"/>
      <c r="Q37" s="14"/>
      <c r="R37" s="100"/>
      <c r="S37" s="100"/>
      <c r="U37" s="98"/>
      <c r="V37" s="98"/>
      <c r="W37" s="98"/>
      <c r="X37" s="100"/>
      <c r="Y37" s="16"/>
      <c r="Z37" s="92"/>
      <c r="AA37" s="92"/>
      <c r="AB37" s="92"/>
      <c r="AC37" s="110"/>
      <c r="AJ37" s="92"/>
      <c r="AN37" s="92"/>
      <c r="AS37" s="11"/>
      <c r="AX37" s="11"/>
      <c r="BC37" s="11"/>
    </row>
    <row r="38" spans="3:55" s="12" customFormat="1" x14ac:dyDescent="0.25">
      <c r="C38" s="92"/>
      <c r="D38" s="92"/>
      <c r="F38" s="16"/>
      <c r="G38" s="16"/>
      <c r="J38" s="92"/>
      <c r="K38" s="92"/>
      <c r="N38" s="11"/>
      <c r="O38" s="11"/>
      <c r="P38" s="100"/>
      <c r="Q38" s="14"/>
      <c r="R38" s="100"/>
      <c r="S38" s="100"/>
      <c r="U38" s="98"/>
      <c r="V38" s="98"/>
      <c r="W38" s="98"/>
      <c r="X38" s="100"/>
      <c r="Y38" s="16"/>
      <c r="Z38" s="92"/>
      <c r="AA38" s="92"/>
      <c r="AB38" s="92"/>
      <c r="AC38" s="110"/>
      <c r="AJ38" s="92"/>
      <c r="AN38" s="92"/>
      <c r="AS38" s="11"/>
      <c r="AX38" s="11"/>
      <c r="BC38" s="11"/>
    </row>
    <row r="39" spans="3:55" s="12" customFormat="1" x14ac:dyDescent="0.25">
      <c r="C39" s="92"/>
      <c r="D39" s="92"/>
      <c r="F39" s="16"/>
      <c r="G39" s="16"/>
      <c r="J39" s="92"/>
      <c r="K39" s="92"/>
      <c r="N39" s="11"/>
      <c r="O39" s="11"/>
      <c r="P39" s="100"/>
      <c r="Q39" s="14"/>
      <c r="R39" s="100"/>
      <c r="S39" s="100"/>
      <c r="U39" s="98"/>
      <c r="V39" s="98"/>
      <c r="W39" s="98"/>
      <c r="X39" s="100"/>
      <c r="Y39" s="16"/>
      <c r="Z39" s="92"/>
      <c r="AA39" s="92"/>
      <c r="AB39" s="92"/>
      <c r="AC39" s="110"/>
      <c r="AJ39" s="92"/>
      <c r="AN39" s="92"/>
      <c r="AS39" s="11"/>
      <c r="AX39" s="11"/>
      <c r="BC39" s="11"/>
    </row>
    <row r="40" spans="3:55" s="12" customFormat="1" x14ac:dyDescent="0.25">
      <c r="C40" s="92"/>
      <c r="D40" s="92"/>
      <c r="F40" s="16"/>
      <c r="G40" s="16"/>
      <c r="J40" s="92"/>
      <c r="K40" s="92"/>
      <c r="N40" s="11"/>
      <c r="O40" s="11"/>
      <c r="P40" s="100"/>
      <c r="Q40" s="14"/>
      <c r="R40" s="100"/>
      <c r="S40" s="100"/>
      <c r="U40" s="98"/>
      <c r="V40" s="98"/>
      <c r="W40" s="98"/>
      <c r="X40" s="100"/>
      <c r="Y40" s="16"/>
      <c r="Z40" s="92"/>
      <c r="AA40" s="92"/>
      <c r="AB40" s="92"/>
      <c r="AC40" s="110"/>
      <c r="AJ40" s="92"/>
      <c r="AN40" s="92"/>
      <c r="AS40" s="11"/>
      <c r="AX40" s="11"/>
      <c r="BC40" s="11"/>
    </row>
    <row r="41" spans="3:55" s="12" customFormat="1" x14ac:dyDescent="0.25">
      <c r="C41" s="92"/>
      <c r="D41" s="92"/>
      <c r="F41" s="16"/>
      <c r="G41" s="16"/>
      <c r="J41" s="92"/>
      <c r="K41" s="92"/>
      <c r="N41" s="11"/>
      <c r="O41" s="11"/>
      <c r="P41" s="100"/>
      <c r="Q41" s="14"/>
      <c r="R41" s="100"/>
      <c r="S41" s="100"/>
      <c r="U41" s="98"/>
      <c r="V41" s="98"/>
      <c r="W41" s="98"/>
      <c r="X41" s="100"/>
      <c r="Y41" s="16"/>
      <c r="Z41" s="92"/>
      <c r="AA41" s="92"/>
      <c r="AB41" s="92"/>
      <c r="AC41" s="110"/>
      <c r="AJ41" s="92"/>
      <c r="AN41" s="92"/>
      <c r="AS41" s="11"/>
      <c r="AX41" s="11"/>
      <c r="BC41" s="11"/>
    </row>
    <row r="42" spans="3:55" s="12" customFormat="1" x14ac:dyDescent="0.25">
      <c r="C42" s="92"/>
      <c r="D42" s="92"/>
      <c r="F42" s="16"/>
      <c r="G42" s="16"/>
      <c r="J42" s="92"/>
      <c r="K42" s="92"/>
      <c r="N42" s="11"/>
      <c r="O42" s="11"/>
      <c r="P42" s="100"/>
      <c r="Q42" s="14"/>
      <c r="R42" s="100"/>
      <c r="S42" s="100"/>
      <c r="U42" s="98"/>
      <c r="V42" s="98"/>
      <c r="W42" s="98"/>
      <c r="X42" s="100"/>
      <c r="Y42" s="16"/>
      <c r="Z42" s="92"/>
      <c r="AA42" s="92"/>
      <c r="AB42" s="92"/>
      <c r="AC42" s="110"/>
      <c r="AJ42" s="92"/>
      <c r="AN42" s="92"/>
      <c r="AS42" s="11"/>
      <c r="AX42" s="11"/>
      <c r="BC42" s="11"/>
    </row>
    <row r="43" spans="3:55" s="12" customFormat="1" x14ac:dyDescent="0.25">
      <c r="C43" s="92"/>
      <c r="D43" s="92"/>
      <c r="F43" s="16"/>
      <c r="G43" s="16"/>
      <c r="J43" s="92"/>
      <c r="K43" s="92"/>
      <c r="N43" s="11"/>
      <c r="O43" s="11"/>
      <c r="P43" s="100"/>
      <c r="Q43" s="14"/>
      <c r="R43" s="100"/>
      <c r="S43" s="100"/>
      <c r="U43" s="98"/>
      <c r="V43" s="98"/>
      <c r="W43" s="98"/>
      <c r="X43" s="100"/>
      <c r="Y43" s="16"/>
      <c r="Z43" s="92"/>
      <c r="AA43" s="92"/>
      <c r="AB43" s="92"/>
      <c r="AC43" s="110"/>
      <c r="AJ43" s="92"/>
      <c r="AN43" s="92"/>
      <c r="AS43" s="11"/>
      <c r="AX43" s="11"/>
      <c r="BC43" s="11"/>
    </row>
    <row r="44" spans="3:55" s="12" customFormat="1" x14ac:dyDescent="0.25">
      <c r="C44" s="92"/>
      <c r="D44" s="92"/>
      <c r="F44" s="16"/>
      <c r="G44" s="16"/>
      <c r="J44" s="92"/>
      <c r="K44" s="92"/>
      <c r="N44" s="11"/>
      <c r="O44" s="11"/>
      <c r="P44" s="100"/>
      <c r="Q44" s="14"/>
      <c r="R44" s="100"/>
      <c r="S44" s="100"/>
      <c r="U44" s="98"/>
      <c r="V44" s="98"/>
      <c r="W44" s="98"/>
      <c r="X44" s="100"/>
      <c r="Y44" s="16"/>
      <c r="Z44" s="92"/>
      <c r="AA44" s="92"/>
      <c r="AB44" s="92"/>
      <c r="AC44" s="110"/>
      <c r="AJ44" s="92"/>
      <c r="AN44" s="92"/>
      <c r="AS44" s="11"/>
      <c r="AX44" s="11"/>
      <c r="BC44" s="11"/>
    </row>
    <row r="45" spans="3:55" s="12" customFormat="1" x14ac:dyDescent="0.25">
      <c r="C45" s="92"/>
      <c r="D45" s="92"/>
      <c r="F45" s="16"/>
      <c r="G45" s="16"/>
      <c r="J45" s="92"/>
      <c r="K45" s="92"/>
      <c r="N45" s="11"/>
      <c r="O45" s="11"/>
      <c r="P45" s="100"/>
      <c r="Q45" s="14"/>
      <c r="R45" s="100"/>
      <c r="S45" s="100"/>
      <c r="U45" s="98"/>
      <c r="V45" s="98"/>
      <c r="W45" s="98"/>
      <c r="X45" s="100"/>
      <c r="Y45" s="16"/>
      <c r="Z45" s="92"/>
      <c r="AA45" s="92"/>
      <c r="AB45" s="92"/>
      <c r="AC45" s="110"/>
      <c r="AJ45" s="92"/>
      <c r="AN45" s="92"/>
      <c r="AS45" s="11"/>
      <c r="AX45" s="11"/>
      <c r="BC45" s="11"/>
    </row>
    <row r="46" spans="3:55" s="12" customFormat="1" x14ac:dyDescent="0.25">
      <c r="C46" s="92"/>
      <c r="D46" s="92"/>
      <c r="F46" s="16"/>
      <c r="G46" s="16"/>
      <c r="J46" s="92"/>
      <c r="K46" s="92"/>
      <c r="N46" s="11"/>
      <c r="O46" s="11"/>
      <c r="P46" s="100"/>
      <c r="Q46" s="14"/>
      <c r="R46" s="100"/>
      <c r="S46" s="100"/>
      <c r="U46" s="98"/>
      <c r="V46" s="98"/>
      <c r="W46" s="98"/>
      <c r="X46" s="100"/>
      <c r="Y46" s="16"/>
      <c r="Z46" s="92"/>
      <c r="AA46" s="92"/>
      <c r="AB46" s="92"/>
      <c r="AC46" s="110"/>
      <c r="AJ46" s="92"/>
      <c r="AN46" s="92"/>
      <c r="AS46" s="11"/>
      <c r="AX46" s="11"/>
      <c r="BC46" s="11"/>
    </row>
    <row r="47" spans="3:55" s="12" customFormat="1" x14ac:dyDescent="0.25">
      <c r="C47" s="92"/>
      <c r="D47" s="92"/>
      <c r="F47" s="16"/>
      <c r="G47" s="16"/>
      <c r="J47" s="92"/>
      <c r="K47" s="92"/>
      <c r="N47" s="11"/>
      <c r="O47" s="11"/>
      <c r="P47" s="100"/>
      <c r="Q47" s="14"/>
      <c r="R47" s="100"/>
      <c r="S47" s="100"/>
      <c r="U47" s="98"/>
      <c r="V47" s="98"/>
      <c r="W47" s="98"/>
      <c r="X47" s="100"/>
      <c r="Y47" s="16"/>
      <c r="Z47" s="92"/>
      <c r="AA47" s="92"/>
      <c r="AB47" s="92"/>
      <c r="AC47" s="110"/>
      <c r="AJ47" s="92"/>
      <c r="AN47" s="92"/>
      <c r="AS47" s="11"/>
      <c r="AX47" s="11"/>
      <c r="BC47" s="11"/>
    </row>
    <row r="48" spans="3:55" s="12" customFormat="1" x14ac:dyDescent="0.25">
      <c r="C48" s="92"/>
      <c r="D48" s="92"/>
      <c r="F48" s="16"/>
      <c r="G48" s="16"/>
      <c r="J48" s="92"/>
      <c r="K48" s="92"/>
      <c r="N48" s="11"/>
      <c r="O48" s="11"/>
      <c r="P48" s="100"/>
      <c r="Q48" s="14"/>
      <c r="R48" s="100"/>
      <c r="S48" s="100"/>
      <c r="U48" s="98"/>
      <c r="V48" s="98"/>
      <c r="W48" s="98"/>
      <c r="X48" s="100"/>
      <c r="Y48" s="16"/>
      <c r="Z48" s="92"/>
      <c r="AA48" s="92"/>
      <c r="AB48" s="92"/>
      <c r="AC48" s="110"/>
      <c r="AJ48" s="92"/>
      <c r="AN48" s="92"/>
      <c r="AS48" s="11"/>
      <c r="AX48" s="11"/>
      <c r="BC48" s="11"/>
    </row>
    <row r="49" spans="3:55" s="12" customFormat="1" x14ac:dyDescent="0.25">
      <c r="C49" s="92"/>
      <c r="D49" s="92"/>
      <c r="F49" s="16"/>
      <c r="G49" s="16"/>
      <c r="J49" s="92"/>
      <c r="K49" s="92"/>
      <c r="N49" s="11"/>
      <c r="O49" s="11"/>
      <c r="P49" s="100"/>
      <c r="Q49" s="14"/>
      <c r="R49" s="100"/>
      <c r="S49" s="100"/>
      <c r="U49" s="98"/>
      <c r="V49" s="98"/>
      <c r="W49" s="98"/>
      <c r="X49" s="100"/>
      <c r="Y49" s="16"/>
      <c r="Z49" s="92"/>
      <c r="AA49" s="92"/>
      <c r="AB49" s="92"/>
      <c r="AC49" s="110"/>
      <c r="AJ49" s="92"/>
      <c r="AN49" s="92"/>
      <c r="AS49" s="11"/>
      <c r="AX49" s="11"/>
      <c r="BC49" s="11"/>
    </row>
    <row r="50" spans="3:55" s="12" customFormat="1" x14ac:dyDescent="0.25">
      <c r="C50" s="92"/>
      <c r="D50" s="92"/>
      <c r="F50" s="16"/>
      <c r="G50" s="16"/>
      <c r="J50" s="92"/>
      <c r="K50" s="92"/>
      <c r="N50" s="11"/>
      <c r="O50" s="11"/>
      <c r="P50" s="100"/>
      <c r="Q50" s="14"/>
      <c r="R50" s="100"/>
      <c r="S50" s="100"/>
      <c r="U50" s="98"/>
      <c r="V50" s="98"/>
      <c r="W50" s="98"/>
      <c r="X50" s="100"/>
      <c r="Y50" s="16"/>
      <c r="Z50" s="92"/>
      <c r="AA50" s="92"/>
      <c r="AB50" s="92"/>
      <c r="AC50" s="110"/>
      <c r="AJ50" s="92"/>
      <c r="AN50" s="92"/>
      <c r="AS50" s="11"/>
      <c r="AX50" s="11"/>
      <c r="BC50" s="11"/>
    </row>
    <row r="51" spans="3:55" s="12" customFormat="1" x14ac:dyDescent="0.25">
      <c r="C51" s="92"/>
      <c r="D51" s="92"/>
      <c r="F51" s="16"/>
      <c r="G51" s="16"/>
      <c r="J51" s="92"/>
      <c r="K51" s="92"/>
      <c r="N51" s="11"/>
      <c r="O51" s="11"/>
      <c r="P51" s="100"/>
      <c r="Q51" s="14"/>
      <c r="R51" s="100"/>
      <c r="S51" s="100"/>
      <c r="U51" s="98"/>
      <c r="V51" s="98"/>
      <c r="W51" s="98"/>
      <c r="X51" s="100"/>
      <c r="Y51" s="16"/>
      <c r="Z51" s="92"/>
      <c r="AA51" s="92"/>
      <c r="AB51" s="92"/>
      <c r="AC51" s="110"/>
      <c r="AE51" s="92"/>
      <c r="AF51" s="92"/>
      <c r="AG51" s="92"/>
      <c r="AJ51" s="92"/>
      <c r="AN51" s="92"/>
      <c r="AS51" s="11"/>
      <c r="AX51" s="11"/>
      <c r="BC51" s="11"/>
    </row>
    <row r="52" spans="3:55" s="12" customFormat="1" x14ac:dyDescent="0.25">
      <c r="C52" s="92"/>
      <c r="D52" s="92"/>
      <c r="F52" s="16"/>
      <c r="G52" s="16"/>
      <c r="J52" s="92"/>
      <c r="K52" s="92"/>
      <c r="N52" s="11"/>
      <c r="O52" s="11"/>
      <c r="P52" s="100"/>
      <c r="Q52" s="14"/>
      <c r="R52" s="100"/>
      <c r="S52" s="100"/>
      <c r="U52" s="98"/>
      <c r="V52" s="98"/>
      <c r="W52" s="98"/>
      <c r="X52" s="100"/>
      <c r="Y52" s="16"/>
      <c r="Z52" s="92"/>
      <c r="AA52" s="92"/>
      <c r="AB52" s="92"/>
      <c r="AC52" s="110"/>
      <c r="AJ52" s="92"/>
      <c r="AN52" s="92"/>
      <c r="AS52" s="11"/>
      <c r="AX52" s="11"/>
      <c r="BC52" s="11"/>
    </row>
    <row r="53" spans="3:55" s="12" customFormat="1" x14ac:dyDescent="0.25">
      <c r="C53" s="92"/>
      <c r="D53" s="92"/>
      <c r="F53" s="16"/>
      <c r="G53" s="16"/>
      <c r="J53" s="92"/>
      <c r="K53" s="92"/>
      <c r="N53" s="11"/>
      <c r="O53" s="11"/>
      <c r="P53" s="100"/>
      <c r="Q53" s="14"/>
      <c r="R53" s="100"/>
      <c r="S53" s="100"/>
      <c r="U53" s="98"/>
      <c r="V53" s="98"/>
      <c r="W53" s="98"/>
      <c r="X53" s="100"/>
      <c r="Y53" s="16"/>
      <c r="Z53" s="92"/>
      <c r="AA53" s="92"/>
      <c r="AB53" s="92"/>
      <c r="AC53" s="110"/>
      <c r="AJ53" s="92"/>
      <c r="AN53" s="92"/>
      <c r="AS53" s="11"/>
      <c r="AX53" s="11"/>
      <c r="BC53" s="11"/>
    </row>
    <row r="54" spans="3:55" s="12" customFormat="1" x14ac:dyDescent="0.25">
      <c r="C54" s="92"/>
      <c r="D54" s="92"/>
      <c r="F54" s="16"/>
      <c r="G54" s="16"/>
      <c r="J54" s="92"/>
      <c r="K54" s="92"/>
      <c r="N54" s="11"/>
      <c r="O54" s="11"/>
      <c r="P54" s="100"/>
      <c r="Q54" s="14"/>
      <c r="R54" s="100"/>
      <c r="S54" s="100"/>
      <c r="U54" s="98"/>
      <c r="V54" s="98"/>
      <c r="W54" s="98"/>
      <c r="X54" s="100"/>
      <c r="Y54" s="16"/>
      <c r="Z54" s="92"/>
      <c r="AA54" s="92"/>
      <c r="AB54" s="92"/>
      <c r="AC54" s="110"/>
      <c r="AJ54" s="92"/>
      <c r="AN54" s="92"/>
      <c r="AS54" s="11"/>
      <c r="AX54" s="11"/>
      <c r="BC54" s="11"/>
    </row>
    <row r="55" spans="3:55" s="12" customFormat="1" x14ac:dyDescent="0.25">
      <c r="C55" s="92"/>
      <c r="D55" s="92"/>
      <c r="F55" s="16"/>
      <c r="G55" s="16"/>
      <c r="J55" s="92"/>
      <c r="K55" s="92"/>
      <c r="N55" s="11"/>
      <c r="O55" s="11"/>
      <c r="P55" s="100"/>
      <c r="Q55" s="14"/>
      <c r="R55" s="100"/>
      <c r="S55" s="100"/>
      <c r="U55" s="98"/>
      <c r="V55" s="98"/>
      <c r="W55" s="98"/>
      <c r="X55" s="100"/>
      <c r="Y55" s="16"/>
      <c r="Z55" s="92"/>
      <c r="AA55" s="92"/>
      <c r="AB55" s="92"/>
      <c r="AC55" s="110"/>
      <c r="AJ55" s="92"/>
      <c r="AN55" s="92"/>
      <c r="AS55" s="11"/>
      <c r="AX55" s="11"/>
      <c r="BC55" s="11"/>
    </row>
    <row r="56" spans="3:55" s="12" customFormat="1" x14ac:dyDescent="0.25">
      <c r="C56" s="92"/>
      <c r="D56" s="92"/>
      <c r="F56" s="16"/>
      <c r="G56" s="16"/>
      <c r="J56" s="92"/>
      <c r="K56" s="92"/>
      <c r="N56" s="11"/>
      <c r="O56" s="11"/>
      <c r="P56" s="100"/>
      <c r="Q56" s="14"/>
      <c r="R56" s="100"/>
      <c r="S56" s="100"/>
      <c r="U56" s="98"/>
      <c r="V56" s="98"/>
      <c r="W56" s="98"/>
      <c r="X56" s="100"/>
      <c r="Y56" s="16"/>
      <c r="Z56" s="92"/>
      <c r="AA56" s="92"/>
      <c r="AB56" s="92"/>
      <c r="AC56" s="110"/>
      <c r="AJ56" s="92"/>
      <c r="AN56" s="92"/>
      <c r="AS56" s="11"/>
      <c r="AX56" s="11"/>
      <c r="BC56" s="11"/>
    </row>
    <row r="57" spans="3:55" s="12" customFormat="1" x14ac:dyDescent="0.25">
      <c r="C57" s="92"/>
      <c r="D57" s="92"/>
      <c r="F57" s="16"/>
      <c r="G57" s="16"/>
      <c r="J57" s="92"/>
      <c r="K57" s="92"/>
      <c r="N57" s="11"/>
      <c r="O57" s="11"/>
      <c r="P57" s="100"/>
      <c r="Q57" s="14"/>
      <c r="R57" s="100"/>
      <c r="S57" s="100"/>
      <c r="U57" s="98"/>
      <c r="V57" s="98"/>
      <c r="W57" s="98"/>
      <c r="X57" s="100"/>
      <c r="Y57" s="16"/>
      <c r="Z57" s="92"/>
      <c r="AA57" s="92"/>
      <c r="AB57" s="92"/>
      <c r="AC57" s="110"/>
      <c r="AJ57" s="92"/>
      <c r="AN57" s="92"/>
      <c r="AS57" s="11"/>
      <c r="AX57" s="11"/>
      <c r="BC57" s="11"/>
    </row>
    <row r="58" spans="3:55" s="12" customFormat="1" x14ac:dyDescent="0.25">
      <c r="C58" s="92"/>
      <c r="D58" s="92"/>
      <c r="F58" s="16"/>
      <c r="G58" s="16"/>
      <c r="J58" s="92"/>
      <c r="K58" s="92"/>
      <c r="N58" s="11"/>
      <c r="O58" s="11"/>
      <c r="P58" s="100"/>
      <c r="Q58" s="14"/>
      <c r="R58" s="100"/>
      <c r="S58" s="100"/>
      <c r="U58" s="98"/>
      <c r="V58" s="98"/>
      <c r="W58" s="98"/>
      <c r="X58" s="100"/>
      <c r="Y58" s="16"/>
      <c r="Z58" s="92"/>
      <c r="AA58" s="92"/>
      <c r="AB58" s="92"/>
      <c r="AC58" s="110"/>
      <c r="AJ58" s="92"/>
      <c r="AN58" s="92"/>
      <c r="AS58" s="11"/>
      <c r="AX58" s="11"/>
      <c r="BC58" s="11"/>
    </row>
    <row r="59" spans="3:55" s="12" customFormat="1" x14ac:dyDescent="0.25">
      <c r="C59" s="92"/>
      <c r="D59" s="92"/>
      <c r="F59" s="16"/>
      <c r="G59" s="16"/>
      <c r="J59" s="92"/>
      <c r="K59" s="92"/>
      <c r="N59" s="11"/>
      <c r="O59" s="11"/>
      <c r="P59" s="100"/>
      <c r="Q59" s="14"/>
      <c r="R59" s="100"/>
      <c r="S59" s="100"/>
      <c r="U59" s="98"/>
      <c r="V59" s="98"/>
      <c r="W59" s="98"/>
      <c r="X59" s="100"/>
      <c r="Y59" s="16"/>
      <c r="Z59" s="92"/>
      <c r="AA59" s="92"/>
      <c r="AB59" s="92"/>
      <c r="AC59" s="110"/>
      <c r="AJ59" s="92"/>
      <c r="AN59" s="92"/>
      <c r="AS59" s="11"/>
      <c r="AX59" s="11"/>
      <c r="BC59" s="11"/>
    </row>
    <row r="60" spans="3:55" s="12" customFormat="1" x14ac:dyDescent="0.25">
      <c r="C60" s="92"/>
      <c r="D60" s="92"/>
      <c r="F60" s="16"/>
      <c r="G60" s="16"/>
      <c r="J60" s="92"/>
      <c r="K60" s="92"/>
      <c r="N60" s="11"/>
      <c r="O60" s="11"/>
      <c r="P60" s="100"/>
      <c r="Q60" s="14"/>
      <c r="R60" s="100"/>
      <c r="S60" s="100"/>
      <c r="U60" s="98"/>
      <c r="V60" s="98"/>
      <c r="W60" s="98"/>
      <c r="X60" s="100"/>
      <c r="Y60" s="16"/>
      <c r="Z60" s="92"/>
      <c r="AA60" s="92"/>
      <c r="AB60" s="92"/>
      <c r="AC60" s="110"/>
      <c r="AJ60" s="92"/>
      <c r="AN60" s="92"/>
      <c r="AS60" s="11"/>
      <c r="AX60" s="11"/>
      <c r="BC60" s="11"/>
    </row>
    <row r="61" spans="3:55" s="12" customFormat="1" x14ac:dyDescent="0.25">
      <c r="C61" s="92"/>
      <c r="D61" s="92"/>
      <c r="F61" s="16"/>
      <c r="G61" s="16"/>
      <c r="J61" s="92"/>
      <c r="K61" s="92"/>
      <c r="N61" s="11"/>
      <c r="O61" s="11"/>
      <c r="P61" s="100"/>
      <c r="Q61" s="14"/>
      <c r="R61" s="100"/>
      <c r="S61" s="100"/>
      <c r="U61" s="98"/>
      <c r="V61" s="98"/>
      <c r="W61" s="98"/>
      <c r="X61" s="100"/>
      <c r="Y61" s="16"/>
      <c r="Z61" s="92"/>
      <c r="AA61" s="92"/>
      <c r="AB61" s="92"/>
      <c r="AC61" s="110"/>
      <c r="AJ61" s="92"/>
      <c r="AN61" s="92"/>
      <c r="AS61" s="11"/>
      <c r="AX61" s="11"/>
      <c r="BC61" s="11"/>
    </row>
    <row r="62" spans="3:55" s="12" customFormat="1" x14ac:dyDescent="0.25">
      <c r="C62" s="92"/>
      <c r="D62" s="92"/>
      <c r="F62" s="16"/>
      <c r="G62" s="16"/>
      <c r="J62" s="92"/>
      <c r="K62" s="92"/>
      <c r="N62" s="11"/>
      <c r="O62" s="11"/>
      <c r="P62" s="100"/>
      <c r="Q62" s="14"/>
      <c r="R62" s="100"/>
      <c r="S62" s="100"/>
      <c r="U62" s="98"/>
      <c r="V62" s="98"/>
      <c r="W62" s="98"/>
      <c r="X62" s="100"/>
      <c r="Y62" s="16"/>
      <c r="Z62" s="92"/>
      <c r="AA62" s="92"/>
      <c r="AB62" s="92"/>
      <c r="AC62" s="110"/>
      <c r="AJ62" s="92"/>
      <c r="AN62" s="92"/>
      <c r="AS62" s="11"/>
      <c r="AX62" s="11"/>
      <c r="BC62" s="11"/>
    </row>
    <row r="63" spans="3:55" s="12" customFormat="1" x14ac:dyDescent="0.25">
      <c r="C63" s="92"/>
      <c r="D63" s="92"/>
      <c r="F63" s="16"/>
      <c r="G63" s="16"/>
      <c r="J63" s="92"/>
      <c r="K63" s="92"/>
      <c r="N63" s="11"/>
      <c r="O63" s="11"/>
      <c r="P63" s="100"/>
      <c r="Q63" s="14"/>
      <c r="R63" s="100"/>
      <c r="S63" s="100"/>
      <c r="U63" s="98"/>
      <c r="V63" s="98"/>
      <c r="W63" s="98"/>
      <c r="X63" s="100"/>
      <c r="Y63" s="16"/>
      <c r="Z63" s="92"/>
      <c r="AA63" s="92"/>
      <c r="AB63" s="92"/>
      <c r="AC63" s="110"/>
      <c r="AJ63" s="92"/>
      <c r="AN63" s="92"/>
      <c r="AS63" s="11"/>
      <c r="AX63" s="11"/>
      <c r="BC63" s="11"/>
    </row>
    <row r="64" spans="3:55" s="12" customFormat="1" x14ac:dyDescent="0.25">
      <c r="C64" s="92"/>
      <c r="D64" s="92"/>
      <c r="F64" s="16"/>
      <c r="G64" s="16"/>
      <c r="J64" s="92"/>
      <c r="K64" s="92"/>
      <c r="N64" s="11"/>
      <c r="O64" s="11"/>
      <c r="P64" s="100"/>
      <c r="Q64" s="14"/>
      <c r="R64" s="100"/>
      <c r="S64" s="100"/>
      <c r="U64" s="98"/>
      <c r="V64" s="98"/>
      <c r="W64" s="98"/>
      <c r="X64" s="100"/>
      <c r="Y64" s="16"/>
      <c r="Z64" s="92"/>
      <c r="AA64" s="92"/>
      <c r="AB64" s="92"/>
      <c r="AC64" s="110"/>
      <c r="AJ64" s="92"/>
      <c r="AN64" s="92"/>
      <c r="AS64" s="11"/>
      <c r="AX64" s="11"/>
      <c r="BC64" s="11"/>
    </row>
    <row r="65" spans="3:55" s="12" customFormat="1" x14ac:dyDescent="0.25">
      <c r="C65" s="92"/>
      <c r="D65" s="92"/>
      <c r="F65" s="16"/>
      <c r="G65" s="16"/>
      <c r="J65" s="92"/>
      <c r="K65" s="92"/>
      <c r="N65" s="11"/>
      <c r="O65" s="11"/>
      <c r="P65" s="100"/>
      <c r="Q65" s="14"/>
      <c r="R65" s="100"/>
      <c r="S65" s="100"/>
      <c r="U65" s="98"/>
      <c r="V65" s="98"/>
      <c r="W65" s="98"/>
      <c r="X65" s="100"/>
      <c r="Y65" s="16"/>
      <c r="Z65" s="92"/>
      <c r="AA65" s="92"/>
      <c r="AB65" s="92"/>
      <c r="AC65" s="110"/>
      <c r="AJ65" s="92"/>
      <c r="AN65" s="92"/>
      <c r="AS65" s="11"/>
      <c r="AX65" s="11"/>
      <c r="BC65" s="11"/>
    </row>
    <row r="66" spans="3:55" s="12" customFormat="1" x14ac:dyDescent="0.25">
      <c r="C66" s="92"/>
      <c r="D66" s="92"/>
      <c r="F66" s="16"/>
      <c r="G66" s="16"/>
      <c r="J66" s="92"/>
      <c r="K66" s="92"/>
      <c r="N66" s="11"/>
      <c r="O66" s="11"/>
      <c r="P66" s="100"/>
      <c r="Q66" s="14"/>
      <c r="R66" s="100"/>
      <c r="S66" s="100"/>
      <c r="U66" s="98"/>
      <c r="V66" s="98"/>
      <c r="W66" s="98"/>
      <c r="X66" s="100"/>
      <c r="Y66" s="16"/>
      <c r="Z66" s="92"/>
      <c r="AA66" s="92"/>
      <c r="AB66" s="92"/>
      <c r="AC66" s="110"/>
      <c r="AJ66" s="92"/>
      <c r="AN66" s="92"/>
      <c r="AS66" s="11"/>
      <c r="AX66" s="11"/>
      <c r="BC66" s="11"/>
    </row>
    <row r="67" spans="3:55" s="12" customFormat="1" x14ac:dyDescent="0.25">
      <c r="C67" s="92"/>
      <c r="D67" s="92"/>
      <c r="F67" s="16"/>
      <c r="G67" s="16"/>
      <c r="J67" s="92"/>
      <c r="K67" s="92"/>
      <c r="N67" s="11"/>
      <c r="O67" s="11"/>
      <c r="P67" s="100"/>
      <c r="Q67" s="14"/>
      <c r="R67" s="100"/>
      <c r="S67" s="100"/>
      <c r="U67" s="98"/>
      <c r="V67" s="98"/>
      <c r="W67" s="98"/>
      <c r="X67" s="100"/>
      <c r="Y67" s="16"/>
      <c r="Z67" s="92"/>
      <c r="AA67" s="92"/>
      <c r="AB67" s="92"/>
      <c r="AC67" s="110"/>
      <c r="AJ67" s="92"/>
      <c r="AN67" s="92"/>
      <c r="AS67" s="11"/>
      <c r="AX67" s="11"/>
      <c r="BC67" s="11"/>
    </row>
    <row r="68" spans="3:55" s="12" customFormat="1" x14ac:dyDescent="0.25">
      <c r="C68" s="92"/>
      <c r="D68" s="92"/>
      <c r="F68" s="16"/>
      <c r="G68" s="16"/>
      <c r="J68" s="92"/>
      <c r="K68" s="92"/>
      <c r="N68" s="11"/>
      <c r="O68" s="11"/>
      <c r="P68" s="100"/>
      <c r="Q68" s="14"/>
      <c r="R68" s="100"/>
      <c r="S68" s="100"/>
      <c r="U68" s="98"/>
      <c r="V68" s="98"/>
      <c r="W68" s="98"/>
      <c r="X68" s="100"/>
      <c r="Y68" s="16"/>
      <c r="Z68" s="92"/>
      <c r="AA68" s="92"/>
      <c r="AB68" s="92"/>
      <c r="AC68" s="110"/>
      <c r="AJ68" s="92"/>
      <c r="AN68" s="92"/>
      <c r="AS68" s="11"/>
      <c r="AX68" s="11"/>
      <c r="BC68" s="11"/>
    </row>
    <row r="69" spans="3:55" s="12" customFormat="1" x14ac:dyDescent="0.25">
      <c r="C69" s="92"/>
      <c r="D69" s="92"/>
      <c r="F69" s="16"/>
      <c r="G69" s="16"/>
      <c r="J69" s="92"/>
      <c r="K69" s="92"/>
      <c r="N69" s="11"/>
      <c r="O69" s="11"/>
      <c r="P69" s="100"/>
      <c r="Q69" s="14"/>
      <c r="R69" s="100"/>
      <c r="S69" s="100"/>
      <c r="U69" s="98"/>
      <c r="V69" s="98"/>
      <c r="W69" s="98"/>
      <c r="X69" s="100"/>
      <c r="Y69" s="16"/>
      <c r="Z69" s="92"/>
      <c r="AA69" s="92"/>
      <c r="AB69" s="92"/>
      <c r="AC69" s="110"/>
      <c r="AJ69" s="92"/>
      <c r="AN69" s="92"/>
      <c r="AS69" s="11"/>
      <c r="AX69" s="11"/>
      <c r="BC69" s="11"/>
    </row>
    <row r="70" spans="3:55" s="12" customFormat="1" x14ac:dyDescent="0.25">
      <c r="C70" s="92"/>
      <c r="D70" s="92"/>
      <c r="F70" s="16"/>
      <c r="G70" s="16"/>
      <c r="J70" s="92"/>
      <c r="K70" s="92"/>
      <c r="N70" s="11"/>
      <c r="O70" s="11"/>
      <c r="P70" s="100"/>
      <c r="Q70" s="14"/>
      <c r="R70" s="100"/>
      <c r="S70" s="100"/>
      <c r="U70" s="98"/>
      <c r="V70" s="98"/>
      <c r="W70" s="98"/>
      <c r="X70" s="100"/>
      <c r="Y70" s="16"/>
      <c r="Z70" s="92"/>
      <c r="AA70" s="92"/>
      <c r="AB70" s="92"/>
      <c r="AC70" s="110"/>
      <c r="AJ70" s="92"/>
      <c r="AN70" s="92"/>
      <c r="AS70" s="11"/>
      <c r="AX70" s="11"/>
      <c r="BC70" s="11"/>
    </row>
    <row r="71" spans="3:55" s="12" customFormat="1" x14ac:dyDescent="0.25">
      <c r="C71" s="92"/>
      <c r="D71" s="92"/>
      <c r="F71" s="16"/>
      <c r="G71" s="16"/>
      <c r="J71" s="92"/>
      <c r="K71" s="92"/>
      <c r="N71" s="11"/>
      <c r="O71" s="11"/>
      <c r="P71" s="100"/>
      <c r="Q71" s="14"/>
      <c r="R71" s="100"/>
      <c r="S71" s="100"/>
      <c r="U71" s="98"/>
      <c r="V71" s="98"/>
      <c r="W71" s="98"/>
      <c r="X71" s="100"/>
      <c r="Y71" s="16"/>
      <c r="Z71" s="92"/>
      <c r="AA71" s="92"/>
      <c r="AB71" s="92"/>
      <c r="AC71" s="110"/>
      <c r="AJ71" s="92"/>
      <c r="AN71" s="92"/>
      <c r="AS71" s="11"/>
      <c r="AX71" s="11"/>
      <c r="BC71" s="11"/>
    </row>
    <row r="72" spans="3:55" s="12" customFormat="1" x14ac:dyDescent="0.25">
      <c r="C72" s="92"/>
      <c r="D72" s="92"/>
      <c r="F72" s="16"/>
      <c r="G72" s="16"/>
      <c r="J72" s="92"/>
      <c r="K72" s="92"/>
      <c r="N72" s="11"/>
      <c r="O72" s="11"/>
      <c r="P72" s="100"/>
      <c r="Q72" s="14"/>
      <c r="R72" s="100"/>
      <c r="S72" s="100"/>
      <c r="U72" s="98"/>
      <c r="V72" s="98"/>
      <c r="W72" s="98"/>
      <c r="X72" s="100"/>
      <c r="Y72" s="16"/>
      <c r="Z72" s="92"/>
      <c r="AA72" s="92"/>
      <c r="AB72" s="92"/>
      <c r="AC72" s="110"/>
      <c r="AJ72" s="92"/>
      <c r="AN72" s="92"/>
      <c r="AS72" s="11"/>
      <c r="AX72" s="11"/>
      <c r="BC72" s="11"/>
    </row>
    <row r="73" spans="3:55" s="12" customFormat="1" x14ac:dyDescent="0.25">
      <c r="C73" s="92"/>
      <c r="D73" s="92"/>
      <c r="F73" s="16"/>
      <c r="G73" s="16"/>
      <c r="J73" s="92"/>
      <c r="K73" s="92"/>
      <c r="N73" s="11"/>
      <c r="O73" s="11"/>
      <c r="P73" s="100"/>
      <c r="Q73" s="14"/>
      <c r="R73" s="100"/>
      <c r="S73" s="100"/>
      <c r="U73" s="98"/>
      <c r="V73" s="98"/>
      <c r="W73" s="98"/>
      <c r="X73" s="100"/>
      <c r="Y73" s="16"/>
      <c r="Z73" s="92"/>
      <c r="AA73" s="92"/>
      <c r="AB73" s="92"/>
      <c r="AC73" s="110"/>
      <c r="AJ73" s="92"/>
      <c r="AN73" s="92"/>
      <c r="AS73" s="11"/>
      <c r="AX73" s="11"/>
      <c r="BC73" s="11"/>
    </row>
    <row r="74" spans="3:55" s="12" customFormat="1" x14ac:dyDescent="0.25">
      <c r="C74" s="92"/>
      <c r="D74" s="92"/>
      <c r="F74" s="16"/>
      <c r="G74" s="16"/>
      <c r="J74" s="92"/>
      <c r="K74" s="92"/>
      <c r="N74" s="11"/>
      <c r="O74" s="11"/>
      <c r="P74" s="100"/>
      <c r="Q74" s="14"/>
      <c r="R74" s="100"/>
      <c r="S74" s="100"/>
      <c r="U74" s="98"/>
      <c r="V74" s="98"/>
      <c r="W74" s="98"/>
      <c r="X74" s="100"/>
      <c r="Y74" s="16"/>
      <c r="Z74" s="92"/>
      <c r="AA74" s="92"/>
      <c r="AB74" s="92"/>
      <c r="AC74" s="110"/>
      <c r="AJ74" s="92"/>
      <c r="AN74" s="92"/>
      <c r="AS74" s="11"/>
      <c r="AX74" s="11"/>
      <c r="BC74" s="11"/>
    </row>
    <row r="75" spans="3:55" s="12" customFormat="1" x14ac:dyDescent="0.25">
      <c r="C75" s="92"/>
      <c r="D75" s="92"/>
      <c r="F75" s="16"/>
      <c r="G75" s="16"/>
      <c r="J75" s="92"/>
      <c r="K75" s="92"/>
      <c r="N75" s="11"/>
      <c r="O75" s="11"/>
      <c r="P75" s="100"/>
      <c r="Q75" s="14"/>
      <c r="R75" s="100"/>
      <c r="S75" s="100"/>
      <c r="U75" s="98"/>
      <c r="V75" s="98"/>
      <c r="W75" s="98"/>
      <c r="X75" s="100"/>
      <c r="Y75" s="16"/>
      <c r="Z75" s="92"/>
      <c r="AA75" s="92"/>
      <c r="AB75" s="92"/>
      <c r="AC75" s="110"/>
      <c r="AJ75" s="92"/>
      <c r="AN75" s="92"/>
      <c r="AS75" s="11"/>
      <c r="AX75" s="11"/>
      <c r="BC75" s="11"/>
    </row>
    <row r="76" spans="3:55" s="12" customFormat="1" x14ac:dyDescent="0.25">
      <c r="C76" s="92"/>
      <c r="D76" s="92"/>
      <c r="F76" s="16"/>
      <c r="G76" s="16"/>
      <c r="J76" s="92"/>
      <c r="K76" s="92"/>
      <c r="N76" s="11"/>
      <c r="O76" s="11"/>
      <c r="P76" s="100"/>
      <c r="Q76" s="14"/>
      <c r="R76" s="100"/>
      <c r="S76" s="100"/>
      <c r="U76" s="98"/>
      <c r="V76" s="98"/>
      <c r="W76" s="98"/>
      <c r="X76" s="100"/>
      <c r="Y76" s="16"/>
      <c r="Z76" s="92"/>
      <c r="AA76" s="92"/>
      <c r="AB76" s="92"/>
      <c r="AC76" s="110"/>
      <c r="AE76" s="92"/>
      <c r="AF76" s="92"/>
      <c r="AG76" s="92"/>
      <c r="AJ76" s="92"/>
      <c r="AN76" s="92"/>
      <c r="AS76" s="11"/>
      <c r="AX76" s="11"/>
      <c r="BC76" s="11"/>
    </row>
    <row r="77" spans="3:55" s="12" customFormat="1" x14ac:dyDescent="0.25">
      <c r="C77" s="92"/>
      <c r="D77" s="92"/>
      <c r="F77" s="16"/>
      <c r="G77" s="16"/>
      <c r="J77" s="92"/>
      <c r="K77" s="92"/>
      <c r="N77" s="11"/>
      <c r="O77" s="11"/>
      <c r="P77" s="100"/>
      <c r="Q77" s="14"/>
      <c r="R77" s="100"/>
      <c r="S77" s="100"/>
      <c r="U77" s="98"/>
      <c r="V77" s="98"/>
      <c r="W77" s="98"/>
      <c r="X77" s="100"/>
      <c r="Y77" s="16"/>
      <c r="Z77" s="92"/>
      <c r="AA77" s="92"/>
      <c r="AB77" s="92"/>
      <c r="AC77" s="110"/>
      <c r="AE77" s="92"/>
      <c r="AF77" s="92"/>
      <c r="AG77" s="92"/>
      <c r="AJ77" s="92"/>
      <c r="AN77" s="92"/>
      <c r="AS77" s="11"/>
      <c r="AX77" s="11"/>
      <c r="BC77" s="11"/>
    </row>
    <row r="78" spans="3:55" s="12" customFormat="1" x14ac:dyDescent="0.25">
      <c r="C78" s="92"/>
      <c r="D78" s="92"/>
      <c r="F78" s="16"/>
      <c r="G78" s="16"/>
      <c r="J78" s="92"/>
      <c r="K78" s="92"/>
      <c r="N78" s="11"/>
      <c r="O78" s="11"/>
      <c r="P78" s="100"/>
      <c r="Q78" s="14"/>
      <c r="R78" s="100"/>
      <c r="S78" s="100"/>
      <c r="U78" s="98"/>
      <c r="V78" s="98"/>
      <c r="W78" s="98"/>
      <c r="X78" s="100"/>
      <c r="Y78" s="16"/>
      <c r="Z78" s="92"/>
      <c r="AA78" s="92"/>
      <c r="AB78" s="92"/>
      <c r="AC78" s="110"/>
      <c r="AE78" s="92"/>
      <c r="AF78" s="92"/>
      <c r="AG78" s="92"/>
      <c r="AJ78" s="92"/>
      <c r="AN78" s="92"/>
      <c r="AS78" s="11"/>
      <c r="AX78" s="11"/>
      <c r="BC78" s="11"/>
    </row>
    <row r="79" spans="3:55" s="12" customFormat="1" x14ac:dyDescent="0.25">
      <c r="C79" s="92"/>
      <c r="D79" s="92"/>
      <c r="F79" s="16"/>
      <c r="G79" s="16"/>
      <c r="J79" s="92"/>
      <c r="K79" s="92"/>
      <c r="N79" s="11"/>
      <c r="O79" s="11"/>
      <c r="P79" s="100"/>
      <c r="Q79" s="14"/>
      <c r="R79" s="100"/>
      <c r="S79" s="100"/>
      <c r="U79" s="98"/>
      <c r="V79" s="98"/>
      <c r="W79" s="98"/>
      <c r="X79" s="100"/>
      <c r="Y79" s="16"/>
      <c r="Z79" s="92"/>
      <c r="AA79" s="92"/>
      <c r="AB79" s="92"/>
      <c r="AC79" s="110"/>
      <c r="AE79" s="92"/>
      <c r="AF79" s="92"/>
      <c r="AG79" s="92"/>
      <c r="AJ79" s="92"/>
      <c r="AN79" s="92"/>
      <c r="AS79" s="11"/>
      <c r="AX79" s="11"/>
      <c r="BC79" s="11"/>
    </row>
    <row r="80" spans="3:55" s="12" customFormat="1" x14ac:dyDescent="0.25">
      <c r="C80" s="92"/>
      <c r="D80" s="92"/>
      <c r="F80" s="16"/>
      <c r="G80" s="16"/>
      <c r="J80" s="92"/>
      <c r="K80" s="92"/>
      <c r="N80" s="11"/>
      <c r="O80" s="11"/>
      <c r="P80" s="100"/>
      <c r="Q80" s="14"/>
      <c r="R80" s="100"/>
      <c r="S80" s="100"/>
      <c r="U80" s="98"/>
      <c r="V80" s="98"/>
      <c r="W80" s="98"/>
      <c r="X80" s="100"/>
      <c r="Y80" s="16"/>
      <c r="Z80" s="92"/>
      <c r="AA80" s="92"/>
      <c r="AB80" s="92"/>
      <c r="AC80" s="110"/>
      <c r="AE80" s="92"/>
      <c r="AF80" s="92"/>
      <c r="AG80" s="92"/>
      <c r="AJ80" s="92"/>
      <c r="AN80" s="92"/>
      <c r="AS80" s="11"/>
      <c r="AX80" s="11"/>
      <c r="BC80" s="11"/>
    </row>
    <row r="81" spans="3:55" s="12" customFormat="1" x14ac:dyDescent="0.25">
      <c r="C81" s="92"/>
      <c r="D81" s="92"/>
      <c r="F81" s="16"/>
      <c r="G81" s="16"/>
      <c r="J81" s="92"/>
      <c r="K81" s="92"/>
      <c r="N81" s="11"/>
      <c r="O81" s="11"/>
      <c r="P81" s="100"/>
      <c r="Q81" s="14"/>
      <c r="R81" s="100"/>
      <c r="S81" s="100"/>
      <c r="U81" s="98"/>
      <c r="V81" s="98"/>
      <c r="W81" s="98"/>
      <c r="X81" s="100"/>
      <c r="Y81" s="16"/>
      <c r="Z81" s="92"/>
      <c r="AA81" s="92"/>
      <c r="AB81" s="92"/>
      <c r="AC81" s="110"/>
      <c r="AE81" s="92"/>
      <c r="AF81" s="92"/>
      <c r="AG81" s="92"/>
      <c r="AJ81" s="92"/>
      <c r="AN81" s="92"/>
      <c r="AS81" s="11"/>
      <c r="AX81" s="11"/>
      <c r="BC81" s="11"/>
    </row>
    <row r="82" spans="3:55" s="12" customFormat="1" x14ac:dyDescent="0.25">
      <c r="C82" s="92"/>
      <c r="D82" s="92"/>
      <c r="F82" s="16"/>
      <c r="G82" s="16"/>
      <c r="J82" s="92"/>
      <c r="K82" s="92"/>
      <c r="N82" s="11"/>
      <c r="O82" s="11"/>
      <c r="P82" s="100"/>
      <c r="Q82" s="14"/>
      <c r="R82" s="100"/>
      <c r="S82" s="100"/>
      <c r="U82" s="98"/>
      <c r="V82" s="98"/>
      <c r="W82" s="98"/>
      <c r="X82" s="100"/>
      <c r="Y82" s="16"/>
      <c r="Z82" s="92"/>
      <c r="AA82" s="92"/>
      <c r="AB82" s="92"/>
      <c r="AC82" s="110"/>
      <c r="AE82" s="92"/>
      <c r="AF82" s="92"/>
      <c r="AG82" s="92"/>
      <c r="AJ82" s="92"/>
      <c r="AN82" s="92"/>
      <c r="AS82" s="11"/>
      <c r="AX82" s="11"/>
      <c r="BC82" s="11"/>
    </row>
    <row r="83" spans="3:55" s="12" customFormat="1" x14ac:dyDescent="0.25">
      <c r="C83" s="92"/>
      <c r="D83" s="92"/>
      <c r="F83" s="16"/>
      <c r="G83" s="16"/>
      <c r="J83" s="92"/>
      <c r="K83" s="92"/>
      <c r="N83" s="11"/>
      <c r="O83" s="11"/>
      <c r="P83" s="100"/>
      <c r="Q83" s="14"/>
      <c r="R83" s="100"/>
      <c r="S83" s="100"/>
      <c r="U83" s="98"/>
      <c r="V83" s="98"/>
      <c r="W83" s="98"/>
      <c r="X83" s="100"/>
      <c r="Y83" s="16"/>
      <c r="Z83" s="92"/>
      <c r="AA83" s="92"/>
      <c r="AB83" s="92"/>
      <c r="AC83" s="110"/>
      <c r="AE83" s="92"/>
      <c r="AF83" s="92"/>
      <c r="AG83" s="92"/>
      <c r="AJ83" s="92"/>
      <c r="AN83" s="92"/>
      <c r="AS83" s="11"/>
      <c r="AX83" s="11"/>
      <c r="BC83" s="11"/>
    </row>
    <row r="84" spans="3:55" s="12" customFormat="1" x14ac:dyDescent="0.25">
      <c r="C84" s="92"/>
      <c r="D84" s="92"/>
      <c r="F84" s="16"/>
      <c r="G84" s="16"/>
      <c r="J84" s="92"/>
      <c r="K84" s="92"/>
      <c r="N84" s="11"/>
      <c r="O84" s="11"/>
      <c r="P84" s="100"/>
      <c r="Q84" s="14"/>
      <c r="R84" s="100"/>
      <c r="S84" s="100"/>
      <c r="U84" s="98"/>
      <c r="V84" s="98"/>
      <c r="W84" s="98"/>
      <c r="X84" s="100"/>
      <c r="Y84" s="16"/>
      <c r="Z84" s="92"/>
      <c r="AA84" s="92"/>
      <c r="AB84" s="92"/>
      <c r="AC84" s="110"/>
      <c r="AE84" s="92"/>
      <c r="AF84" s="92"/>
      <c r="AG84" s="92"/>
      <c r="AJ84" s="92"/>
      <c r="AN84" s="92"/>
      <c r="AS84" s="11"/>
      <c r="AX84" s="11"/>
      <c r="BC84" s="11"/>
    </row>
    <row r="85" spans="3:55" s="12" customFormat="1" x14ac:dyDescent="0.25">
      <c r="C85" s="92"/>
      <c r="D85" s="92"/>
      <c r="F85" s="16"/>
      <c r="G85" s="16"/>
      <c r="J85" s="92"/>
      <c r="K85" s="92"/>
      <c r="N85" s="11"/>
      <c r="O85" s="11"/>
      <c r="P85" s="100"/>
      <c r="Q85" s="14"/>
      <c r="R85" s="100"/>
      <c r="S85" s="100"/>
      <c r="U85" s="98"/>
      <c r="V85" s="98"/>
      <c r="W85" s="98"/>
      <c r="X85" s="100"/>
      <c r="Y85" s="16"/>
      <c r="Z85" s="92"/>
      <c r="AA85" s="92"/>
      <c r="AB85" s="92"/>
      <c r="AC85" s="110"/>
      <c r="AE85" s="92"/>
      <c r="AF85" s="92"/>
      <c r="AG85" s="92"/>
      <c r="AJ85" s="92"/>
      <c r="AN85" s="92"/>
      <c r="AS85" s="11"/>
      <c r="AX85" s="11"/>
      <c r="BC85" s="11"/>
    </row>
    <row r="86" spans="3:55" s="12" customFormat="1" x14ac:dyDescent="0.25">
      <c r="C86" s="92"/>
      <c r="D86" s="92"/>
      <c r="F86" s="16"/>
      <c r="G86" s="16"/>
      <c r="J86" s="92"/>
      <c r="K86" s="92"/>
      <c r="N86" s="11"/>
      <c r="O86" s="11"/>
      <c r="P86" s="100"/>
      <c r="Q86" s="14"/>
      <c r="R86" s="100"/>
      <c r="S86" s="100"/>
      <c r="U86" s="98"/>
      <c r="V86" s="98"/>
      <c r="W86" s="98"/>
      <c r="X86" s="100"/>
      <c r="Y86" s="16"/>
      <c r="Z86" s="92"/>
      <c r="AA86" s="92"/>
      <c r="AB86" s="92"/>
      <c r="AC86" s="110"/>
      <c r="AE86" s="92"/>
      <c r="AF86" s="92"/>
      <c r="AG86" s="92"/>
      <c r="AJ86" s="92"/>
      <c r="AN86" s="92"/>
      <c r="AS86" s="11"/>
      <c r="AX86" s="11"/>
      <c r="BC86" s="11"/>
    </row>
    <row r="87" spans="3:55" s="12" customFormat="1" x14ac:dyDescent="0.25">
      <c r="C87" s="92"/>
      <c r="D87" s="92"/>
      <c r="F87" s="16"/>
      <c r="G87" s="16"/>
      <c r="J87" s="92"/>
      <c r="K87" s="92"/>
      <c r="N87" s="11"/>
      <c r="O87" s="11"/>
      <c r="P87" s="100"/>
      <c r="Q87" s="14"/>
      <c r="R87" s="100"/>
      <c r="S87" s="100"/>
      <c r="U87" s="98"/>
      <c r="V87" s="98"/>
      <c r="W87" s="98"/>
      <c r="X87" s="100"/>
      <c r="Y87" s="16"/>
      <c r="Z87" s="92"/>
      <c r="AA87" s="92"/>
      <c r="AB87" s="92"/>
      <c r="AC87" s="110"/>
      <c r="AE87" s="92"/>
      <c r="AF87" s="92"/>
      <c r="AG87" s="92"/>
      <c r="AJ87" s="92"/>
      <c r="AN87" s="92"/>
      <c r="AS87" s="11"/>
      <c r="AX87" s="11"/>
      <c r="BC87" s="11"/>
    </row>
    <row r="88" spans="3:55" s="12" customFormat="1" x14ac:dyDescent="0.25">
      <c r="C88" s="92"/>
      <c r="D88" s="92"/>
      <c r="F88" s="16"/>
      <c r="G88" s="16"/>
      <c r="J88" s="92"/>
      <c r="K88" s="92"/>
      <c r="N88" s="11"/>
      <c r="O88" s="11"/>
      <c r="P88" s="100"/>
      <c r="Q88" s="14"/>
      <c r="R88" s="100"/>
      <c r="S88" s="100"/>
      <c r="U88" s="98"/>
      <c r="V88" s="98"/>
      <c r="W88" s="98"/>
      <c r="X88" s="100"/>
      <c r="Y88" s="16"/>
      <c r="Z88" s="92"/>
      <c r="AA88" s="92"/>
      <c r="AB88" s="92"/>
      <c r="AC88" s="110"/>
      <c r="AE88" s="92"/>
      <c r="AF88" s="92"/>
      <c r="AG88" s="92"/>
      <c r="AJ88" s="92"/>
      <c r="AN88" s="92"/>
      <c r="AS88" s="11"/>
      <c r="AX88" s="11"/>
      <c r="BC88" s="11"/>
    </row>
    <row r="89" spans="3:55" s="12" customFormat="1" x14ac:dyDescent="0.25">
      <c r="C89" s="92"/>
      <c r="D89" s="92"/>
      <c r="F89" s="16"/>
      <c r="G89" s="16"/>
      <c r="J89" s="92"/>
      <c r="K89" s="92"/>
      <c r="N89" s="11"/>
      <c r="O89" s="11"/>
      <c r="P89" s="100"/>
      <c r="Q89" s="14"/>
      <c r="R89" s="100"/>
      <c r="S89" s="100"/>
      <c r="U89" s="98"/>
      <c r="V89" s="98"/>
      <c r="W89" s="98"/>
      <c r="X89" s="100"/>
      <c r="Y89" s="16"/>
      <c r="Z89" s="92"/>
      <c r="AA89" s="92"/>
      <c r="AB89" s="92"/>
      <c r="AC89" s="110"/>
      <c r="AE89" s="92"/>
      <c r="AF89" s="92"/>
      <c r="AG89" s="92"/>
      <c r="AJ89" s="92"/>
      <c r="AN89" s="92"/>
      <c r="AS89" s="11"/>
      <c r="AX89" s="11"/>
      <c r="BC89" s="11"/>
    </row>
    <row r="90" spans="3:55" s="12" customFormat="1" x14ac:dyDescent="0.25">
      <c r="C90" s="92"/>
      <c r="D90" s="92"/>
      <c r="F90" s="16"/>
      <c r="G90" s="16"/>
      <c r="J90" s="92"/>
      <c r="K90" s="92"/>
      <c r="N90" s="11"/>
      <c r="O90" s="11"/>
      <c r="P90" s="100"/>
      <c r="Q90" s="14"/>
      <c r="R90" s="100"/>
      <c r="S90" s="100"/>
      <c r="U90" s="98"/>
      <c r="V90" s="98"/>
      <c r="W90" s="98"/>
      <c r="X90" s="100"/>
      <c r="Y90" s="16"/>
      <c r="Z90" s="92"/>
      <c r="AA90" s="92"/>
      <c r="AB90" s="92"/>
      <c r="AC90" s="110"/>
      <c r="AE90" s="92"/>
      <c r="AF90" s="92"/>
      <c r="AG90" s="92"/>
      <c r="AJ90" s="92"/>
      <c r="AN90" s="92"/>
      <c r="AS90" s="11"/>
      <c r="AX90" s="11"/>
      <c r="BC90" s="11"/>
    </row>
    <row r="91" spans="3:55" s="12" customFormat="1" x14ac:dyDescent="0.25">
      <c r="C91" s="92"/>
      <c r="D91" s="92"/>
      <c r="F91" s="16"/>
      <c r="G91" s="16"/>
      <c r="J91" s="92"/>
      <c r="K91" s="92"/>
      <c r="N91" s="11"/>
      <c r="O91" s="11"/>
      <c r="P91" s="100"/>
      <c r="Q91" s="14"/>
      <c r="R91" s="100"/>
      <c r="S91" s="100"/>
      <c r="U91" s="98"/>
      <c r="V91" s="98"/>
      <c r="W91" s="98"/>
      <c r="X91" s="100"/>
      <c r="Y91" s="16"/>
      <c r="Z91" s="92"/>
      <c r="AA91" s="92"/>
      <c r="AB91" s="92"/>
      <c r="AC91" s="110"/>
      <c r="AE91" s="92"/>
      <c r="AF91" s="92"/>
      <c r="AG91" s="92"/>
      <c r="AJ91" s="92"/>
      <c r="AN91" s="92"/>
      <c r="AS91" s="11"/>
      <c r="AX91" s="11"/>
      <c r="BC91" s="11"/>
    </row>
    <row r="92" spans="3:55" s="12" customFormat="1" x14ac:dyDescent="0.25">
      <c r="C92" s="92"/>
      <c r="D92" s="92"/>
      <c r="F92" s="16"/>
      <c r="G92" s="16"/>
      <c r="J92" s="92"/>
      <c r="K92" s="92"/>
      <c r="N92" s="11"/>
      <c r="O92" s="11"/>
      <c r="P92" s="100"/>
      <c r="Q92" s="14"/>
      <c r="R92" s="100"/>
      <c r="S92" s="100"/>
      <c r="U92" s="98"/>
      <c r="V92" s="98"/>
      <c r="W92" s="98"/>
      <c r="X92" s="100"/>
      <c r="Y92" s="16"/>
      <c r="Z92" s="92"/>
      <c r="AA92" s="92"/>
      <c r="AB92" s="92"/>
      <c r="AC92" s="110"/>
      <c r="AE92" s="92"/>
      <c r="AF92" s="92"/>
      <c r="AG92" s="92"/>
      <c r="AJ92" s="92"/>
      <c r="AN92" s="92"/>
      <c r="AS92" s="11"/>
      <c r="AX92" s="11"/>
      <c r="BC92" s="11"/>
    </row>
    <row r="93" spans="3:55" s="12" customFormat="1" x14ac:dyDescent="0.25">
      <c r="C93" s="92"/>
      <c r="D93" s="92"/>
      <c r="F93" s="16"/>
      <c r="G93" s="16"/>
      <c r="J93" s="92"/>
      <c r="K93" s="92"/>
      <c r="N93" s="11"/>
      <c r="O93" s="11"/>
      <c r="P93" s="100"/>
      <c r="Q93" s="14"/>
      <c r="R93" s="100"/>
      <c r="S93" s="100"/>
      <c r="U93" s="98"/>
      <c r="V93" s="98"/>
      <c r="W93" s="98"/>
      <c r="X93" s="100"/>
      <c r="Y93" s="16"/>
      <c r="Z93" s="92"/>
      <c r="AA93" s="92"/>
      <c r="AB93" s="92"/>
      <c r="AC93" s="110"/>
      <c r="AE93" s="92"/>
      <c r="AF93" s="92"/>
      <c r="AG93" s="92"/>
      <c r="AJ93" s="92"/>
      <c r="AN93" s="92"/>
      <c r="AS93" s="11"/>
      <c r="AX93" s="11"/>
      <c r="BC93" s="11"/>
    </row>
    <row r="94" spans="3:55" s="12" customFormat="1" x14ac:dyDescent="0.25">
      <c r="C94" s="92"/>
      <c r="D94" s="92"/>
      <c r="F94" s="16"/>
      <c r="G94" s="16"/>
      <c r="J94" s="92"/>
      <c r="K94" s="92"/>
      <c r="N94" s="11"/>
      <c r="O94" s="11"/>
      <c r="P94" s="100"/>
      <c r="Q94" s="14"/>
      <c r="R94" s="100"/>
      <c r="S94" s="100"/>
      <c r="U94" s="98"/>
      <c r="V94" s="98"/>
      <c r="W94" s="98"/>
      <c r="X94" s="100"/>
      <c r="Y94" s="16"/>
      <c r="Z94" s="92"/>
      <c r="AA94" s="92"/>
      <c r="AB94" s="92"/>
      <c r="AC94" s="110"/>
      <c r="AE94" s="92"/>
      <c r="AF94" s="92"/>
      <c r="AG94" s="92"/>
      <c r="AJ94" s="92"/>
      <c r="AN94" s="92"/>
      <c r="AS94" s="11"/>
      <c r="AX94" s="11"/>
      <c r="BC94" s="11"/>
    </row>
    <row r="95" spans="3:55" s="12" customFormat="1" x14ac:dyDescent="0.25">
      <c r="C95" s="92"/>
      <c r="D95" s="92"/>
      <c r="F95" s="16"/>
      <c r="G95" s="16"/>
      <c r="J95" s="92"/>
      <c r="K95" s="92"/>
      <c r="N95" s="11"/>
      <c r="O95" s="11"/>
      <c r="P95" s="100"/>
      <c r="Q95" s="14"/>
      <c r="R95" s="100"/>
      <c r="S95" s="100"/>
      <c r="U95" s="98"/>
      <c r="V95" s="98"/>
      <c r="W95" s="98"/>
      <c r="X95" s="100"/>
      <c r="Y95" s="16"/>
      <c r="Z95" s="92"/>
      <c r="AA95" s="92"/>
      <c r="AB95" s="92"/>
      <c r="AC95" s="110"/>
      <c r="AE95" s="92"/>
      <c r="AF95" s="92"/>
      <c r="AG95" s="92"/>
      <c r="AJ95" s="92"/>
      <c r="AN95" s="92"/>
      <c r="AS95" s="11"/>
      <c r="AX95" s="11"/>
      <c r="BC95" s="11"/>
    </row>
    <row r="96" spans="3:55" s="12" customFormat="1" x14ac:dyDescent="0.25">
      <c r="C96" s="92"/>
      <c r="D96" s="92"/>
      <c r="F96" s="16"/>
      <c r="G96" s="16"/>
      <c r="J96" s="92"/>
      <c r="K96" s="92"/>
      <c r="N96" s="11"/>
      <c r="O96" s="11"/>
      <c r="P96" s="100"/>
      <c r="Q96" s="14"/>
      <c r="R96" s="100"/>
      <c r="S96" s="100"/>
      <c r="U96" s="98"/>
      <c r="V96" s="98"/>
      <c r="W96" s="98"/>
      <c r="X96" s="100"/>
      <c r="Y96" s="16"/>
      <c r="Z96" s="92"/>
      <c r="AA96" s="92"/>
      <c r="AB96" s="92"/>
      <c r="AC96" s="110"/>
      <c r="AE96" s="92"/>
      <c r="AF96" s="92"/>
      <c r="AG96" s="92"/>
      <c r="AJ96" s="92"/>
      <c r="AN96" s="92"/>
      <c r="AS96" s="11"/>
      <c r="AX96" s="11"/>
      <c r="BC96" s="11"/>
    </row>
    <row r="97" spans="3:55" s="12" customFormat="1" x14ac:dyDescent="0.25">
      <c r="C97" s="92"/>
      <c r="D97" s="92"/>
      <c r="F97" s="16"/>
      <c r="G97" s="16"/>
      <c r="J97" s="92"/>
      <c r="K97" s="92"/>
      <c r="N97" s="11"/>
      <c r="O97" s="11"/>
      <c r="P97" s="100"/>
      <c r="Q97" s="14"/>
      <c r="R97" s="100"/>
      <c r="S97" s="100"/>
      <c r="U97" s="98"/>
      <c r="V97" s="98"/>
      <c r="W97" s="98"/>
      <c r="X97" s="100"/>
      <c r="Y97" s="16"/>
      <c r="Z97" s="92"/>
      <c r="AA97" s="92"/>
      <c r="AB97" s="92"/>
      <c r="AC97" s="110"/>
      <c r="AE97" s="92"/>
      <c r="AF97" s="92"/>
      <c r="AG97" s="92"/>
      <c r="AJ97" s="92"/>
      <c r="AN97" s="92"/>
      <c r="AS97" s="11"/>
      <c r="AX97" s="11"/>
      <c r="BC97" s="11"/>
    </row>
    <row r="98" spans="3:55" s="12" customFormat="1" x14ac:dyDescent="0.25">
      <c r="C98" s="92"/>
      <c r="D98" s="92"/>
      <c r="F98" s="16"/>
      <c r="G98" s="16"/>
      <c r="J98" s="92"/>
      <c r="K98" s="92"/>
      <c r="N98" s="11"/>
      <c r="O98" s="11"/>
      <c r="P98" s="100"/>
      <c r="Q98" s="14"/>
      <c r="R98" s="100"/>
      <c r="S98" s="100"/>
      <c r="U98" s="98"/>
      <c r="V98" s="98"/>
      <c r="W98" s="98"/>
      <c r="X98" s="100"/>
      <c r="Y98" s="16"/>
      <c r="Z98" s="92"/>
      <c r="AA98" s="92"/>
      <c r="AB98" s="92"/>
      <c r="AC98" s="110"/>
      <c r="AE98" s="92"/>
      <c r="AF98" s="92"/>
      <c r="AG98" s="92"/>
      <c r="AJ98" s="92"/>
      <c r="AN98" s="92"/>
      <c r="AS98" s="11"/>
      <c r="AX98" s="11"/>
      <c r="BC98" s="11"/>
    </row>
    <row r="99" spans="3:55" s="12" customFormat="1" x14ac:dyDescent="0.25">
      <c r="C99" s="92"/>
      <c r="D99" s="92"/>
      <c r="F99" s="16"/>
      <c r="G99" s="16"/>
      <c r="J99" s="92"/>
      <c r="K99" s="92"/>
      <c r="N99" s="11"/>
      <c r="O99" s="11"/>
      <c r="P99" s="100"/>
      <c r="Q99" s="14"/>
      <c r="R99" s="100"/>
      <c r="S99" s="100"/>
      <c r="U99" s="98"/>
      <c r="V99" s="98"/>
      <c r="W99" s="98"/>
      <c r="X99" s="100"/>
      <c r="Y99" s="16"/>
      <c r="Z99" s="92"/>
      <c r="AA99" s="92"/>
      <c r="AB99" s="92"/>
      <c r="AC99" s="110"/>
      <c r="AE99" s="92"/>
      <c r="AF99" s="92"/>
      <c r="AG99" s="92"/>
      <c r="AJ99" s="92"/>
      <c r="AN99" s="92"/>
      <c r="AS99" s="11"/>
      <c r="AX99" s="11"/>
      <c r="BC99" s="11"/>
    </row>
    <row r="100" spans="3:55" s="12" customFormat="1" x14ac:dyDescent="0.25">
      <c r="C100" s="92"/>
      <c r="D100" s="92"/>
      <c r="F100" s="16"/>
      <c r="G100" s="16"/>
      <c r="J100" s="92"/>
      <c r="K100" s="92"/>
      <c r="N100" s="11"/>
      <c r="O100" s="11"/>
      <c r="P100" s="100"/>
      <c r="Q100" s="14"/>
      <c r="R100" s="100"/>
      <c r="S100" s="100"/>
      <c r="U100" s="98"/>
      <c r="V100" s="98"/>
      <c r="W100" s="98"/>
      <c r="X100" s="100"/>
      <c r="Y100" s="16"/>
      <c r="Z100" s="92"/>
      <c r="AA100" s="92"/>
      <c r="AB100" s="92"/>
      <c r="AC100" s="110"/>
      <c r="AE100" s="92"/>
      <c r="AF100" s="92"/>
      <c r="AG100" s="92"/>
      <c r="AJ100" s="92"/>
      <c r="AN100" s="92"/>
      <c r="AS100" s="11"/>
      <c r="AX100" s="11"/>
      <c r="BC100" s="11"/>
    </row>
    <row r="101" spans="3:55" s="12" customFormat="1" x14ac:dyDescent="0.25">
      <c r="C101" s="92"/>
      <c r="D101" s="92"/>
      <c r="F101" s="16"/>
      <c r="G101" s="16"/>
      <c r="J101" s="92"/>
      <c r="K101" s="92"/>
      <c r="N101" s="11"/>
      <c r="O101" s="11"/>
      <c r="P101" s="100"/>
      <c r="Q101" s="14"/>
      <c r="R101" s="100"/>
      <c r="S101" s="100"/>
      <c r="U101" s="98"/>
      <c r="V101" s="98"/>
      <c r="W101" s="98"/>
      <c r="X101" s="100"/>
      <c r="Y101" s="16"/>
      <c r="Z101" s="92"/>
      <c r="AA101" s="92"/>
      <c r="AB101" s="92"/>
      <c r="AC101" s="110"/>
      <c r="AE101" s="92"/>
      <c r="AF101" s="92"/>
      <c r="AG101" s="92"/>
      <c r="AJ101" s="92"/>
      <c r="AN101" s="92"/>
      <c r="AS101" s="11"/>
      <c r="AX101" s="11"/>
      <c r="BC101" s="11"/>
    </row>
    <row r="102" spans="3:55" s="12" customFormat="1" x14ac:dyDescent="0.25">
      <c r="C102" s="92"/>
      <c r="D102" s="92"/>
      <c r="F102" s="16"/>
      <c r="G102" s="16"/>
      <c r="J102" s="92"/>
      <c r="K102" s="92"/>
      <c r="N102" s="11"/>
      <c r="O102" s="11"/>
      <c r="P102" s="100"/>
      <c r="Q102" s="14"/>
      <c r="R102" s="100"/>
      <c r="S102" s="100"/>
      <c r="U102" s="98"/>
      <c r="V102" s="98"/>
      <c r="W102" s="98"/>
      <c r="X102" s="100"/>
      <c r="Y102" s="16"/>
      <c r="Z102" s="92"/>
      <c r="AA102" s="92"/>
      <c r="AB102" s="92"/>
      <c r="AC102" s="110"/>
      <c r="AE102" s="92"/>
      <c r="AF102" s="92"/>
      <c r="AG102" s="92"/>
      <c r="AJ102" s="92"/>
      <c r="AN102" s="92"/>
      <c r="AS102" s="11"/>
      <c r="AX102" s="11"/>
      <c r="BC102" s="11"/>
    </row>
    <row r="103" spans="3:55" s="12" customFormat="1" x14ac:dyDescent="0.25">
      <c r="C103" s="92"/>
      <c r="D103" s="92"/>
      <c r="F103" s="16"/>
      <c r="G103" s="16"/>
      <c r="J103" s="92"/>
      <c r="K103" s="92"/>
      <c r="N103" s="11"/>
      <c r="O103" s="11"/>
      <c r="P103" s="100"/>
      <c r="Q103" s="14"/>
      <c r="R103" s="100"/>
      <c r="S103" s="100"/>
      <c r="U103" s="98"/>
      <c r="V103" s="98"/>
      <c r="W103" s="98"/>
      <c r="X103" s="100"/>
      <c r="Y103" s="16"/>
      <c r="Z103" s="92"/>
      <c r="AA103" s="92"/>
      <c r="AB103" s="92"/>
      <c r="AC103" s="110"/>
      <c r="AE103" s="92"/>
      <c r="AF103" s="92"/>
      <c r="AG103" s="92"/>
      <c r="AJ103" s="92"/>
      <c r="AN103" s="92"/>
      <c r="AS103" s="11"/>
      <c r="AX103" s="11"/>
      <c r="BC103" s="11"/>
    </row>
    <row r="104" spans="3:55" s="12" customFormat="1" x14ac:dyDescent="0.25">
      <c r="C104" s="92"/>
      <c r="D104" s="92"/>
      <c r="F104" s="16"/>
      <c r="G104" s="16"/>
      <c r="J104" s="92"/>
      <c r="K104" s="92"/>
      <c r="N104" s="11"/>
      <c r="O104" s="11"/>
      <c r="P104" s="100"/>
      <c r="Q104" s="14"/>
      <c r="R104" s="100"/>
      <c r="S104" s="100"/>
      <c r="U104" s="98"/>
      <c r="V104" s="98"/>
      <c r="W104" s="98"/>
      <c r="X104" s="100"/>
      <c r="Y104" s="16"/>
      <c r="Z104" s="92"/>
      <c r="AA104" s="92"/>
      <c r="AB104" s="92"/>
      <c r="AC104" s="110"/>
      <c r="AE104" s="92"/>
      <c r="AF104" s="92"/>
      <c r="AG104" s="92"/>
      <c r="AJ104" s="92"/>
      <c r="AN104" s="92"/>
      <c r="AS104" s="11"/>
      <c r="AX104" s="11"/>
      <c r="BC104" s="11"/>
    </row>
    <row r="105" spans="3:55" s="12" customFormat="1" x14ac:dyDescent="0.25">
      <c r="C105" s="92"/>
      <c r="D105" s="92"/>
      <c r="F105" s="16"/>
      <c r="G105" s="16"/>
      <c r="J105" s="92"/>
      <c r="K105" s="92"/>
      <c r="N105" s="11"/>
      <c r="O105" s="11"/>
      <c r="P105" s="100"/>
      <c r="Q105" s="14"/>
      <c r="R105" s="100"/>
      <c r="S105" s="100"/>
      <c r="U105" s="98"/>
      <c r="V105" s="98"/>
      <c r="W105" s="98"/>
      <c r="X105" s="100"/>
      <c r="Y105" s="16"/>
      <c r="Z105" s="92"/>
      <c r="AA105" s="92"/>
      <c r="AB105" s="92"/>
      <c r="AC105" s="110"/>
      <c r="AE105" s="92"/>
      <c r="AF105" s="92"/>
      <c r="AG105" s="92"/>
      <c r="AJ105" s="92"/>
      <c r="AN105" s="92"/>
      <c r="AS105" s="11"/>
      <c r="AX105" s="11"/>
      <c r="BC105" s="11"/>
    </row>
    <row r="106" spans="3:55" s="12" customFormat="1" x14ac:dyDescent="0.25">
      <c r="C106" s="92"/>
      <c r="D106" s="92"/>
      <c r="F106" s="16"/>
      <c r="G106" s="16"/>
      <c r="J106" s="92"/>
      <c r="K106" s="92"/>
      <c r="N106" s="11"/>
      <c r="O106" s="11"/>
      <c r="P106" s="100"/>
      <c r="Q106" s="14"/>
      <c r="R106" s="100"/>
      <c r="S106" s="100"/>
      <c r="U106" s="98"/>
      <c r="V106" s="98"/>
      <c r="W106" s="98"/>
      <c r="X106" s="100"/>
      <c r="Y106" s="16"/>
      <c r="Z106" s="92"/>
      <c r="AA106" s="92"/>
      <c r="AB106" s="92"/>
      <c r="AC106" s="110"/>
      <c r="AE106" s="92"/>
      <c r="AF106" s="92"/>
      <c r="AG106" s="92"/>
      <c r="AJ106" s="92"/>
      <c r="AN106" s="92"/>
      <c r="AS106" s="11"/>
      <c r="AX106" s="11"/>
      <c r="BC106" s="11"/>
    </row>
    <row r="107" spans="3:55" s="12" customFormat="1" x14ac:dyDescent="0.25">
      <c r="C107" s="92"/>
      <c r="D107" s="92"/>
      <c r="F107" s="16"/>
      <c r="G107" s="16"/>
      <c r="J107" s="92"/>
      <c r="K107" s="92"/>
      <c r="N107" s="11"/>
      <c r="O107" s="11"/>
      <c r="P107" s="100"/>
      <c r="Q107" s="14"/>
      <c r="R107" s="100"/>
      <c r="S107" s="100"/>
      <c r="U107" s="98"/>
      <c r="V107" s="98"/>
      <c r="W107" s="98"/>
      <c r="X107" s="100"/>
      <c r="Y107" s="16"/>
      <c r="Z107" s="92"/>
      <c r="AA107" s="92"/>
      <c r="AB107" s="92"/>
      <c r="AC107" s="110"/>
      <c r="AE107" s="92"/>
      <c r="AF107" s="92"/>
      <c r="AG107" s="92"/>
      <c r="AJ107" s="92"/>
      <c r="AN107" s="92"/>
      <c r="AS107" s="11"/>
      <c r="AX107" s="11"/>
      <c r="BC107" s="11"/>
    </row>
    <row r="108" spans="3:55" s="12" customFormat="1" x14ac:dyDescent="0.25">
      <c r="C108" s="92"/>
      <c r="D108" s="92"/>
      <c r="F108" s="16"/>
      <c r="G108" s="16"/>
      <c r="J108" s="92"/>
      <c r="K108" s="92"/>
      <c r="N108" s="11"/>
      <c r="O108" s="11"/>
      <c r="P108" s="100"/>
      <c r="Q108" s="14"/>
      <c r="R108" s="100"/>
      <c r="S108" s="100"/>
      <c r="U108" s="98"/>
      <c r="V108" s="98"/>
      <c r="W108" s="98"/>
      <c r="X108" s="100"/>
      <c r="Y108" s="16"/>
      <c r="Z108" s="92"/>
      <c r="AA108" s="92"/>
      <c r="AB108" s="92"/>
      <c r="AC108" s="110"/>
      <c r="AE108" s="92"/>
      <c r="AF108" s="92"/>
      <c r="AG108" s="92"/>
      <c r="AJ108" s="92"/>
      <c r="AN108" s="92"/>
      <c r="AS108" s="11"/>
      <c r="AX108" s="11"/>
      <c r="BC108" s="11"/>
    </row>
    <row r="109" spans="3:55" s="12" customFormat="1" x14ac:dyDescent="0.25">
      <c r="C109" s="92"/>
      <c r="D109" s="92"/>
      <c r="F109" s="16"/>
      <c r="G109" s="16"/>
      <c r="J109" s="92"/>
      <c r="K109" s="92"/>
      <c r="N109" s="11"/>
      <c r="O109" s="11"/>
      <c r="P109" s="100"/>
      <c r="Q109" s="14"/>
      <c r="R109" s="100"/>
      <c r="S109" s="100"/>
      <c r="U109" s="98"/>
      <c r="V109" s="98"/>
      <c r="W109" s="98"/>
      <c r="X109" s="100"/>
      <c r="Y109" s="16"/>
      <c r="Z109" s="92"/>
      <c r="AA109" s="92"/>
      <c r="AB109" s="92"/>
      <c r="AC109" s="110"/>
      <c r="AE109" s="92"/>
      <c r="AF109" s="92"/>
      <c r="AG109" s="92"/>
      <c r="AJ109" s="92"/>
      <c r="AN109" s="92"/>
      <c r="AS109" s="11"/>
      <c r="AX109" s="11"/>
      <c r="BC109" s="11"/>
    </row>
    <row r="110" spans="3:55" s="12" customFormat="1" x14ac:dyDescent="0.25">
      <c r="C110" s="92"/>
      <c r="D110" s="92"/>
      <c r="F110" s="16"/>
      <c r="G110" s="16"/>
      <c r="J110" s="92"/>
      <c r="K110" s="92"/>
      <c r="N110" s="11"/>
      <c r="O110" s="11"/>
      <c r="P110" s="100"/>
      <c r="Q110" s="14"/>
      <c r="R110" s="100"/>
      <c r="S110" s="100"/>
      <c r="U110" s="98"/>
      <c r="V110" s="98"/>
      <c r="W110" s="98"/>
      <c r="X110" s="100"/>
      <c r="Y110" s="16"/>
      <c r="Z110" s="92"/>
      <c r="AA110" s="92"/>
      <c r="AB110" s="92"/>
      <c r="AC110" s="110"/>
      <c r="AE110" s="92"/>
      <c r="AF110" s="92"/>
      <c r="AG110" s="92"/>
      <c r="AJ110" s="92"/>
      <c r="AN110" s="92"/>
      <c r="AS110" s="11"/>
      <c r="AX110" s="11"/>
      <c r="BC110" s="11"/>
    </row>
    <row r="111" spans="3:55" s="12" customFormat="1" x14ac:dyDescent="0.25">
      <c r="C111" s="92"/>
      <c r="D111" s="92"/>
      <c r="F111" s="16"/>
      <c r="G111" s="16"/>
      <c r="J111" s="92"/>
      <c r="K111" s="92"/>
      <c r="N111" s="11"/>
      <c r="O111" s="11"/>
      <c r="P111" s="100"/>
      <c r="Q111" s="14"/>
      <c r="R111" s="100"/>
      <c r="S111" s="100"/>
      <c r="U111" s="98"/>
      <c r="V111" s="98"/>
      <c r="W111" s="98"/>
      <c r="X111" s="100"/>
      <c r="Y111" s="16"/>
      <c r="Z111" s="92"/>
      <c r="AA111" s="92"/>
      <c r="AB111" s="92"/>
      <c r="AC111" s="110"/>
      <c r="AE111" s="92"/>
      <c r="AF111" s="92"/>
      <c r="AG111" s="92"/>
      <c r="AJ111" s="92"/>
      <c r="AN111" s="92"/>
      <c r="AS111" s="11"/>
      <c r="AX111" s="11"/>
      <c r="BC111" s="11"/>
    </row>
    <row r="112" spans="3:55" s="12" customFormat="1" x14ac:dyDescent="0.25">
      <c r="C112" s="92"/>
      <c r="D112" s="92"/>
      <c r="F112" s="16"/>
      <c r="G112" s="16"/>
      <c r="J112" s="92"/>
      <c r="K112" s="92"/>
      <c r="N112" s="11"/>
      <c r="O112" s="11"/>
      <c r="P112" s="100"/>
      <c r="Q112" s="14"/>
      <c r="R112" s="100"/>
      <c r="S112" s="100"/>
      <c r="U112" s="98"/>
      <c r="V112" s="98"/>
      <c r="W112" s="98"/>
      <c r="X112" s="100"/>
      <c r="Y112" s="16"/>
      <c r="Z112" s="92"/>
      <c r="AA112" s="92"/>
      <c r="AB112" s="92"/>
      <c r="AC112" s="110"/>
      <c r="AE112" s="92"/>
      <c r="AF112" s="92"/>
      <c r="AG112" s="92"/>
      <c r="AJ112" s="92"/>
      <c r="AN112" s="92"/>
      <c r="AS112" s="11"/>
      <c r="AX112" s="11"/>
      <c r="BC112" s="11"/>
    </row>
    <row r="113" spans="3:55" s="12" customFormat="1" x14ac:dyDescent="0.25">
      <c r="C113" s="92"/>
      <c r="D113" s="92"/>
      <c r="F113" s="16"/>
      <c r="G113" s="16"/>
      <c r="J113" s="92"/>
      <c r="K113" s="92"/>
      <c r="N113" s="11"/>
      <c r="O113" s="11"/>
      <c r="P113" s="100"/>
      <c r="Q113" s="14"/>
      <c r="R113" s="100"/>
      <c r="S113" s="100"/>
      <c r="U113" s="98"/>
      <c r="V113" s="98"/>
      <c r="W113" s="98"/>
      <c r="X113" s="100"/>
      <c r="Y113" s="16"/>
      <c r="Z113" s="92"/>
      <c r="AA113" s="92"/>
      <c r="AB113" s="92"/>
      <c r="AC113" s="110"/>
      <c r="AE113" s="92"/>
      <c r="AF113" s="92"/>
      <c r="AG113" s="92"/>
      <c r="AJ113" s="92"/>
      <c r="AN113" s="92"/>
      <c r="AS113" s="11"/>
      <c r="AX113" s="11"/>
      <c r="BC113" s="11"/>
    </row>
    <row r="114" spans="3:55" s="12" customFormat="1" x14ac:dyDescent="0.25">
      <c r="C114" s="92"/>
      <c r="D114" s="92"/>
      <c r="F114" s="16"/>
      <c r="G114" s="16"/>
      <c r="J114" s="92"/>
      <c r="K114" s="92"/>
      <c r="N114" s="11"/>
      <c r="O114" s="11"/>
      <c r="P114" s="100"/>
      <c r="Q114" s="14"/>
      <c r="R114" s="100"/>
      <c r="S114" s="100"/>
      <c r="U114" s="98"/>
      <c r="V114" s="98"/>
      <c r="W114" s="98"/>
      <c r="X114" s="100"/>
      <c r="Y114" s="16"/>
      <c r="Z114" s="92"/>
      <c r="AA114" s="92"/>
      <c r="AB114" s="92"/>
      <c r="AC114" s="110"/>
      <c r="AE114" s="92"/>
      <c r="AF114" s="92"/>
      <c r="AG114" s="92"/>
      <c r="AJ114" s="92"/>
      <c r="AN114" s="92"/>
      <c r="AS114" s="11"/>
      <c r="AX114" s="11"/>
      <c r="BC114" s="11"/>
    </row>
    <row r="115" spans="3:55" s="12" customFormat="1" x14ac:dyDescent="0.25">
      <c r="C115" s="92"/>
      <c r="D115" s="92"/>
      <c r="F115" s="16"/>
      <c r="G115" s="16"/>
      <c r="J115" s="92"/>
      <c r="K115" s="92"/>
      <c r="N115" s="11"/>
      <c r="O115" s="11"/>
      <c r="P115" s="100"/>
      <c r="Q115" s="14"/>
      <c r="R115" s="100"/>
      <c r="S115" s="100"/>
      <c r="U115" s="98"/>
      <c r="V115" s="98"/>
      <c r="W115" s="98"/>
      <c r="X115" s="100"/>
      <c r="Y115" s="16"/>
      <c r="Z115" s="92"/>
      <c r="AA115" s="92"/>
      <c r="AB115" s="92"/>
      <c r="AC115" s="110"/>
      <c r="AE115" s="92"/>
      <c r="AF115" s="92"/>
      <c r="AG115" s="92"/>
      <c r="AJ115" s="92"/>
      <c r="AN115" s="92"/>
      <c r="AS115" s="11"/>
      <c r="AX115" s="11"/>
      <c r="BC115" s="11"/>
    </row>
    <row r="116" spans="3:55" s="12" customFormat="1" x14ac:dyDescent="0.25">
      <c r="C116" s="92"/>
      <c r="D116" s="92"/>
      <c r="F116" s="16"/>
      <c r="G116" s="16"/>
      <c r="J116" s="92"/>
      <c r="K116" s="92"/>
      <c r="N116" s="11"/>
      <c r="O116" s="11"/>
      <c r="P116" s="100"/>
      <c r="Q116" s="14"/>
      <c r="R116" s="100"/>
      <c r="S116" s="100"/>
      <c r="U116" s="98"/>
      <c r="V116" s="98"/>
      <c r="W116" s="98"/>
      <c r="X116" s="100"/>
      <c r="Y116" s="16"/>
      <c r="Z116" s="92"/>
      <c r="AA116" s="92"/>
      <c r="AB116" s="92"/>
      <c r="AC116" s="110"/>
      <c r="AE116" s="92"/>
      <c r="AF116" s="92"/>
      <c r="AG116" s="92"/>
      <c r="AJ116" s="92"/>
      <c r="AN116" s="92"/>
      <c r="AS116" s="11"/>
      <c r="AX116" s="11"/>
      <c r="BC116" s="11"/>
    </row>
    <row r="117" spans="3:55" s="12" customFormat="1" x14ac:dyDescent="0.25">
      <c r="C117" s="92"/>
      <c r="D117" s="92"/>
      <c r="F117" s="16"/>
      <c r="G117" s="16"/>
      <c r="J117" s="92"/>
      <c r="K117" s="92"/>
      <c r="N117" s="11"/>
      <c r="O117" s="11"/>
      <c r="P117" s="100"/>
      <c r="Q117" s="14"/>
      <c r="R117" s="100"/>
      <c r="S117" s="100"/>
      <c r="U117" s="98"/>
      <c r="V117" s="98"/>
      <c r="W117" s="98"/>
      <c r="X117" s="100"/>
      <c r="Y117" s="16"/>
      <c r="Z117" s="92"/>
      <c r="AA117" s="92"/>
      <c r="AB117" s="92"/>
      <c r="AC117" s="110"/>
      <c r="AE117" s="92"/>
      <c r="AF117" s="92"/>
      <c r="AG117" s="92"/>
      <c r="AJ117" s="92"/>
      <c r="AN117" s="92"/>
      <c r="AS117" s="11"/>
      <c r="AX117" s="11"/>
      <c r="BC117" s="11"/>
    </row>
    <row r="118" spans="3:55" s="12" customFormat="1" x14ac:dyDescent="0.25">
      <c r="C118" s="92"/>
      <c r="D118" s="92"/>
      <c r="F118" s="16"/>
      <c r="G118" s="16"/>
      <c r="J118" s="92"/>
      <c r="K118" s="92"/>
      <c r="N118" s="11"/>
      <c r="O118" s="11"/>
      <c r="P118" s="100"/>
      <c r="Q118" s="14"/>
      <c r="R118" s="100"/>
      <c r="S118" s="100"/>
      <c r="U118" s="98"/>
      <c r="V118" s="98"/>
      <c r="W118" s="98"/>
      <c r="X118" s="100"/>
      <c r="Y118" s="16"/>
      <c r="Z118" s="92"/>
      <c r="AA118" s="92"/>
      <c r="AB118" s="92"/>
      <c r="AC118" s="110"/>
      <c r="AE118" s="92"/>
      <c r="AF118" s="92"/>
      <c r="AG118" s="92"/>
      <c r="AJ118" s="92"/>
      <c r="AN118" s="92"/>
      <c r="AS118" s="11"/>
      <c r="AX118" s="11"/>
      <c r="BC118" s="11"/>
    </row>
    <row r="119" spans="3:55" s="12" customFormat="1" x14ac:dyDescent="0.25">
      <c r="C119" s="92"/>
      <c r="D119" s="92"/>
      <c r="F119" s="16"/>
      <c r="G119" s="16"/>
      <c r="J119" s="92"/>
      <c r="K119" s="92"/>
      <c r="N119" s="11"/>
      <c r="O119" s="11"/>
      <c r="P119" s="100"/>
      <c r="Q119" s="14"/>
      <c r="R119" s="100"/>
      <c r="S119" s="100"/>
      <c r="U119" s="98"/>
      <c r="V119" s="98"/>
      <c r="W119" s="98"/>
      <c r="X119" s="100"/>
      <c r="Y119" s="16"/>
      <c r="Z119" s="92"/>
      <c r="AA119" s="92"/>
      <c r="AB119" s="92"/>
      <c r="AC119" s="110"/>
      <c r="AE119" s="92"/>
      <c r="AF119" s="92"/>
      <c r="AG119" s="92"/>
      <c r="AJ119" s="92"/>
      <c r="AN119" s="92"/>
      <c r="AS119" s="11"/>
      <c r="AX119" s="11"/>
      <c r="BC119" s="11"/>
    </row>
    <row r="120" spans="3:55" s="12" customFormat="1" x14ac:dyDescent="0.25">
      <c r="C120" s="92"/>
      <c r="D120" s="92"/>
      <c r="F120" s="16"/>
      <c r="G120" s="16"/>
      <c r="J120" s="92"/>
      <c r="K120" s="92"/>
      <c r="N120" s="11"/>
      <c r="O120" s="11"/>
      <c r="P120" s="100"/>
      <c r="Q120" s="14"/>
      <c r="R120" s="100"/>
      <c r="S120" s="100"/>
      <c r="U120" s="98"/>
      <c r="V120" s="98"/>
      <c r="W120" s="98"/>
      <c r="X120" s="100"/>
      <c r="Y120" s="16"/>
      <c r="Z120" s="92"/>
      <c r="AA120" s="92"/>
      <c r="AB120" s="92"/>
      <c r="AC120" s="110"/>
      <c r="AE120" s="92"/>
      <c r="AF120" s="92"/>
      <c r="AG120" s="92"/>
      <c r="AJ120" s="92"/>
      <c r="AN120" s="92"/>
      <c r="AS120" s="11"/>
      <c r="AX120" s="11"/>
      <c r="BC120" s="11"/>
    </row>
    <row r="121" spans="3:55" s="12" customFormat="1" x14ac:dyDescent="0.25">
      <c r="C121" s="92"/>
      <c r="D121" s="92"/>
      <c r="F121" s="16"/>
      <c r="G121" s="16"/>
      <c r="J121" s="92"/>
      <c r="K121" s="92"/>
      <c r="N121" s="11"/>
      <c r="O121" s="11"/>
      <c r="P121" s="100"/>
      <c r="Q121" s="14"/>
      <c r="R121" s="100"/>
      <c r="S121" s="100"/>
      <c r="U121" s="98"/>
      <c r="V121" s="98"/>
      <c r="W121" s="98"/>
      <c r="X121" s="100"/>
      <c r="Y121" s="16"/>
      <c r="Z121" s="92"/>
      <c r="AA121" s="92"/>
      <c r="AB121" s="92"/>
      <c r="AC121" s="110"/>
      <c r="AE121" s="92"/>
      <c r="AF121" s="92"/>
      <c r="AG121" s="92"/>
      <c r="AJ121" s="92"/>
      <c r="AN121" s="92"/>
      <c r="AS121" s="11"/>
      <c r="AX121" s="11"/>
      <c r="BC121" s="11"/>
    </row>
    <row r="122" spans="3:55" s="12" customFormat="1" x14ac:dyDescent="0.25">
      <c r="C122" s="92"/>
      <c r="D122" s="92"/>
      <c r="F122" s="16"/>
      <c r="G122" s="16"/>
      <c r="J122" s="92"/>
      <c r="K122" s="92"/>
      <c r="N122" s="11"/>
      <c r="O122" s="11"/>
      <c r="P122" s="100"/>
      <c r="Q122" s="14"/>
      <c r="R122" s="100"/>
      <c r="S122" s="100"/>
      <c r="U122" s="98"/>
      <c r="V122" s="98"/>
      <c r="W122" s="98"/>
      <c r="X122" s="100"/>
      <c r="Y122" s="16"/>
      <c r="Z122" s="92"/>
      <c r="AA122" s="92"/>
      <c r="AB122" s="92"/>
      <c r="AC122" s="110"/>
      <c r="AE122" s="92"/>
      <c r="AF122" s="92"/>
      <c r="AG122" s="92"/>
      <c r="AJ122" s="92"/>
      <c r="AN122" s="92"/>
      <c r="AS122" s="11"/>
      <c r="AX122" s="11"/>
      <c r="BC122" s="11"/>
    </row>
    <row r="123" spans="3:55" s="12" customFormat="1" x14ac:dyDescent="0.25">
      <c r="C123" s="92"/>
      <c r="D123" s="92"/>
      <c r="F123" s="16"/>
      <c r="G123" s="16"/>
      <c r="J123" s="92"/>
      <c r="K123" s="92"/>
      <c r="N123" s="11"/>
      <c r="O123" s="11"/>
      <c r="P123" s="100"/>
      <c r="Q123" s="14"/>
      <c r="R123" s="100"/>
      <c r="S123" s="100"/>
      <c r="U123" s="98"/>
      <c r="V123" s="98"/>
      <c r="W123" s="98"/>
      <c r="X123" s="100"/>
      <c r="Y123" s="16"/>
      <c r="Z123" s="92"/>
      <c r="AA123" s="92"/>
      <c r="AB123" s="92"/>
      <c r="AC123" s="110"/>
      <c r="AE123" s="92"/>
      <c r="AF123" s="92"/>
      <c r="AG123" s="92"/>
      <c r="AJ123" s="92"/>
      <c r="AN123" s="92"/>
      <c r="AS123" s="11"/>
      <c r="AX123" s="11"/>
      <c r="BC123" s="11"/>
    </row>
    <row r="124" spans="3:55" s="12" customFormat="1" x14ac:dyDescent="0.25">
      <c r="C124" s="92"/>
      <c r="D124" s="92"/>
      <c r="F124" s="16"/>
      <c r="G124" s="16"/>
      <c r="J124" s="92"/>
      <c r="K124" s="92"/>
      <c r="N124" s="11"/>
      <c r="O124" s="11"/>
      <c r="P124" s="100"/>
      <c r="Q124" s="14"/>
      <c r="R124" s="100"/>
      <c r="S124" s="100"/>
      <c r="U124" s="98"/>
      <c r="V124" s="98"/>
      <c r="W124" s="98"/>
      <c r="X124" s="100"/>
      <c r="Y124" s="16"/>
      <c r="Z124" s="92"/>
      <c r="AA124" s="92"/>
      <c r="AB124" s="92"/>
      <c r="AC124" s="110"/>
      <c r="AE124" s="92"/>
      <c r="AF124" s="92"/>
      <c r="AG124" s="92"/>
      <c r="AJ124" s="92"/>
      <c r="AN124" s="92"/>
      <c r="AS124" s="11"/>
      <c r="AX124" s="11"/>
      <c r="BC124" s="11"/>
    </row>
    <row r="125" spans="3:55" s="12" customFormat="1" x14ac:dyDescent="0.25">
      <c r="C125" s="92"/>
      <c r="D125" s="92"/>
      <c r="F125" s="16"/>
      <c r="G125" s="16"/>
      <c r="J125" s="92"/>
      <c r="K125" s="92"/>
      <c r="N125" s="11"/>
      <c r="O125" s="11"/>
      <c r="P125" s="100"/>
      <c r="Q125" s="14"/>
      <c r="R125" s="100"/>
      <c r="S125" s="100"/>
      <c r="U125" s="98"/>
      <c r="V125" s="98"/>
      <c r="W125" s="98"/>
      <c r="X125" s="100"/>
      <c r="Y125" s="16"/>
      <c r="Z125" s="92"/>
      <c r="AA125" s="92"/>
      <c r="AB125" s="92"/>
      <c r="AC125" s="110"/>
      <c r="AE125" s="92"/>
      <c r="AF125" s="92"/>
      <c r="AG125" s="92"/>
      <c r="AJ125" s="92"/>
      <c r="AN125" s="92"/>
      <c r="AS125" s="11"/>
      <c r="AX125" s="11"/>
      <c r="BC125" s="11"/>
    </row>
    <row r="126" spans="3:55" s="12" customFormat="1" x14ac:dyDescent="0.25">
      <c r="C126" s="92"/>
      <c r="D126" s="92"/>
      <c r="F126" s="16"/>
      <c r="G126" s="16"/>
      <c r="J126" s="92"/>
      <c r="K126" s="92"/>
      <c r="N126" s="11"/>
      <c r="O126" s="11"/>
      <c r="P126" s="100"/>
      <c r="Q126" s="14"/>
      <c r="R126" s="100"/>
      <c r="S126" s="100"/>
      <c r="U126" s="98"/>
      <c r="V126" s="98"/>
      <c r="W126" s="98"/>
      <c r="X126" s="100"/>
      <c r="Y126" s="16"/>
      <c r="Z126" s="92"/>
      <c r="AA126" s="92"/>
      <c r="AB126" s="92"/>
      <c r="AC126" s="110"/>
      <c r="AE126" s="92"/>
      <c r="AF126" s="92"/>
      <c r="AG126" s="92"/>
      <c r="AJ126" s="92"/>
      <c r="AN126" s="92"/>
      <c r="AS126" s="11"/>
      <c r="AX126" s="11"/>
      <c r="BC126" s="11"/>
    </row>
    <row r="127" spans="3:55" s="12" customFormat="1" x14ac:dyDescent="0.25">
      <c r="C127" s="92"/>
      <c r="D127" s="92"/>
      <c r="F127" s="16"/>
      <c r="G127" s="16"/>
      <c r="J127" s="92"/>
      <c r="K127" s="92"/>
      <c r="N127" s="11"/>
      <c r="O127" s="11"/>
      <c r="P127" s="100"/>
      <c r="Q127" s="14"/>
      <c r="R127" s="100"/>
      <c r="S127" s="100"/>
      <c r="U127" s="98"/>
      <c r="V127" s="98"/>
      <c r="W127" s="98"/>
      <c r="X127" s="100"/>
      <c r="Y127" s="16"/>
      <c r="Z127" s="92"/>
      <c r="AA127" s="92"/>
      <c r="AB127" s="92"/>
      <c r="AC127" s="110"/>
      <c r="AE127" s="92"/>
      <c r="AF127" s="92"/>
      <c r="AG127" s="92"/>
      <c r="AJ127" s="92"/>
      <c r="AN127" s="92"/>
      <c r="AS127" s="11"/>
      <c r="AX127" s="11"/>
      <c r="BC127" s="11"/>
    </row>
    <row r="128" spans="3:55" s="12" customFormat="1" x14ac:dyDescent="0.25">
      <c r="C128" s="92"/>
      <c r="D128" s="92"/>
      <c r="F128" s="16"/>
      <c r="G128" s="16"/>
      <c r="J128" s="92"/>
      <c r="K128" s="92"/>
      <c r="N128" s="11"/>
      <c r="O128" s="11"/>
      <c r="P128" s="100"/>
      <c r="Q128" s="14"/>
      <c r="R128" s="100"/>
      <c r="S128" s="100"/>
      <c r="U128" s="98"/>
      <c r="V128" s="98"/>
      <c r="W128" s="98"/>
      <c r="X128" s="100"/>
      <c r="Y128" s="16"/>
      <c r="Z128" s="92"/>
      <c r="AA128" s="92"/>
      <c r="AB128" s="92"/>
      <c r="AC128" s="110"/>
      <c r="AE128" s="92"/>
      <c r="AF128" s="92"/>
      <c r="AG128" s="92"/>
      <c r="AJ128" s="92"/>
      <c r="AN128" s="92"/>
      <c r="AS128" s="11"/>
      <c r="AX128" s="11"/>
      <c r="BC128" s="11"/>
    </row>
    <row r="129" spans="3:55" s="12" customFormat="1" x14ac:dyDescent="0.25">
      <c r="C129" s="92"/>
      <c r="D129" s="92"/>
      <c r="F129" s="16"/>
      <c r="G129" s="16"/>
      <c r="J129" s="92"/>
      <c r="K129" s="92"/>
      <c r="N129" s="11"/>
      <c r="O129" s="11"/>
      <c r="P129" s="100"/>
      <c r="Q129" s="14"/>
      <c r="R129" s="100"/>
      <c r="S129" s="100"/>
      <c r="U129" s="98"/>
      <c r="V129" s="98"/>
      <c r="W129" s="98"/>
      <c r="X129" s="100"/>
      <c r="Y129" s="16"/>
      <c r="Z129" s="92"/>
      <c r="AA129" s="92"/>
      <c r="AB129" s="92"/>
      <c r="AC129" s="110"/>
      <c r="AE129" s="92"/>
      <c r="AF129" s="92"/>
      <c r="AG129" s="92"/>
      <c r="AJ129" s="92"/>
      <c r="AN129" s="92"/>
      <c r="AS129" s="11"/>
      <c r="AX129" s="11"/>
      <c r="BC129" s="11"/>
    </row>
    <row r="130" spans="3:55" s="12" customFormat="1" x14ac:dyDescent="0.25">
      <c r="C130" s="92"/>
      <c r="D130" s="92"/>
      <c r="F130" s="16"/>
      <c r="G130" s="16"/>
      <c r="J130" s="92"/>
      <c r="K130" s="92"/>
      <c r="N130" s="11"/>
      <c r="O130" s="11"/>
      <c r="P130" s="100"/>
      <c r="Q130" s="14"/>
      <c r="R130" s="100"/>
      <c r="S130" s="100"/>
      <c r="U130" s="98"/>
      <c r="V130" s="98"/>
      <c r="W130" s="98"/>
      <c r="X130" s="100"/>
      <c r="Y130" s="16"/>
      <c r="Z130" s="92"/>
      <c r="AA130" s="92"/>
      <c r="AB130" s="92"/>
      <c r="AC130" s="110"/>
      <c r="AE130" s="92"/>
      <c r="AF130" s="92"/>
      <c r="AG130" s="92"/>
      <c r="AJ130" s="92"/>
      <c r="AN130" s="92"/>
      <c r="AS130" s="11"/>
      <c r="AX130" s="11"/>
      <c r="BC130" s="11"/>
    </row>
    <row r="131" spans="3:55" s="12" customFormat="1" x14ac:dyDescent="0.25">
      <c r="C131" s="92"/>
      <c r="D131" s="92"/>
      <c r="F131" s="16"/>
      <c r="G131" s="16"/>
      <c r="J131" s="92"/>
      <c r="K131" s="92"/>
      <c r="N131" s="11"/>
      <c r="O131" s="11"/>
      <c r="P131" s="100"/>
      <c r="Q131" s="14"/>
      <c r="R131" s="100"/>
      <c r="S131" s="100"/>
      <c r="U131" s="98"/>
      <c r="V131" s="98"/>
      <c r="W131" s="98"/>
      <c r="X131" s="100"/>
      <c r="Y131" s="16"/>
      <c r="Z131" s="92"/>
      <c r="AA131" s="92"/>
      <c r="AB131" s="92"/>
      <c r="AC131" s="110"/>
      <c r="AE131" s="92"/>
      <c r="AF131" s="92"/>
      <c r="AG131" s="92"/>
      <c r="AJ131" s="92"/>
      <c r="AN131" s="92"/>
      <c r="AS131" s="11"/>
      <c r="AX131" s="11"/>
      <c r="BC131" s="11"/>
    </row>
    <row r="132" spans="3:55" s="12" customFormat="1" x14ac:dyDescent="0.25">
      <c r="C132" s="92"/>
      <c r="D132" s="92"/>
      <c r="F132" s="16"/>
      <c r="G132" s="16"/>
      <c r="J132" s="92"/>
      <c r="K132" s="92"/>
      <c r="N132" s="11"/>
      <c r="O132" s="11"/>
      <c r="P132" s="100"/>
      <c r="Q132" s="14"/>
      <c r="R132" s="100"/>
      <c r="S132" s="100"/>
      <c r="U132" s="98"/>
      <c r="V132" s="98"/>
      <c r="W132" s="98"/>
      <c r="X132" s="100"/>
      <c r="Y132" s="16"/>
      <c r="Z132" s="92"/>
      <c r="AA132" s="92"/>
      <c r="AB132" s="92"/>
      <c r="AC132" s="110"/>
      <c r="AE132" s="92"/>
      <c r="AF132" s="92"/>
      <c r="AG132" s="92"/>
      <c r="AJ132" s="92"/>
      <c r="AN132" s="92"/>
      <c r="AS132" s="11"/>
      <c r="AX132" s="11"/>
      <c r="BC132" s="11"/>
    </row>
    <row r="133" spans="3:55" s="12" customFormat="1" x14ac:dyDescent="0.25">
      <c r="C133" s="92"/>
      <c r="D133" s="92"/>
      <c r="F133" s="16"/>
      <c r="G133" s="16"/>
      <c r="J133" s="92"/>
      <c r="K133" s="92"/>
      <c r="N133" s="11"/>
      <c r="O133" s="11"/>
      <c r="P133" s="100"/>
      <c r="Q133" s="14"/>
      <c r="R133" s="100"/>
      <c r="S133" s="100"/>
      <c r="U133" s="98"/>
      <c r="V133" s="98"/>
      <c r="W133" s="98"/>
      <c r="X133" s="100"/>
      <c r="Y133" s="16"/>
      <c r="Z133" s="92"/>
      <c r="AA133" s="92"/>
      <c r="AB133" s="92"/>
      <c r="AC133" s="110"/>
      <c r="AE133" s="92"/>
      <c r="AF133" s="92"/>
      <c r="AG133" s="92"/>
      <c r="AJ133" s="92"/>
      <c r="AN133" s="92"/>
      <c r="AS133" s="11"/>
      <c r="AX133" s="11"/>
      <c r="BC133" s="11"/>
    </row>
    <row r="134" spans="3:55" s="12" customFormat="1" x14ac:dyDescent="0.25">
      <c r="C134" s="92"/>
      <c r="D134" s="92"/>
      <c r="F134" s="16"/>
      <c r="G134" s="16"/>
      <c r="J134" s="92"/>
      <c r="K134" s="92"/>
      <c r="N134" s="11"/>
      <c r="O134" s="11"/>
      <c r="P134" s="100"/>
      <c r="Q134" s="14"/>
      <c r="R134" s="100"/>
      <c r="S134" s="100"/>
      <c r="U134" s="98"/>
      <c r="V134" s="98"/>
      <c r="W134" s="98"/>
      <c r="X134" s="100"/>
      <c r="Y134" s="16"/>
      <c r="Z134" s="92"/>
      <c r="AA134" s="92"/>
      <c r="AB134" s="92"/>
      <c r="AC134" s="110"/>
      <c r="AE134" s="92"/>
      <c r="AF134" s="92"/>
      <c r="AG134" s="92"/>
      <c r="AJ134" s="92"/>
      <c r="AN134" s="92"/>
      <c r="AS134" s="11"/>
      <c r="AX134" s="11"/>
      <c r="BC134" s="11"/>
    </row>
    <row r="135" spans="3:55" s="12" customFormat="1" x14ac:dyDescent="0.25">
      <c r="C135" s="92"/>
      <c r="D135" s="92"/>
      <c r="F135" s="16"/>
      <c r="G135" s="16"/>
      <c r="J135" s="92"/>
      <c r="K135" s="92"/>
      <c r="N135" s="11"/>
      <c r="O135" s="11"/>
      <c r="P135" s="100"/>
      <c r="Q135" s="14"/>
      <c r="R135" s="100"/>
      <c r="S135" s="100"/>
      <c r="U135" s="98"/>
      <c r="V135" s="98"/>
      <c r="W135" s="98"/>
      <c r="X135" s="100"/>
      <c r="Y135" s="16"/>
      <c r="Z135" s="92"/>
      <c r="AA135" s="92"/>
      <c r="AB135" s="92"/>
      <c r="AC135" s="110"/>
      <c r="AE135" s="92"/>
      <c r="AF135" s="92"/>
      <c r="AG135" s="92"/>
      <c r="AJ135" s="92"/>
      <c r="AN135" s="92"/>
      <c r="AS135" s="11"/>
      <c r="AX135" s="11"/>
      <c r="BC135" s="11"/>
    </row>
    <row r="136" spans="3:55" s="12" customFormat="1" x14ac:dyDescent="0.25">
      <c r="C136" s="92"/>
      <c r="D136" s="92"/>
      <c r="F136" s="16"/>
      <c r="G136" s="16"/>
      <c r="J136" s="92"/>
      <c r="K136" s="92"/>
      <c r="N136" s="11"/>
      <c r="O136" s="11"/>
      <c r="P136" s="100"/>
      <c r="Q136" s="14"/>
      <c r="R136" s="100"/>
      <c r="S136" s="100"/>
      <c r="U136" s="98"/>
      <c r="V136" s="98"/>
      <c r="W136" s="98"/>
      <c r="X136" s="100"/>
      <c r="Y136" s="16"/>
      <c r="Z136" s="92"/>
      <c r="AA136" s="92"/>
      <c r="AB136" s="92"/>
      <c r="AC136" s="110"/>
      <c r="AE136" s="92"/>
      <c r="AF136" s="92"/>
      <c r="AG136" s="92"/>
      <c r="AJ136" s="92"/>
      <c r="AN136" s="92"/>
      <c r="AS136" s="11"/>
      <c r="AX136" s="11"/>
      <c r="BC136" s="11"/>
    </row>
    <row r="137" spans="3:55" s="12" customFormat="1" x14ac:dyDescent="0.25">
      <c r="C137" s="92"/>
      <c r="D137" s="92"/>
      <c r="F137" s="16"/>
      <c r="G137" s="16"/>
      <c r="J137" s="92"/>
      <c r="K137" s="92"/>
      <c r="N137" s="11"/>
      <c r="O137" s="11"/>
      <c r="P137" s="100"/>
      <c r="Q137" s="14"/>
      <c r="R137" s="100"/>
      <c r="S137" s="100"/>
      <c r="U137" s="98"/>
      <c r="V137" s="98"/>
      <c r="W137" s="98"/>
      <c r="X137" s="100"/>
      <c r="Y137" s="16"/>
      <c r="Z137" s="92"/>
      <c r="AA137" s="92"/>
      <c r="AB137" s="92"/>
      <c r="AC137" s="110"/>
      <c r="AE137" s="92"/>
      <c r="AF137" s="92"/>
      <c r="AG137" s="92"/>
      <c r="AJ137" s="92"/>
      <c r="AN137" s="92"/>
      <c r="AS137" s="11"/>
      <c r="AX137" s="11"/>
      <c r="BC137" s="11"/>
    </row>
    <row r="138" spans="3:55" s="12" customFormat="1" x14ac:dyDescent="0.25">
      <c r="C138" s="92"/>
      <c r="D138" s="92"/>
      <c r="F138" s="16"/>
      <c r="G138" s="16"/>
      <c r="J138" s="92"/>
      <c r="K138" s="92"/>
      <c r="N138" s="11"/>
      <c r="O138" s="11"/>
      <c r="P138" s="100"/>
      <c r="Q138" s="14"/>
      <c r="R138" s="100"/>
      <c r="S138" s="100"/>
      <c r="U138" s="98"/>
      <c r="V138" s="98"/>
      <c r="W138" s="98"/>
      <c r="X138" s="100"/>
      <c r="Y138" s="16"/>
      <c r="Z138" s="92"/>
      <c r="AA138" s="92"/>
      <c r="AB138" s="92"/>
      <c r="AC138" s="110"/>
      <c r="AE138" s="92"/>
      <c r="AF138" s="92"/>
      <c r="AG138" s="92"/>
      <c r="AJ138" s="92"/>
      <c r="AN138" s="92"/>
      <c r="AS138" s="11"/>
      <c r="AX138" s="11"/>
      <c r="BC138" s="11"/>
    </row>
    <row r="139" spans="3:55" s="12" customFormat="1" x14ac:dyDescent="0.25">
      <c r="C139" s="92"/>
      <c r="D139" s="92"/>
      <c r="F139" s="16"/>
      <c r="G139" s="16"/>
      <c r="J139" s="92"/>
      <c r="K139" s="92"/>
      <c r="N139" s="11"/>
      <c r="O139" s="11"/>
      <c r="P139" s="100"/>
      <c r="Q139" s="14"/>
      <c r="R139" s="100"/>
      <c r="S139" s="100"/>
      <c r="U139" s="98"/>
      <c r="V139" s="98"/>
      <c r="W139" s="98"/>
      <c r="X139" s="100"/>
      <c r="Y139" s="16"/>
      <c r="Z139" s="92"/>
      <c r="AA139" s="92"/>
      <c r="AB139" s="92"/>
      <c r="AC139" s="110"/>
      <c r="AE139" s="92"/>
      <c r="AF139" s="92"/>
      <c r="AG139" s="92"/>
      <c r="AJ139" s="92"/>
      <c r="AN139" s="92"/>
      <c r="AS139" s="11"/>
      <c r="AX139" s="11"/>
      <c r="BC139" s="11"/>
    </row>
    <row r="140" spans="3:55" s="12" customFormat="1" x14ac:dyDescent="0.25">
      <c r="C140" s="92"/>
      <c r="D140" s="92"/>
      <c r="F140" s="16"/>
      <c r="G140" s="16"/>
      <c r="J140" s="92"/>
      <c r="K140" s="92"/>
      <c r="N140" s="11"/>
      <c r="O140" s="11"/>
      <c r="P140" s="100"/>
      <c r="Q140" s="14"/>
      <c r="R140" s="100"/>
      <c r="S140" s="100"/>
      <c r="U140" s="98"/>
      <c r="V140" s="98"/>
      <c r="W140" s="98"/>
      <c r="X140" s="100"/>
      <c r="Y140" s="16"/>
      <c r="Z140" s="92"/>
      <c r="AA140" s="92"/>
      <c r="AB140" s="92"/>
      <c r="AC140" s="110"/>
      <c r="AE140" s="92"/>
      <c r="AF140" s="92"/>
      <c r="AG140" s="92"/>
      <c r="AJ140" s="92"/>
      <c r="AN140" s="92"/>
      <c r="AS140" s="11"/>
      <c r="AX140" s="11"/>
      <c r="BC140" s="11"/>
    </row>
    <row r="141" spans="3:55" s="12" customFormat="1" x14ac:dyDescent="0.25">
      <c r="C141" s="92"/>
      <c r="D141" s="92"/>
      <c r="F141" s="16"/>
      <c r="G141" s="16"/>
      <c r="J141" s="92"/>
      <c r="K141" s="92"/>
      <c r="N141" s="11"/>
      <c r="O141" s="11"/>
      <c r="P141" s="100"/>
      <c r="Q141" s="14"/>
      <c r="R141" s="100"/>
      <c r="S141" s="100"/>
      <c r="U141" s="98"/>
      <c r="V141" s="98"/>
      <c r="W141" s="98"/>
      <c r="X141" s="100"/>
      <c r="Y141" s="16"/>
      <c r="Z141" s="92"/>
      <c r="AA141" s="92"/>
      <c r="AB141" s="92"/>
      <c r="AC141" s="110"/>
      <c r="AE141" s="92"/>
      <c r="AF141" s="92"/>
      <c r="AG141" s="92"/>
      <c r="AJ141" s="92"/>
      <c r="AN141" s="92"/>
      <c r="AS141" s="11"/>
      <c r="AX141" s="11"/>
      <c r="BC141" s="11"/>
    </row>
    <row r="142" spans="3:55" s="12" customFormat="1" x14ac:dyDescent="0.25">
      <c r="C142" s="92"/>
      <c r="D142" s="92"/>
      <c r="F142" s="16"/>
      <c r="G142" s="16"/>
      <c r="J142" s="92"/>
      <c r="K142" s="92"/>
      <c r="N142" s="11"/>
      <c r="O142" s="11"/>
      <c r="P142" s="100"/>
      <c r="Q142" s="14"/>
      <c r="R142" s="100"/>
      <c r="S142" s="100"/>
      <c r="U142" s="98"/>
      <c r="V142" s="98"/>
      <c r="W142" s="98"/>
      <c r="X142" s="100"/>
      <c r="Y142" s="16"/>
      <c r="Z142" s="92"/>
      <c r="AA142" s="92"/>
      <c r="AB142" s="92"/>
      <c r="AC142" s="110"/>
      <c r="AE142" s="92"/>
      <c r="AF142" s="92"/>
      <c r="AG142" s="92"/>
      <c r="AJ142" s="92"/>
      <c r="AN142" s="92"/>
      <c r="AS142" s="11"/>
      <c r="AX142" s="11"/>
      <c r="BC142" s="11"/>
    </row>
    <row r="143" spans="3:55" s="12" customFormat="1" x14ac:dyDescent="0.25">
      <c r="C143" s="92"/>
      <c r="D143" s="92"/>
      <c r="F143" s="16"/>
      <c r="G143" s="16"/>
      <c r="J143" s="92"/>
      <c r="K143" s="92"/>
      <c r="N143" s="11"/>
      <c r="O143" s="11"/>
      <c r="P143" s="100"/>
      <c r="Q143" s="14"/>
      <c r="R143" s="100"/>
      <c r="S143" s="100"/>
      <c r="U143" s="98"/>
      <c r="V143" s="98"/>
      <c r="W143" s="98"/>
      <c r="X143" s="100"/>
      <c r="Y143" s="16"/>
      <c r="Z143" s="92"/>
      <c r="AA143" s="92"/>
      <c r="AB143" s="92"/>
      <c r="AC143" s="110"/>
      <c r="AE143" s="92"/>
      <c r="AF143" s="92"/>
      <c r="AG143" s="92"/>
      <c r="AJ143" s="92"/>
      <c r="AN143" s="92"/>
      <c r="AS143" s="11"/>
      <c r="AX143" s="11"/>
      <c r="BC143" s="11"/>
    </row>
    <row r="144" spans="3:55" s="12" customFormat="1" x14ac:dyDescent="0.25">
      <c r="C144" s="92"/>
      <c r="D144" s="92"/>
      <c r="F144" s="16"/>
      <c r="G144" s="16"/>
      <c r="J144" s="92"/>
      <c r="K144" s="92"/>
      <c r="N144" s="11"/>
      <c r="O144" s="11"/>
      <c r="P144" s="100"/>
      <c r="Q144" s="14"/>
      <c r="R144" s="100"/>
      <c r="S144" s="100"/>
      <c r="U144" s="98"/>
      <c r="V144" s="98"/>
      <c r="W144" s="98"/>
      <c r="X144" s="100"/>
      <c r="Y144" s="16"/>
      <c r="Z144" s="92"/>
      <c r="AA144" s="92"/>
      <c r="AB144" s="92"/>
      <c r="AC144" s="110"/>
      <c r="AE144" s="92"/>
      <c r="AF144" s="92"/>
      <c r="AG144" s="92"/>
      <c r="AJ144" s="92"/>
      <c r="AN144" s="92"/>
      <c r="AS144" s="11"/>
      <c r="AX144" s="11"/>
      <c r="BC144" s="11"/>
    </row>
    <row r="145" spans="3:55" s="12" customFormat="1" x14ac:dyDescent="0.25">
      <c r="C145" s="92"/>
      <c r="D145" s="92"/>
      <c r="F145" s="16"/>
      <c r="G145" s="16"/>
      <c r="J145" s="92"/>
      <c r="K145" s="92"/>
      <c r="N145" s="11"/>
      <c r="O145" s="11"/>
      <c r="P145" s="100"/>
      <c r="Q145" s="14"/>
      <c r="R145" s="100"/>
      <c r="S145" s="100"/>
      <c r="U145" s="98"/>
      <c r="V145" s="98"/>
      <c r="W145" s="98"/>
      <c r="X145" s="100"/>
      <c r="Y145" s="16"/>
      <c r="Z145" s="92"/>
      <c r="AA145" s="92"/>
      <c r="AB145" s="92"/>
      <c r="AC145" s="110"/>
      <c r="AE145" s="92"/>
      <c r="AF145" s="92"/>
      <c r="AG145" s="92"/>
      <c r="AJ145" s="92"/>
      <c r="AN145" s="92"/>
      <c r="AS145" s="11"/>
      <c r="AX145" s="11"/>
      <c r="BC145" s="11"/>
    </row>
    <row r="146" spans="3:55" s="12" customFormat="1" x14ac:dyDescent="0.25">
      <c r="C146" s="92"/>
      <c r="D146" s="92"/>
      <c r="F146" s="16"/>
      <c r="G146" s="16"/>
      <c r="J146" s="92"/>
      <c r="K146" s="92"/>
      <c r="N146" s="11"/>
      <c r="O146" s="11"/>
      <c r="P146" s="100"/>
      <c r="Q146" s="14"/>
      <c r="R146" s="100"/>
      <c r="S146" s="100"/>
      <c r="U146" s="98"/>
      <c r="V146" s="98"/>
      <c r="W146" s="98"/>
      <c r="X146" s="100"/>
      <c r="Y146" s="16"/>
      <c r="Z146" s="92"/>
      <c r="AA146" s="92"/>
      <c r="AB146" s="92"/>
      <c r="AC146" s="110"/>
      <c r="AE146" s="92"/>
      <c r="AF146" s="92"/>
      <c r="AG146" s="92"/>
      <c r="AJ146" s="92"/>
      <c r="AN146" s="92"/>
      <c r="AS146" s="11"/>
      <c r="AX146" s="11"/>
      <c r="BC146" s="11"/>
    </row>
    <row r="147" spans="3:55" s="12" customFormat="1" x14ac:dyDescent="0.25">
      <c r="C147" s="92"/>
      <c r="D147" s="92"/>
      <c r="F147" s="16"/>
      <c r="G147" s="16"/>
      <c r="J147" s="92"/>
      <c r="K147" s="92"/>
      <c r="N147" s="11"/>
      <c r="O147" s="11"/>
      <c r="P147" s="100"/>
      <c r="Q147" s="14"/>
      <c r="R147" s="100"/>
      <c r="S147" s="100"/>
      <c r="U147" s="98"/>
      <c r="V147" s="98"/>
      <c r="W147" s="98"/>
      <c r="X147" s="100"/>
      <c r="Y147" s="16"/>
      <c r="Z147" s="92"/>
      <c r="AA147" s="92"/>
      <c r="AB147" s="92"/>
      <c r="AC147" s="110"/>
      <c r="AE147" s="92"/>
      <c r="AF147" s="92"/>
      <c r="AG147" s="92"/>
      <c r="AJ147" s="92"/>
      <c r="AN147" s="92"/>
      <c r="AS147" s="11"/>
      <c r="AX147" s="11"/>
      <c r="BC147" s="11"/>
    </row>
    <row r="148" spans="3:55" s="12" customFormat="1" x14ac:dyDescent="0.25">
      <c r="C148" s="92"/>
      <c r="D148" s="92"/>
      <c r="F148" s="16"/>
      <c r="G148" s="16"/>
      <c r="J148" s="92"/>
      <c r="K148" s="92"/>
      <c r="N148" s="11"/>
      <c r="O148" s="11"/>
      <c r="P148" s="100"/>
      <c r="Q148" s="14"/>
      <c r="R148" s="100"/>
      <c r="S148" s="100"/>
      <c r="U148" s="98"/>
      <c r="V148" s="98"/>
      <c r="W148" s="98"/>
      <c r="X148" s="100"/>
      <c r="Y148" s="16"/>
      <c r="Z148" s="92"/>
      <c r="AA148" s="92"/>
      <c r="AB148" s="92"/>
      <c r="AC148" s="110"/>
      <c r="AE148" s="92"/>
      <c r="AF148" s="92"/>
      <c r="AG148" s="92"/>
      <c r="AJ148" s="92"/>
      <c r="AN148" s="92"/>
      <c r="AS148" s="11"/>
      <c r="AX148" s="11"/>
      <c r="BC148" s="11"/>
    </row>
    <row r="149" spans="3:55" s="12" customFormat="1" x14ac:dyDescent="0.25">
      <c r="C149" s="92"/>
      <c r="D149" s="92"/>
      <c r="F149" s="16"/>
      <c r="G149" s="16"/>
      <c r="J149" s="92"/>
      <c r="K149" s="92"/>
      <c r="N149" s="11"/>
      <c r="O149" s="11"/>
      <c r="P149" s="100"/>
      <c r="Q149" s="14"/>
      <c r="R149" s="100"/>
      <c r="S149" s="100"/>
      <c r="U149" s="98"/>
      <c r="V149" s="98"/>
      <c r="W149" s="98"/>
      <c r="X149" s="100"/>
      <c r="Y149" s="16"/>
      <c r="Z149" s="92"/>
      <c r="AA149" s="92"/>
      <c r="AB149" s="92"/>
      <c r="AC149" s="110"/>
      <c r="AE149" s="92"/>
      <c r="AF149" s="92"/>
      <c r="AG149" s="92"/>
      <c r="AJ149" s="92"/>
      <c r="AN149" s="92"/>
      <c r="AS149" s="11"/>
      <c r="AX149" s="11"/>
      <c r="BC149" s="11"/>
    </row>
    <row r="150" spans="3:55" s="12" customFormat="1" x14ac:dyDescent="0.25">
      <c r="C150" s="92"/>
      <c r="D150" s="92"/>
      <c r="F150" s="16"/>
      <c r="G150" s="16"/>
      <c r="J150" s="92"/>
      <c r="K150" s="92"/>
      <c r="N150" s="11"/>
      <c r="O150" s="11"/>
      <c r="P150" s="100"/>
      <c r="Q150" s="14"/>
      <c r="R150" s="100"/>
      <c r="S150" s="100"/>
      <c r="U150" s="98"/>
      <c r="V150" s="98"/>
      <c r="W150" s="98"/>
      <c r="X150" s="100"/>
      <c r="Y150" s="16"/>
      <c r="Z150" s="92"/>
      <c r="AA150" s="92"/>
      <c r="AB150" s="92"/>
      <c r="AC150" s="110"/>
      <c r="AE150" s="92"/>
      <c r="AF150" s="92"/>
      <c r="AG150" s="92"/>
      <c r="AJ150" s="92"/>
      <c r="AN150" s="92"/>
      <c r="AS150" s="11"/>
      <c r="AX150" s="11"/>
      <c r="BC150" s="11"/>
    </row>
    <row r="151" spans="3:55" s="12" customFormat="1" x14ac:dyDescent="0.25">
      <c r="C151" s="92"/>
      <c r="D151" s="92"/>
      <c r="F151" s="16"/>
      <c r="G151" s="16"/>
      <c r="J151" s="92"/>
      <c r="K151" s="92"/>
      <c r="N151" s="11"/>
      <c r="O151" s="11"/>
      <c r="P151" s="100"/>
      <c r="Q151" s="14"/>
      <c r="R151" s="100"/>
      <c r="S151" s="100"/>
      <c r="U151" s="98"/>
      <c r="V151" s="98"/>
      <c r="W151" s="98"/>
      <c r="X151" s="100"/>
      <c r="Y151" s="16"/>
      <c r="Z151" s="92"/>
      <c r="AA151" s="92"/>
      <c r="AB151" s="92"/>
      <c r="AC151" s="110"/>
      <c r="AE151" s="92"/>
      <c r="AF151" s="92"/>
      <c r="AG151" s="92"/>
      <c r="AJ151" s="92"/>
      <c r="AN151" s="92"/>
      <c r="AS151" s="11"/>
      <c r="AX151" s="11"/>
      <c r="BC151" s="11"/>
    </row>
    <row r="152" spans="3:55" s="12" customFormat="1" x14ac:dyDescent="0.25">
      <c r="C152" s="92"/>
      <c r="D152" s="92"/>
      <c r="F152" s="16"/>
      <c r="G152" s="16"/>
      <c r="J152" s="92"/>
      <c r="K152" s="92"/>
      <c r="N152" s="11"/>
      <c r="O152" s="11"/>
      <c r="P152" s="100"/>
      <c r="Q152" s="14"/>
      <c r="R152" s="100"/>
      <c r="S152" s="100"/>
      <c r="U152" s="98"/>
      <c r="V152" s="98"/>
      <c r="W152" s="98"/>
      <c r="X152" s="100"/>
      <c r="Y152" s="16"/>
      <c r="Z152" s="92"/>
      <c r="AA152" s="92"/>
      <c r="AB152" s="92"/>
      <c r="AC152" s="110"/>
      <c r="AE152" s="92"/>
      <c r="AF152" s="92"/>
      <c r="AG152" s="92"/>
      <c r="AJ152" s="92"/>
      <c r="AN152" s="92"/>
      <c r="AS152" s="11"/>
      <c r="AX152" s="11"/>
      <c r="BC152" s="11"/>
    </row>
    <row r="153" spans="3:55" s="12" customFormat="1" x14ac:dyDescent="0.25">
      <c r="C153" s="92"/>
      <c r="D153" s="92"/>
      <c r="F153" s="16"/>
      <c r="G153" s="16"/>
      <c r="J153" s="92"/>
      <c r="K153" s="92"/>
      <c r="N153" s="11"/>
      <c r="O153" s="11"/>
      <c r="P153" s="100"/>
      <c r="Q153" s="14"/>
      <c r="R153" s="100"/>
      <c r="S153" s="100"/>
      <c r="U153" s="98"/>
      <c r="V153" s="98"/>
      <c r="W153" s="98"/>
      <c r="X153" s="100"/>
      <c r="Y153" s="16"/>
      <c r="Z153" s="92"/>
      <c r="AA153" s="92"/>
      <c r="AB153" s="92"/>
      <c r="AC153" s="110"/>
      <c r="AE153" s="92"/>
      <c r="AF153" s="92"/>
      <c r="AG153" s="92"/>
      <c r="AJ153" s="92"/>
      <c r="AN153" s="92"/>
      <c r="AS153" s="11"/>
      <c r="AX153" s="11"/>
      <c r="BC153" s="11"/>
    </row>
    <row r="154" spans="3:55" s="12" customFormat="1" x14ac:dyDescent="0.25">
      <c r="C154" s="92"/>
      <c r="D154" s="92"/>
      <c r="F154" s="16"/>
      <c r="G154" s="16"/>
      <c r="J154" s="92"/>
      <c r="K154" s="92"/>
      <c r="N154" s="11"/>
      <c r="O154" s="11"/>
      <c r="P154" s="100"/>
      <c r="Q154" s="14"/>
      <c r="R154" s="100"/>
      <c r="S154" s="100"/>
      <c r="U154" s="98"/>
      <c r="V154" s="98"/>
      <c r="W154" s="98"/>
      <c r="X154" s="100"/>
      <c r="Y154" s="16"/>
      <c r="Z154" s="92"/>
      <c r="AA154" s="92"/>
      <c r="AB154" s="92"/>
      <c r="AC154" s="110"/>
      <c r="AE154" s="92"/>
      <c r="AF154" s="92"/>
      <c r="AG154" s="92"/>
      <c r="AJ154" s="92"/>
      <c r="AN154" s="92"/>
      <c r="AS154" s="11"/>
      <c r="AX154" s="11"/>
      <c r="BC154" s="11"/>
    </row>
    <row r="155" spans="3:55" s="12" customFormat="1" x14ac:dyDescent="0.25">
      <c r="C155" s="92"/>
      <c r="D155" s="92"/>
      <c r="F155" s="16"/>
      <c r="G155" s="16"/>
      <c r="J155" s="92"/>
      <c r="K155" s="92"/>
      <c r="N155" s="11"/>
      <c r="O155" s="11"/>
      <c r="P155" s="100"/>
      <c r="Q155" s="14"/>
      <c r="R155" s="100"/>
      <c r="S155" s="100"/>
      <c r="U155" s="98"/>
      <c r="V155" s="98"/>
      <c r="W155" s="98"/>
      <c r="X155" s="100"/>
      <c r="Y155" s="16"/>
      <c r="Z155" s="92"/>
      <c r="AA155" s="92"/>
      <c r="AB155" s="92"/>
      <c r="AC155" s="110"/>
      <c r="AE155" s="92"/>
      <c r="AF155" s="92"/>
      <c r="AG155" s="92"/>
      <c r="AJ155" s="92"/>
      <c r="AN155" s="92"/>
      <c r="AS155" s="11"/>
      <c r="AX155" s="11"/>
      <c r="BC155" s="11"/>
    </row>
  </sheetData>
  <mergeCells count="6">
    <mergeCell ref="AM2:AP3"/>
    <mergeCell ref="AR2:AU3"/>
    <mergeCell ref="AE2:AH3"/>
    <mergeCell ref="AW2:AZ3"/>
    <mergeCell ref="BB2:BE3"/>
    <mergeCell ref="AI2:AL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6D54-7B93-4F79-907A-A8ECACAB6C69}">
  <dimension ref="B1:U49"/>
  <sheetViews>
    <sheetView workbookViewId="0"/>
  </sheetViews>
  <sheetFormatPr defaultRowHeight="15" x14ac:dyDescent="0.25"/>
  <cols>
    <col min="1" max="1" width="1.85546875" style="37" customWidth="1"/>
    <col min="2" max="3" width="9.140625" style="37"/>
    <col min="4" max="4" width="9.140625" style="141"/>
    <col min="5" max="5" width="9.140625" style="37"/>
    <col min="6" max="6" width="9.140625" style="141"/>
    <col min="7" max="7" width="9.140625" style="37"/>
    <col min="8" max="8" width="9.140625" style="141"/>
    <col min="9" max="9" width="9.140625" style="37"/>
    <col min="10" max="10" width="9.140625" style="141"/>
    <col min="11" max="12" width="9.140625" style="37"/>
    <col min="13" max="13" width="9.140625" style="141"/>
    <col min="14" max="14" width="9.140625" style="37"/>
    <col min="15" max="15" width="9.140625" style="141"/>
    <col min="16" max="16" width="9.140625" style="37"/>
    <col min="17" max="17" width="9.140625" style="141"/>
    <col min="18" max="18" width="9.140625" style="37"/>
    <col min="19" max="21" width="9.140625" style="141"/>
    <col min="22" max="16384" width="9.140625" style="37"/>
  </cols>
  <sheetData>
    <row r="1" spans="2:15" x14ac:dyDescent="0.25">
      <c r="B1" s="37" t="s">
        <v>134</v>
      </c>
      <c r="O1" s="37" t="s">
        <v>137</v>
      </c>
    </row>
    <row r="2" spans="2:15" x14ac:dyDescent="0.25">
      <c r="B2" s="37" t="s">
        <v>135</v>
      </c>
      <c r="O2" s="37" t="s">
        <v>138</v>
      </c>
    </row>
    <row r="3" spans="2:15" x14ac:dyDescent="0.25">
      <c r="B3" s="37" t="s">
        <v>136</v>
      </c>
      <c r="O3" s="37" t="s">
        <v>139</v>
      </c>
    </row>
    <row r="26" spans="2:21" x14ac:dyDescent="0.25">
      <c r="B26" s="162" t="s">
        <v>129</v>
      </c>
      <c r="C26" s="163"/>
      <c r="D26" s="164"/>
    </row>
    <row r="27" spans="2:21" x14ac:dyDescent="0.25">
      <c r="C27" s="37" t="s">
        <v>4</v>
      </c>
      <c r="L27" s="37" t="s">
        <v>5</v>
      </c>
    </row>
    <row r="28" spans="2:21" x14ac:dyDescent="0.25">
      <c r="C28" s="37" t="s">
        <v>12</v>
      </c>
      <c r="E28" s="37" t="s">
        <v>13</v>
      </c>
      <c r="G28" s="37" t="s">
        <v>14</v>
      </c>
      <c r="I28" s="37" t="s">
        <v>15</v>
      </c>
      <c r="K28" s="37" t="s">
        <v>16</v>
      </c>
      <c r="L28" s="37" t="s">
        <v>17</v>
      </c>
      <c r="N28" s="37" t="s">
        <v>18</v>
      </c>
      <c r="P28" s="37" t="s">
        <v>19</v>
      </c>
      <c r="R28" s="37" t="s">
        <v>20</v>
      </c>
      <c r="T28" s="141" t="s">
        <v>60</v>
      </c>
      <c r="U28" s="141" t="s">
        <v>97</v>
      </c>
    </row>
    <row r="29" spans="2:21" x14ac:dyDescent="0.25">
      <c r="B29" s="37" t="s">
        <v>6</v>
      </c>
      <c r="C29" s="37" t="s">
        <v>128</v>
      </c>
      <c r="E29" s="37" t="s">
        <v>127</v>
      </c>
      <c r="G29" s="37" t="s">
        <v>141</v>
      </c>
      <c r="I29" s="37" t="s">
        <v>140</v>
      </c>
      <c r="K29" s="37" t="s">
        <v>10</v>
      </c>
      <c r="L29" s="37" t="s">
        <v>102</v>
      </c>
      <c r="N29" s="37" t="s">
        <v>103</v>
      </c>
      <c r="P29" s="37" t="s">
        <v>104</v>
      </c>
      <c r="R29" s="37" t="s">
        <v>105</v>
      </c>
      <c r="T29" s="141" t="s">
        <v>96</v>
      </c>
      <c r="U29" s="141" t="s">
        <v>98</v>
      </c>
    </row>
    <row r="30" spans="2:21" x14ac:dyDescent="0.25">
      <c r="B30" s="37" t="s">
        <v>106</v>
      </c>
      <c r="C30" s="37">
        <v>595</v>
      </c>
      <c r="D30" s="141">
        <v>0.56558935361216733</v>
      </c>
      <c r="E30" s="37">
        <v>207</v>
      </c>
      <c r="F30" s="141">
        <v>0.19676806083650189</v>
      </c>
      <c r="G30" s="37">
        <v>24</v>
      </c>
      <c r="H30" s="141">
        <v>2.2813688212927757E-2</v>
      </c>
      <c r="I30" s="37">
        <v>208</v>
      </c>
      <c r="J30" s="141">
        <v>0.19771863117870722</v>
      </c>
      <c r="K30" s="37">
        <v>1038</v>
      </c>
      <c r="L30" s="37">
        <v>595</v>
      </c>
      <c r="M30" s="141">
        <v>0.57321772639691715</v>
      </c>
      <c r="N30" s="37">
        <v>14</v>
      </c>
      <c r="O30" s="141">
        <v>1.348747591522158E-2</v>
      </c>
      <c r="P30" s="37">
        <v>207</v>
      </c>
      <c r="Q30" s="141">
        <v>0.19942196531791909</v>
      </c>
      <c r="R30" s="37" t="s">
        <v>107</v>
      </c>
      <c r="S30" s="141" t="s">
        <v>107</v>
      </c>
      <c r="T30" s="141">
        <v>0.22053231939163498</v>
      </c>
      <c r="U30" s="141">
        <v>0.76235741444866922</v>
      </c>
    </row>
    <row r="31" spans="2:21" x14ac:dyDescent="0.25">
      <c r="B31" s="37" t="s">
        <v>108</v>
      </c>
      <c r="C31" s="37">
        <v>6268</v>
      </c>
      <c r="D31" s="141">
        <v>0.84360699865410493</v>
      </c>
      <c r="E31" s="37">
        <v>266</v>
      </c>
      <c r="F31" s="141">
        <v>3.5800807537012112E-2</v>
      </c>
      <c r="G31" s="37">
        <v>50</v>
      </c>
      <c r="H31" s="141">
        <v>6.7294751009421266E-3</v>
      </c>
      <c r="I31" s="37">
        <v>982</v>
      </c>
      <c r="J31" s="141">
        <v>0.13216689098250337</v>
      </c>
      <c r="K31" s="37">
        <v>7259</v>
      </c>
      <c r="L31" s="37">
        <v>6268</v>
      </c>
      <c r="M31" s="141">
        <v>0.86347981815677088</v>
      </c>
      <c r="N31" s="37">
        <v>11</v>
      </c>
      <c r="O31" s="141">
        <v>1.5153602424576387E-3</v>
      </c>
      <c r="P31" s="37">
        <v>266</v>
      </c>
      <c r="Q31" s="141">
        <v>3.6644165863066541E-2</v>
      </c>
      <c r="R31" s="37" t="s">
        <v>107</v>
      </c>
      <c r="S31" s="141" t="s">
        <v>107</v>
      </c>
      <c r="T31" s="141">
        <v>0.13889636608344549</v>
      </c>
      <c r="U31" s="141">
        <v>0.87940780619111714</v>
      </c>
    </row>
    <row r="32" spans="2:21" x14ac:dyDescent="0.25">
      <c r="B32" s="37" t="s">
        <v>109</v>
      </c>
      <c r="C32" s="37">
        <v>9594</v>
      </c>
      <c r="D32" s="141">
        <v>0.91267123287671237</v>
      </c>
      <c r="E32" s="37">
        <v>291</v>
      </c>
      <c r="F32" s="141">
        <v>2.7682648401826482E-2</v>
      </c>
      <c r="G32" s="37">
        <v>23</v>
      </c>
      <c r="H32" s="141">
        <v>2.1879756468797563E-3</v>
      </c>
      <c r="I32" s="37">
        <v>933</v>
      </c>
      <c r="J32" s="141">
        <v>8.8755707762557076E-2</v>
      </c>
      <c r="K32" s="37">
        <v>10373</v>
      </c>
      <c r="L32" s="37">
        <v>9594</v>
      </c>
      <c r="M32" s="141">
        <v>0.92490118577075098</v>
      </c>
      <c r="N32" s="37">
        <v>8</v>
      </c>
      <c r="O32" s="141">
        <v>7.7123300877277544E-4</v>
      </c>
      <c r="P32" s="37">
        <v>291</v>
      </c>
      <c r="Q32" s="141">
        <v>2.8053600694109709E-2</v>
      </c>
      <c r="R32" s="37" t="s">
        <v>107</v>
      </c>
      <c r="S32" s="141" t="s">
        <v>107</v>
      </c>
      <c r="T32" s="141">
        <v>9.0943683409436829E-2</v>
      </c>
      <c r="U32" s="141">
        <v>0.94035388127853881</v>
      </c>
    </row>
    <row r="33" spans="2:21" x14ac:dyDescent="0.25">
      <c r="B33" s="37" t="s">
        <v>110</v>
      </c>
      <c r="C33" s="37">
        <v>8031</v>
      </c>
      <c r="D33" s="141">
        <v>0.94249501232249733</v>
      </c>
      <c r="E33" s="37">
        <v>221</v>
      </c>
      <c r="F33" s="141">
        <v>2.5935923013730783E-2</v>
      </c>
      <c r="G33" s="37">
        <v>15</v>
      </c>
      <c r="H33" s="141">
        <v>1.7603567656378359E-3</v>
      </c>
      <c r="I33" s="37">
        <v>619</v>
      </c>
      <c r="J33" s="141">
        <v>7.2644055861988036E-2</v>
      </c>
      <c r="K33" s="37">
        <v>8559</v>
      </c>
      <c r="L33" s="37">
        <v>8031</v>
      </c>
      <c r="M33" s="141">
        <v>0.93831055029793198</v>
      </c>
      <c r="N33" s="37">
        <v>8</v>
      </c>
      <c r="O33" s="141">
        <v>9.3468863184951513E-4</v>
      </c>
      <c r="P33" s="37">
        <v>221</v>
      </c>
      <c r="Q33" s="141">
        <v>2.5820773454842856E-2</v>
      </c>
      <c r="R33" s="37" t="s">
        <v>107</v>
      </c>
      <c r="S33" s="141" t="s">
        <v>107</v>
      </c>
      <c r="T33" s="141">
        <v>7.4404412627625871E-2</v>
      </c>
      <c r="U33" s="141">
        <v>0.96843093533622815</v>
      </c>
    </row>
    <row r="34" spans="2:21" x14ac:dyDescent="0.25">
      <c r="B34" s="37" t="s">
        <v>111</v>
      </c>
      <c r="C34" s="37">
        <v>15833</v>
      </c>
      <c r="D34" s="141">
        <v>0.82206645898234687</v>
      </c>
      <c r="E34" s="37">
        <v>554</v>
      </c>
      <c r="F34" s="141">
        <v>2.8764278296988577E-2</v>
      </c>
      <c r="G34" s="37">
        <v>36</v>
      </c>
      <c r="H34" s="141">
        <v>1.869158878504673E-3</v>
      </c>
      <c r="I34" s="37">
        <v>3197</v>
      </c>
      <c r="J34" s="141">
        <v>0.16599169262720664</v>
      </c>
      <c r="K34" s="37">
        <v>19576</v>
      </c>
      <c r="L34" s="37">
        <v>15833</v>
      </c>
      <c r="M34" s="141">
        <v>0.80879648549243977</v>
      </c>
      <c r="N34" s="37">
        <v>22</v>
      </c>
      <c r="O34" s="141">
        <v>1.1238250919493257E-3</v>
      </c>
      <c r="P34" s="37">
        <v>554</v>
      </c>
      <c r="Q34" s="141">
        <v>2.8299959133633021E-2</v>
      </c>
      <c r="R34" s="37" t="s">
        <v>107</v>
      </c>
      <c r="S34" s="141" t="s">
        <v>107</v>
      </c>
      <c r="T34" s="141">
        <v>0.16786085150571131</v>
      </c>
      <c r="U34" s="141">
        <v>0.85083073727933545</v>
      </c>
    </row>
    <row r="35" spans="2:21" x14ac:dyDescent="0.25">
      <c r="B35" s="37" t="s">
        <v>112</v>
      </c>
      <c r="C35" s="37">
        <v>56833</v>
      </c>
      <c r="D35" s="141">
        <v>0.84656061012303752</v>
      </c>
      <c r="E35" s="37">
        <v>1624</v>
      </c>
      <c r="F35" s="141">
        <v>2.4190425119909435E-2</v>
      </c>
      <c r="G35" s="37">
        <v>107</v>
      </c>
      <c r="H35" s="141">
        <v>1.5938272708314713E-3</v>
      </c>
      <c r="I35" s="37">
        <v>9973</v>
      </c>
      <c r="J35" s="141">
        <v>0.14855363899067536</v>
      </c>
      <c r="K35" s="37">
        <v>66466</v>
      </c>
      <c r="L35" s="37">
        <v>56833</v>
      </c>
      <c r="M35" s="141">
        <v>0.85506875695844486</v>
      </c>
      <c r="N35" s="37">
        <v>75</v>
      </c>
      <c r="O35" s="141">
        <v>1.1283964733848884E-3</v>
      </c>
      <c r="P35" s="37">
        <v>1624</v>
      </c>
      <c r="Q35" s="141">
        <v>2.4433544970360786E-2</v>
      </c>
      <c r="R35" s="37" t="s">
        <v>107</v>
      </c>
      <c r="S35" s="141" t="s">
        <v>107</v>
      </c>
      <c r="T35" s="141">
        <v>0.15014746626150682</v>
      </c>
      <c r="U35" s="141">
        <v>0.87075103524294695</v>
      </c>
    </row>
    <row r="36" spans="2:21" x14ac:dyDescent="0.25">
      <c r="B36" s="37" t="s">
        <v>113</v>
      </c>
      <c r="C36" s="37">
        <v>83906</v>
      </c>
      <c r="D36" s="141">
        <v>0.88352796234481457</v>
      </c>
      <c r="E36" s="37">
        <v>2090</v>
      </c>
      <c r="F36" s="141">
        <v>2.200764476081165E-2</v>
      </c>
      <c r="G36" s="37">
        <v>145</v>
      </c>
      <c r="H36" s="141">
        <v>1.5268461676161192E-3</v>
      </c>
      <c r="I36" s="37">
        <v>10994</v>
      </c>
      <c r="J36" s="141">
        <v>0.11576652942601114</v>
      </c>
      <c r="K36" s="37">
        <v>94514</v>
      </c>
      <c r="L36" s="37">
        <v>83906</v>
      </c>
      <c r="M36" s="141">
        <v>0.88776265950017985</v>
      </c>
      <c r="N36" s="37">
        <v>81</v>
      </c>
      <c r="O36" s="141">
        <v>8.5701589182554964E-4</v>
      </c>
      <c r="P36" s="37">
        <v>2090</v>
      </c>
      <c r="Q36" s="141">
        <v>2.2113126097720974E-2</v>
      </c>
      <c r="R36" s="37">
        <v>4</v>
      </c>
      <c r="S36" s="141">
        <v>4.2321772435829611E-5</v>
      </c>
      <c r="T36" s="141">
        <v>0.11729337559362726</v>
      </c>
      <c r="U36" s="141">
        <v>0.90553560710562619</v>
      </c>
    </row>
    <row r="37" spans="2:21" x14ac:dyDescent="0.25">
      <c r="B37" s="37" t="s">
        <v>114</v>
      </c>
      <c r="C37" s="37">
        <v>96725</v>
      </c>
      <c r="D37" s="141">
        <v>0.9073384426329465</v>
      </c>
      <c r="E37" s="37">
        <v>2586</v>
      </c>
      <c r="F37" s="141">
        <v>2.4258229130512274E-2</v>
      </c>
      <c r="G37" s="37">
        <v>162</v>
      </c>
      <c r="H37" s="141">
        <v>1.5196570452989128E-3</v>
      </c>
      <c r="I37" s="37">
        <v>9469</v>
      </c>
      <c r="J37" s="141">
        <v>8.8824892357625959E-2</v>
      </c>
      <c r="K37" s="37">
        <v>105741</v>
      </c>
      <c r="L37" s="37">
        <v>96725</v>
      </c>
      <c r="M37" s="141">
        <v>0.91473506019424822</v>
      </c>
      <c r="N37" s="37">
        <v>40</v>
      </c>
      <c r="O37" s="141">
        <v>3.7828278529614812E-4</v>
      </c>
      <c r="P37" s="37">
        <v>2586</v>
      </c>
      <c r="Q37" s="141">
        <v>2.4455982069395976E-2</v>
      </c>
      <c r="R37" s="37">
        <v>1</v>
      </c>
      <c r="S37" s="141">
        <v>9.457069632403704E-6</v>
      </c>
      <c r="T37" s="141">
        <v>9.034454940292487E-2</v>
      </c>
      <c r="U37" s="141">
        <v>0.93159667176345884</v>
      </c>
    </row>
    <row r="38" spans="2:21" x14ac:dyDescent="0.25">
      <c r="B38" s="37" t="s">
        <v>115</v>
      </c>
      <c r="C38" s="37">
        <v>85956</v>
      </c>
      <c r="D38" s="141">
        <v>0.92429781926104349</v>
      </c>
      <c r="E38" s="37">
        <v>2362</v>
      </c>
      <c r="F38" s="141">
        <v>2.5398941889973763E-2</v>
      </c>
      <c r="G38" s="37">
        <v>117</v>
      </c>
      <c r="H38" s="141">
        <v>1.2581186287582262E-3</v>
      </c>
      <c r="I38" s="37">
        <v>6774</v>
      </c>
      <c r="J38" s="141">
        <v>7.2841842659899347E-2</v>
      </c>
      <c r="K38" s="37">
        <v>92893</v>
      </c>
      <c r="L38" s="37">
        <v>85956</v>
      </c>
      <c r="M38" s="141">
        <v>0.92532268308699261</v>
      </c>
      <c r="N38" s="37">
        <v>33</v>
      </c>
      <c r="O38" s="141">
        <v>3.5524743522116845E-4</v>
      </c>
      <c r="P38" s="37">
        <v>2362</v>
      </c>
      <c r="Q38" s="141">
        <v>2.5427104302799996E-2</v>
      </c>
      <c r="R38" s="37">
        <v>1</v>
      </c>
      <c r="S38" s="141">
        <v>1.0765073794580861E-5</v>
      </c>
      <c r="T38" s="141">
        <v>7.4099961288657576E-2</v>
      </c>
      <c r="U38" s="141">
        <v>0.9496967611510172</v>
      </c>
    </row>
    <row r="39" spans="2:21" x14ac:dyDescent="0.25">
      <c r="B39" s="37" t="s">
        <v>116</v>
      </c>
      <c r="C39" s="37">
        <v>183258</v>
      </c>
      <c r="D39" s="141">
        <v>0.97067189279377097</v>
      </c>
      <c r="E39" s="37">
        <v>64</v>
      </c>
      <c r="F39" s="141">
        <v>3.389920283905824E-4</v>
      </c>
      <c r="G39" s="37">
        <v>358</v>
      </c>
      <c r="H39" s="141">
        <v>1.8962366588098202E-3</v>
      </c>
      <c r="I39" s="37">
        <v>10884</v>
      </c>
      <c r="J39" s="141">
        <v>5.7649831828173417E-2</v>
      </c>
      <c r="K39" s="37">
        <v>190587</v>
      </c>
      <c r="L39" s="37">
        <v>183258</v>
      </c>
      <c r="M39" s="141">
        <v>0.96154512112578505</v>
      </c>
      <c r="N39" s="37">
        <v>98</v>
      </c>
      <c r="O39" s="141">
        <v>5.1420086364757298E-4</v>
      </c>
      <c r="P39" s="37">
        <v>64</v>
      </c>
      <c r="Q39" s="141">
        <v>3.3580464564739464E-4</v>
      </c>
      <c r="R39" s="37">
        <v>6</v>
      </c>
      <c r="S39" s="141">
        <v>3.1481685529443249E-5</v>
      </c>
      <c r="T39" s="141">
        <v>5.9546068486983239E-2</v>
      </c>
      <c r="U39" s="141">
        <v>0.97101088482216158</v>
      </c>
    </row>
    <row r="40" spans="2:21" x14ac:dyDescent="0.25">
      <c r="B40" s="37" t="s">
        <v>117</v>
      </c>
      <c r="C40" s="37">
        <v>494</v>
      </c>
      <c r="D40" s="141">
        <v>0.57642940490081684</v>
      </c>
      <c r="E40" s="37">
        <v>166</v>
      </c>
      <c r="F40" s="141">
        <v>0.19369894982497082</v>
      </c>
      <c r="G40" s="37">
        <v>24</v>
      </c>
      <c r="H40" s="141">
        <v>2.8004667444574097E-2</v>
      </c>
      <c r="I40" s="37">
        <v>169</v>
      </c>
      <c r="J40" s="141">
        <v>0.1971995332555426</v>
      </c>
      <c r="K40" s="37">
        <v>868</v>
      </c>
      <c r="L40" s="37">
        <v>494</v>
      </c>
      <c r="M40" s="141">
        <v>0.56912442396313367</v>
      </c>
      <c r="N40" s="37">
        <v>9</v>
      </c>
      <c r="O40" s="141">
        <v>1.0368663594470046E-2</v>
      </c>
      <c r="P40" s="37">
        <v>166</v>
      </c>
      <c r="Q40" s="141">
        <v>0.19124423963133641</v>
      </c>
      <c r="R40" s="37" t="s">
        <v>107</v>
      </c>
      <c r="S40" s="141" t="s">
        <v>107</v>
      </c>
      <c r="T40" s="141">
        <v>0.22520420070011668</v>
      </c>
      <c r="U40" s="141">
        <v>0.77012835472578767</v>
      </c>
    </row>
    <row r="41" spans="2:21" x14ac:dyDescent="0.25">
      <c r="B41" s="37" t="s">
        <v>118</v>
      </c>
      <c r="C41" s="37">
        <v>5812</v>
      </c>
      <c r="D41" s="141">
        <v>0.84834330754634357</v>
      </c>
      <c r="E41" s="37">
        <v>216</v>
      </c>
      <c r="F41" s="141">
        <v>3.1528244051963215E-2</v>
      </c>
      <c r="G41" s="37">
        <v>46</v>
      </c>
      <c r="H41" s="141">
        <v>6.7143482703255E-3</v>
      </c>
      <c r="I41" s="37">
        <v>957</v>
      </c>
      <c r="J41" s="141">
        <v>0.13968763684133703</v>
      </c>
      <c r="K41" s="37">
        <v>6687</v>
      </c>
      <c r="L41" s="37">
        <v>5812</v>
      </c>
      <c r="M41" s="141">
        <v>0.8691490952594586</v>
      </c>
      <c r="N41" s="37">
        <v>10</v>
      </c>
      <c r="O41" s="141">
        <v>1.4954389113204726E-3</v>
      </c>
      <c r="P41" s="37">
        <v>216</v>
      </c>
      <c r="Q41" s="141">
        <v>3.2301480484522208E-2</v>
      </c>
      <c r="R41" s="37" t="s">
        <v>107</v>
      </c>
      <c r="S41" s="141" t="s">
        <v>107</v>
      </c>
      <c r="T41" s="141">
        <v>0.14640198511166252</v>
      </c>
      <c r="U41" s="141">
        <v>0.87987155159830677</v>
      </c>
    </row>
    <row r="42" spans="2:21" x14ac:dyDescent="0.25">
      <c r="B42" s="37" t="s">
        <v>119</v>
      </c>
      <c r="C42" s="37">
        <v>8233</v>
      </c>
      <c r="D42" s="141">
        <v>0.90841884585678034</v>
      </c>
      <c r="E42" s="37">
        <v>276</v>
      </c>
      <c r="F42" s="141">
        <v>3.0453492221118834E-2</v>
      </c>
      <c r="G42" s="37">
        <v>23</v>
      </c>
      <c r="H42" s="141">
        <v>2.5377910184265695E-3</v>
      </c>
      <c r="I42" s="37">
        <v>811</v>
      </c>
      <c r="J42" s="141">
        <v>8.948471808451948E-2</v>
      </c>
      <c r="K42" s="37">
        <v>8923</v>
      </c>
      <c r="L42" s="37">
        <v>8233</v>
      </c>
      <c r="M42" s="141">
        <v>0.92267174717023426</v>
      </c>
      <c r="N42" s="37">
        <v>7</v>
      </c>
      <c r="O42" s="141">
        <v>7.8448952146139195E-4</v>
      </c>
      <c r="P42" s="37">
        <v>276</v>
      </c>
      <c r="Q42" s="141">
        <v>3.093130113190631E-2</v>
      </c>
      <c r="R42" s="37" t="s">
        <v>107</v>
      </c>
      <c r="S42" s="141" t="s">
        <v>107</v>
      </c>
      <c r="T42" s="141">
        <v>9.2022509102946043E-2</v>
      </c>
      <c r="U42" s="141">
        <v>0.93887233807789916</v>
      </c>
    </row>
    <row r="43" spans="2:21" x14ac:dyDescent="0.25">
      <c r="B43" s="37" t="s">
        <v>120</v>
      </c>
      <c r="C43" s="37">
        <v>7011</v>
      </c>
      <c r="D43" s="141">
        <v>0.95038633590890609</v>
      </c>
      <c r="E43" s="37">
        <v>165</v>
      </c>
      <c r="F43" s="141">
        <v>2.2366815778771858E-2</v>
      </c>
      <c r="G43" s="37">
        <v>14</v>
      </c>
      <c r="H43" s="141">
        <v>1.8977904297139759E-3</v>
      </c>
      <c r="I43" s="37">
        <v>525</v>
      </c>
      <c r="J43" s="141">
        <v>7.1167141114274093E-2</v>
      </c>
      <c r="K43" s="37">
        <v>7404</v>
      </c>
      <c r="L43" s="37">
        <v>7011</v>
      </c>
      <c r="M43" s="141">
        <v>0.94692058346839547</v>
      </c>
      <c r="N43" s="37">
        <v>2</v>
      </c>
      <c r="O43" s="141">
        <v>2.7012425715829282E-4</v>
      </c>
      <c r="P43" s="37">
        <v>165</v>
      </c>
      <c r="Q43" s="141">
        <v>2.2285251215559156E-2</v>
      </c>
      <c r="R43" s="37">
        <v>1</v>
      </c>
      <c r="S43" s="141">
        <v>1.3506212857914641E-4</v>
      </c>
      <c r="T43" s="141">
        <v>7.3064931543988076E-2</v>
      </c>
      <c r="U43" s="141">
        <v>0.97275315168767795</v>
      </c>
    </row>
    <row r="44" spans="2:21" x14ac:dyDescent="0.25">
      <c r="B44" s="37" t="s">
        <v>121</v>
      </c>
      <c r="C44" s="37">
        <v>4628</v>
      </c>
      <c r="D44" s="141">
        <v>0.93570562070359886</v>
      </c>
      <c r="E44" s="37">
        <v>137</v>
      </c>
      <c r="F44" s="141">
        <v>2.769915082895269E-2</v>
      </c>
      <c r="G44" s="37">
        <v>10</v>
      </c>
      <c r="H44" s="141">
        <v>2.0218358269308533E-3</v>
      </c>
      <c r="I44" s="37">
        <v>523</v>
      </c>
      <c r="J44" s="141">
        <v>0.10574201374848362</v>
      </c>
      <c r="K44" s="37">
        <v>5038</v>
      </c>
      <c r="L44" s="37">
        <v>4628</v>
      </c>
      <c r="M44" s="141">
        <v>0.91861849940452556</v>
      </c>
      <c r="N44" s="37">
        <v>6</v>
      </c>
      <c r="O44" s="141">
        <v>1.1909487892020642E-3</v>
      </c>
      <c r="P44" s="37">
        <v>137</v>
      </c>
      <c r="Q44" s="141">
        <v>2.7193330686780467E-2</v>
      </c>
      <c r="R44" s="37" t="s">
        <v>107</v>
      </c>
      <c r="S44" s="141" t="s">
        <v>107</v>
      </c>
      <c r="T44" s="141">
        <v>0.10776384957541447</v>
      </c>
      <c r="U44" s="141">
        <v>0.96340477153255155</v>
      </c>
    </row>
    <row r="45" spans="2:21" x14ac:dyDescent="0.25">
      <c r="B45" s="37" t="s">
        <v>122</v>
      </c>
      <c r="C45" s="37">
        <v>8778</v>
      </c>
      <c r="D45" s="141">
        <v>0.78804201454349587</v>
      </c>
      <c r="E45" s="37">
        <v>258</v>
      </c>
      <c r="F45" s="141">
        <v>2.3161863722057634E-2</v>
      </c>
      <c r="G45" s="37">
        <v>31</v>
      </c>
      <c r="H45" s="141">
        <v>2.7830146332704911E-3</v>
      </c>
      <c r="I45" s="37">
        <v>2264</v>
      </c>
      <c r="J45" s="141">
        <v>0.20324984289433523</v>
      </c>
      <c r="K45" s="37">
        <v>11186</v>
      </c>
      <c r="L45" s="37">
        <v>8778</v>
      </c>
      <c r="M45" s="141">
        <v>0.78473091364205261</v>
      </c>
      <c r="N45" s="37">
        <v>25</v>
      </c>
      <c r="O45" s="141">
        <v>2.2349365278026105E-3</v>
      </c>
      <c r="P45" s="37">
        <v>258</v>
      </c>
      <c r="Q45" s="141">
        <v>2.306454496692294E-2</v>
      </c>
      <c r="R45" s="37">
        <v>2</v>
      </c>
      <c r="S45" s="141">
        <v>1.7879492222420883E-4</v>
      </c>
      <c r="T45" s="141">
        <v>0.20603285752760572</v>
      </c>
      <c r="U45" s="141">
        <v>0.81120387826555351</v>
      </c>
    </row>
    <row r="46" spans="2:21" x14ac:dyDescent="0.25">
      <c r="B46" s="37" t="s">
        <v>123</v>
      </c>
      <c r="C46" s="37">
        <v>20791</v>
      </c>
      <c r="D46" s="141">
        <v>0.81841442292552358</v>
      </c>
      <c r="E46" s="37">
        <v>596</v>
      </c>
      <c r="F46" s="141">
        <v>2.3460872303574239E-2</v>
      </c>
      <c r="G46" s="37">
        <v>96</v>
      </c>
      <c r="H46" s="141">
        <v>3.7789324515824282E-3</v>
      </c>
      <c r="I46" s="37">
        <v>4372</v>
      </c>
      <c r="J46" s="141">
        <v>0.17209888206581642</v>
      </c>
      <c r="K46" s="37">
        <v>25064</v>
      </c>
      <c r="L46" s="37">
        <v>20791</v>
      </c>
      <c r="M46" s="141">
        <v>0.8295164379189276</v>
      </c>
      <c r="N46" s="37">
        <v>44</v>
      </c>
      <c r="O46" s="141">
        <v>1.7555059048834983E-3</v>
      </c>
      <c r="P46" s="37">
        <v>596</v>
      </c>
      <c r="Q46" s="141">
        <v>2.3779125438876475E-2</v>
      </c>
      <c r="R46" s="37">
        <v>2</v>
      </c>
      <c r="S46" s="141">
        <v>7.9795722949249921E-5</v>
      </c>
      <c r="T46" s="141">
        <v>0.17587781451739884</v>
      </c>
      <c r="U46" s="141">
        <v>0.84187529522909776</v>
      </c>
    </row>
    <row r="47" spans="2:21" x14ac:dyDescent="0.25">
      <c r="B47" s="37" t="s">
        <v>124</v>
      </c>
      <c r="C47" s="37">
        <v>34114</v>
      </c>
      <c r="D47" s="141">
        <v>0.86085596043201773</v>
      </c>
      <c r="E47" s="37">
        <v>903</v>
      </c>
      <c r="F47" s="141">
        <v>2.2786918340567276E-2</v>
      </c>
      <c r="G47" s="37">
        <v>119</v>
      </c>
      <c r="H47" s="141">
        <v>3.0029272231755326E-3</v>
      </c>
      <c r="I47" s="37">
        <v>5297</v>
      </c>
      <c r="J47" s="141">
        <v>0.13366811345513274</v>
      </c>
      <c r="K47" s="37">
        <v>39343</v>
      </c>
      <c r="L47" s="37">
        <v>34114</v>
      </c>
      <c r="M47" s="141">
        <v>0.86709198586787994</v>
      </c>
      <c r="N47" s="37">
        <v>52</v>
      </c>
      <c r="O47" s="141">
        <v>1.3217090714993773E-3</v>
      </c>
      <c r="P47" s="37">
        <v>903</v>
      </c>
      <c r="Q47" s="141">
        <v>2.2951986376229572E-2</v>
      </c>
      <c r="R47" s="37" t="s">
        <v>107</v>
      </c>
      <c r="S47" s="141" t="s">
        <v>107</v>
      </c>
      <c r="T47" s="141">
        <v>0.13667104067830826</v>
      </c>
      <c r="U47" s="141">
        <v>0.88364287877258507</v>
      </c>
    </row>
    <row r="48" spans="2:21" x14ac:dyDescent="0.25">
      <c r="B48" s="37" t="s">
        <v>125</v>
      </c>
      <c r="C48" s="37">
        <v>38103</v>
      </c>
      <c r="D48" s="141">
        <v>0.8848610111237547</v>
      </c>
      <c r="E48" s="37">
        <v>989</v>
      </c>
      <c r="F48" s="141">
        <v>2.2967418313555189E-2</v>
      </c>
      <c r="G48" s="37">
        <v>166</v>
      </c>
      <c r="H48" s="141">
        <v>3.8549964004551684E-3</v>
      </c>
      <c r="I48" s="37">
        <v>4748</v>
      </c>
      <c r="J48" s="141">
        <v>0.11026218620097071</v>
      </c>
      <c r="K48" s="37">
        <v>42759</v>
      </c>
      <c r="L48" s="37">
        <v>38103</v>
      </c>
      <c r="M48" s="141">
        <v>0.89111064337332491</v>
      </c>
      <c r="N48" s="37">
        <v>53</v>
      </c>
      <c r="O48" s="141">
        <v>1.2395051334222035E-3</v>
      </c>
      <c r="P48" s="37">
        <v>989</v>
      </c>
      <c r="Q48" s="141">
        <v>2.3129633527444515E-2</v>
      </c>
      <c r="R48" s="37">
        <v>1</v>
      </c>
      <c r="S48" s="141">
        <v>2.3386889309852897E-5</v>
      </c>
      <c r="T48" s="141">
        <v>0.11411718260142588</v>
      </c>
      <c r="U48" s="141">
        <v>0.9078284294373099</v>
      </c>
    </row>
    <row r="49" spans="2:21" x14ac:dyDescent="0.25">
      <c r="B49" s="37" t="s">
        <v>126</v>
      </c>
      <c r="C49" s="37">
        <v>105585</v>
      </c>
      <c r="D49" s="141">
        <v>0.94639047738558346</v>
      </c>
      <c r="E49" s="37">
        <v>29</v>
      </c>
      <c r="F49" s="141">
        <v>2.599358227416955E-4</v>
      </c>
      <c r="G49" s="37">
        <v>434</v>
      </c>
      <c r="H49" s="141">
        <v>3.8900740368929604E-3</v>
      </c>
      <c r="I49" s="37">
        <v>9162</v>
      </c>
      <c r="J49" s="141">
        <v>8.2121793377910826E-2</v>
      </c>
      <c r="K49" s="37">
        <v>111937</v>
      </c>
      <c r="L49" s="37">
        <v>105585</v>
      </c>
      <c r="M49" s="141">
        <v>0.94325379454514591</v>
      </c>
      <c r="N49" s="37">
        <v>93</v>
      </c>
      <c r="O49" s="141">
        <v>8.3082448162805859E-4</v>
      </c>
      <c r="P49" s="37">
        <v>29</v>
      </c>
      <c r="Q49" s="141">
        <v>2.5907430072272795E-4</v>
      </c>
      <c r="R49" s="37">
        <v>6</v>
      </c>
      <c r="S49" s="141">
        <v>5.3601579459874754E-5</v>
      </c>
      <c r="T49" s="141">
        <v>8.6011867414803794E-2</v>
      </c>
      <c r="U49" s="141">
        <v>0.9466504132083251</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61E93-EE36-4FB5-B72B-A6E26A35928F}">
  <dimension ref="B1:Z155"/>
  <sheetViews>
    <sheetView workbookViewId="0"/>
  </sheetViews>
  <sheetFormatPr defaultRowHeight="15" x14ac:dyDescent="0.25"/>
  <cols>
    <col min="1" max="1" width="2.42578125" customWidth="1"/>
    <col min="3" max="3" width="9.140625" style="6"/>
    <col min="4" max="4" width="15.140625" bestFit="1" customWidth="1"/>
    <col min="5" max="5" width="11.5703125" style="5" bestFit="1" customWidth="1"/>
    <col min="6" max="6" width="12.42578125" bestFit="1" customWidth="1"/>
    <col min="7" max="7" width="11.5703125" bestFit="1" customWidth="1"/>
    <col min="8" max="8" width="4.5703125" bestFit="1" customWidth="1"/>
    <col min="9" max="9" width="2" customWidth="1"/>
    <col min="11" max="11" width="9.140625" style="6"/>
    <col min="12" max="12" width="15.140625" bestFit="1" customWidth="1"/>
    <col min="13" max="13" width="11.5703125" style="5" bestFit="1" customWidth="1"/>
    <col min="14" max="14" width="13" customWidth="1"/>
    <col min="15" max="15" width="10.5703125" bestFit="1" customWidth="1"/>
    <col min="16" max="16" width="4.5703125" bestFit="1" customWidth="1"/>
    <col min="17" max="17" width="2.28515625" customWidth="1"/>
    <col min="18" max="18" width="16.42578125" style="12" bestFit="1" customWidth="1"/>
    <col min="19" max="19" width="14.140625" style="12" customWidth="1"/>
    <col min="20" max="20" width="9" style="16" bestFit="1" customWidth="1"/>
    <col min="21" max="21" width="8.85546875" style="12" customWidth="1"/>
    <col min="22" max="22" width="3.28515625" style="12" customWidth="1"/>
    <col min="23" max="23" width="16.42578125" style="12" bestFit="1" customWidth="1"/>
    <col min="24" max="24" width="14" style="12" customWidth="1"/>
    <col min="25" max="25" width="9" style="12" bestFit="1" customWidth="1"/>
    <col min="26" max="26" width="11.140625" customWidth="1"/>
  </cols>
  <sheetData>
    <row r="1" spans="2:26" ht="21" x14ac:dyDescent="0.35">
      <c r="B1" s="24" t="s">
        <v>58</v>
      </c>
      <c r="C1" s="22"/>
      <c r="D1" s="21"/>
      <c r="E1" s="71"/>
      <c r="F1" s="23"/>
      <c r="G1" s="23"/>
    </row>
    <row r="2" spans="2:26" s="37" customFormat="1" ht="21" x14ac:dyDescent="0.35">
      <c r="B2" s="173" t="s">
        <v>145</v>
      </c>
      <c r="C2" s="74"/>
      <c r="D2" s="29"/>
      <c r="E2" s="75"/>
      <c r="F2" s="23"/>
      <c r="G2" s="23"/>
      <c r="K2" s="6"/>
      <c r="M2" s="5"/>
      <c r="R2" s="12"/>
      <c r="S2" s="12"/>
      <c r="T2" s="16"/>
      <c r="U2" s="12"/>
      <c r="V2" s="12"/>
      <c r="W2" s="12"/>
      <c r="X2" s="12"/>
      <c r="Y2" s="12"/>
    </row>
    <row r="3" spans="2:26" ht="15.75" thickBot="1" x14ac:dyDescent="0.3">
      <c r="B3" t="s">
        <v>73</v>
      </c>
      <c r="J3" s="37" t="s">
        <v>73</v>
      </c>
      <c r="R3" s="12" t="s">
        <v>74</v>
      </c>
      <c r="W3" s="12" t="s">
        <v>74</v>
      </c>
    </row>
    <row r="4" spans="2:26" x14ac:dyDescent="0.25">
      <c r="B4" s="46"/>
      <c r="C4" s="47"/>
      <c r="D4" s="48"/>
      <c r="E4" s="49"/>
      <c r="F4" s="50" t="s">
        <v>32</v>
      </c>
      <c r="G4" s="51">
        <f>SUMIF(D9:D155,"Active",E9:E155)</f>
        <v>857162</v>
      </c>
      <c r="H4" s="52">
        <f>G4/$G$11</f>
        <v>0.34093117474929191</v>
      </c>
      <c r="I4" s="8"/>
      <c r="J4" s="46"/>
      <c r="K4" s="47"/>
      <c r="L4" s="48"/>
      <c r="M4" s="49"/>
      <c r="N4" s="50" t="s">
        <v>32</v>
      </c>
      <c r="O4" s="51">
        <f>SUMIF(L9:L154,"Active",M9:M154)</f>
        <v>856215</v>
      </c>
      <c r="P4" s="52">
        <f ca="1">O4/$O$11</f>
        <v>0.34022297287363373</v>
      </c>
      <c r="R4" s="46"/>
      <c r="S4" s="48"/>
      <c r="T4" s="77" t="s">
        <v>32</v>
      </c>
      <c r="U4" s="76">
        <f>SUM(T9:T20)</f>
        <v>856931</v>
      </c>
      <c r="W4" s="46"/>
      <c r="X4" s="48"/>
      <c r="Y4" s="77" t="s">
        <v>32</v>
      </c>
      <c r="Z4" s="76">
        <f>SUM(Y9:Y20)</f>
        <v>855976</v>
      </c>
    </row>
    <row r="5" spans="2:26" x14ac:dyDescent="0.25">
      <c r="B5" s="53"/>
      <c r="C5" s="11"/>
      <c r="D5" s="12"/>
      <c r="E5" s="16"/>
      <c r="F5" s="13" t="s">
        <v>27</v>
      </c>
      <c r="G5" s="14">
        <f>SUMIF(D9:D155,"LTFU",E9:E155)</f>
        <v>863028</v>
      </c>
      <c r="H5" s="54">
        <f t="shared" ref="H5:H10" si="0">G5/$G$11</f>
        <v>0.34326434195815014</v>
      </c>
      <c r="I5" s="8"/>
      <c r="J5" s="53"/>
      <c r="K5" s="11"/>
      <c r="L5" s="12"/>
      <c r="M5" s="16"/>
      <c r="N5" s="13" t="s">
        <v>27</v>
      </c>
      <c r="O5" s="14">
        <f>SUMIF(L9:L154,"LTFU",M9:M154)</f>
        <v>1057081</v>
      </c>
      <c r="P5" s="54">
        <f t="shared" ref="P5:P10" ca="1" si="1">O5/$O$11</f>
        <v>0.42003847209898637</v>
      </c>
      <c r="R5" s="53"/>
      <c r="U5" s="58"/>
      <c r="W5" s="53"/>
      <c r="Y5" s="16"/>
      <c r="Z5" s="58"/>
    </row>
    <row r="6" spans="2:26" x14ac:dyDescent="0.25">
      <c r="B6" s="55" t="s">
        <v>41</v>
      </c>
      <c r="C6" s="11"/>
      <c r="D6" s="12"/>
      <c r="E6" s="16"/>
      <c r="F6" s="13" t="s">
        <v>47</v>
      </c>
      <c r="G6" s="14">
        <f>SUMIF(D9:D155,"Dead",E9:E155)</f>
        <v>68812</v>
      </c>
      <c r="H6" s="54">
        <f t="shared" si="0"/>
        <v>2.7369570742576402E-2</v>
      </c>
      <c r="I6" s="8"/>
      <c r="J6" s="55" t="s">
        <v>56</v>
      </c>
      <c r="K6" s="11"/>
      <c r="L6" s="12"/>
      <c r="M6" s="16"/>
      <c r="N6" s="13" t="s">
        <v>47</v>
      </c>
      <c r="O6" s="14">
        <f>SUMIF(L9:L154,"Dead",M9:M154)</f>
        <v>71063</v>
      </c>
      <c r="P6" s="54">
        <f t="shared" ca="1" si="1"/>
        <v>2.8237376268015667E-2</v>
      </c>
      <c r="R6" s="55" t="s">
        <v>41</v>
      </c>
      <c r="U6" s="58"/>
      <c r="W6" s="55" t="s">
        <v>56</v>
      </c>
      <c r="Y6" s="16"/>
      <c r="Z6" s="58"/>
    </row>
    <row r="7" spans="2:26" x14ac:dyDescent="0.25">
      <c r="B7" s="56" t="s">
        <v>54</v>
      </c>
      <c r="C7" s="11"/>
      <c r="D7" s="12"/>
      <c r="E7" s="16"/>
      <c r="F7" s="13" t="s">
        <v>51</v>
      </c>
      <c r="G7" s="14">
        <f>SUMIF(D9:D154,"Transferred Out",E9:E155)</f>
        <v>145726</v>
      </c>
      <c r="H7" s="54">
        <f t="shared" si="0"/>
        <v>5.7961664622924618E-2</v>
      </c>
      <c r="I7" s="8"/>
      <c r="J7" s="56" t="s">
        <v>55</v>
      </c>
      <c r="K7" s="11"/>
      <c r="L7" s="12"/>
      <c r="M7" s="16"/>
      <c r="N7" s="13" t="s">
        <v>51</v>
      </c>
      <c r="O7" s="14">
        <f>SUMIF(L9:L154,"Transferred Out",M9:M154)</f>
        <v>154474</v>
      </c>
      <c r="P7" s="54">
        <f t="shared" ca="1" si="1"/>
        <v>6.1381316038240041E-2</v>
      </c>
      <c r="R7" s="56"/>
      <c r="U7" s="58"/>
      <c r="W7" s="56"/>
      <c r="Y7" s="16"/>
      <c r="Z7" s="58"/>
    </row>
    <row r="8" spans="2:26" x14ac:dyDescent="0.25">
      <c r="B8" s="53"/>
      <c r="C8" s="11"/>
      <c r="D8" s="12"/>
      <c r="E8" s="16"/>
      <c r="F8" s="13" t="s">
        <v>46</v>
      </c>
      <c r="G8" s="14">
        <f>SUMIF(D9:D154,"Abandon",E9:E155)</f>
        <v>491526</v>
      </c>
      <c r="H8" s="54">
        <f t="shared" si="0"/>
        <v>0.19550159316420987</v>
      </c>
      <c r="I8" s="8"/>
      <c r="J8" s="53"/>
      <c r="K8" s="11"/>
      <c r="L8" s="12"/>
      <c r="M8" s="16"/>
      <c r="N8" s="13" t="s">
        <v>46</v>
      </c>
      <c r="O8" s="14">
        <f>SUMIF(L9:L154,"Abandon",M9:M154)</f>
        <v>291343</v>
      </c>
      <c r="P8" s="54">
        <f t="shared" ca="1" si="1"/>
        <v>0.11576716313767345</v>
      </c>
      <c r="R8" s="53" t="s">
        <v>42</v>
      </c>
      <c r="S8" s="12" t="s">
        <v>43</v>
      </c>
      <c r="T8" s="16" t="s">
        <v>37</v>
      </c>
      <c r="U8" s="58"/>
      <c r="W8" s="53" t="s">
        <v>42</v>
      </c>
      <c r="X8" s="12" t="s">
        <v>48</v>
      </c>
      <c r="Y8" s="16" t="s">
        <v>37</v>
      </c>
      <c r="Z8" s="58"/>
    </row>
    <row r="9" spans="2:26" x14ac:dyDescent="0.25">
      <c r="B9" s="57" t="s">
        <v>24</v>
      </c>
      <c r="C9" s="10" t="s">
        <v>25</v>
      </c>
      <c r="D9" s="38" t="s">
        <v>43</v>
      </c>
      <c r="E9" s="44" t="s">
        <v>37</v>
      </c>
      <c r="F9" s="13" t="s">
        <v>53</v>
      </c>
      <c r="G9" s="16">
        <f>SUMIF(D9:D154,"NULL",E9:E155)</f>
        <v>87352</v>
      </c>
      <c r="H9" s="54">
        <f t="shared" si="0"/>
        <v>3.4743747362459075E-2</v>
      </c>
      <c r="I9" s="8"/>
      <c r="J9" s="57" t="s">
        <v>24</v>
      </c>
      <c r="K9" s="10" t="s">
        <v>25</v>
      </c>
      <c r="L9" s="38" t="s">
        <v>48</v>
      </c>
      <c r="M9" s="44" t="s">
        <v>37</v>
      </c>
      <c r="N9" s="13" t="s">
        <v>53</v>
      </c>
      <c r="O9" s="16">
        <f>SUMIF(L9:L154,"NULL",M9:M154)</f>
        <v>85910</v>
      </c>
      <c r="P9" s="54">
        <f t="shared" ca="1" si="1"/>
        <v>3.4136934764718997E-2</v>
      </c>
      <c r="R9" s="53" t="s">
        <v>45</v>
      </c>
      <c r="S9" s="12" t="s">
        <v>32</v>
      </c>
      <c r="T9" s="16">
        <v>984</v>
      </c>
      <c r="U9" s="58"/>
      <c r="W9" s="53" t="s">
        <v>45</v>
      </c>
      <c r="X9" s="12" t="s">
        <v>32</v>
      </c>
      <c r="Y9" s="16">
        <v>998</v>
      </c>
      <c r="Z9" s="58"/>
    </row>
    <row r="10" spans="2:26" x14ac:dyDescent="0.25">
      <c r="B10" s="53" t="s">
        <v>30</v>
      </c>
      <c r="C10" s="11" t="s">
        <v>35</v>
      </c>
      <c r="D10" s="12" t="s">
        <v>27</v>
      </c>
      <c r="E10" s="19">
        <v>544</v>
      </c>
      <c r="F10" s="13" t="s">
        <v>50</v>
      </c>
      <c r="G10" s="16">
        <f>SUMIF(D9:D155,"ART Suspend",E9:E155)</f>
        <v>573</v>
      </c>
      <c r="H10" s="54">
        <f t="shared" si="0"/>
        <v>2.2790740038795964E-4</v>
      </c>
      <c r="I10" s="8"/>
      <c r="J10" s="53" t="s">
        <v>30</v>
      </c>
      <c r="K10" s="11" t="s">
        <v>35</v>
      </c>
      <c r="L10" s="12" t="s">
        <v>27</v>
      </c>
      <c r="M10" s="19">
        <v>310</v>
      </c>
      <c r="N10" s="13" t="s">
        <v>50</v>
      </c>
      <c r="O10" s="16">
        <f ca="1">SUMIF(L9:L155,"ART Suspend",M9:M154)</f>
        <v>543</v>
      </c>
      <c r="P10" s="54">
        <f t="shared" ca="1" si="1"/>
        <v>2.1576481873172406E-4</v>
      </c>
      <c r="R10" s="53" t="s">
        <v>49</v>
      </c>
      <c r="S10" s="12" t="s">
        <v>32</v>
      </c>
      <c r="T10" s="16">
        <v>59158</v>
      </c>
      <c r="U10" s="58"/>
      <c r="W10" s="53" t="s">
        <v>49</v>
      </c>
      <c r="X10" s="12" t="s">
        <v>32</v>
      </c>
      <c r="Y10" s="16">
        <v>52181</v>
      </c>
      <c r="Z10" s="58"/>
    </row>
    <row r="11" spans="2:26" x14ac:dyDescent="0.25">
      <c r="B11" s="53" t="s">
        <v>30</v>
      </c>
      <c r="C11" s="11" t="s">
        <v>35</v>
      </c>
      <c r="D11" s="12" t="s">
        <v>47</v>
      </c>
      <c r="E11" s="19">
        <v>74</v>
      </c>
      <c r="F11" s="12"/>
      <c r="G11" s="16">
        <f>SUM(G4:G10)</f>
        <v>2514179</v>
      </c>
      <c r="H11" s="58"/>
      <c r="J11" s="53" t="s">
        <v>30</v>
      </c>
      <c r="K11" s="11" t="s">
        <v>35</v>
      </c>
      <c r="L11" s="12" t="s">
        <v>47</v>
      </c>
      <c r="M11" s="19">
        <v>68</v>
      </c>
      <c r="N11" s="12"/>
      <c r="O11" s="16">
        <f ca="1">SUM(O4:O10)</f>
        <v>2516629</v>
      </c>
      <c r="P11" s="58"/>
      <c r="R11" s="53" t="s">
        <v>65</v>
      </c>
      <c r="S11" s="12" t="s">
        <v>32</v>
      </c>
      <c r="T11" s="16">
        <v>108199</v>
      </c>
      <c r="U11" s="58"/>
      <c r="W11" s="53" t="s">
        <v>65</v>
      </c>
      <c r="X11" s="12" t="s">
        <v>32</v>
      </c>
      <c r="Y11" s="16">
        <v>109862</v>
      </c>
      <c r="Z11" s="58"/>
    </row>
    <row r="12" spans="2:26" x14ac:dyDescent="0.25">
      <c r="B12" s="53" t="s">
        <v>16</v>
      </c>
      <c r="C12" s="11" t="s">
        <v>35</v>
      </c>
      <c r="D12" s="12" t="s">
        <v>32</v>
      </c>
      <c r="E12" s="19">
        <v>1052</v>
      </c>
      <c r="F12" s="12"/>
      <c r="G12" s="12"/>
      <c r="H12" s="58"/>
      <c r="J12" s="53" t="s">
        <v>16</v>
      </c>
      <c r="K12" s="11" t="s">
        <v>35</v>
      </c>
      <c r="L12" s="12" t="s">
        <v>32</v>
      </c>
      <c r="M12" s="19">
        <v>1038</v>
      </c>
      <c r="N12" s="12"/>
      <c r="O12" s="12"/>
      <c r="P12" s="58"/>
      <c r="R12" s="53" t="s">
        <v>66</v>
      </c>
      <c r="S12" s="12" t="s">
        <v>32</v>
      </c>
      <c r="T12" s="16">
        <v>54490</v>
      </c>
      <c r="U12" s="58"/>
      <c r="W12" s="53" t="s">
        <v>66</v>
      </c>
      <c r="X12" s="12" t="s">
        <v>32</v>
      </c>
      <c r="Y12" s="16">
        <v>56130</v>
      </c>
      <c r="Z12" s="58"/>
    </row>
    <row r="13" spans="2:26" x14ac:dyDescent="0.25">
      <c r="B13" s="53" t="s">
        <v>16</v>
      </c>
      <c r="C13" s="11" t="s">
        <v>35</v>
      </c>
      <c r="D13" s="12" t="s">
        <v>29</v>
      </c>
      <c r="E13" s="19">
        <v>87</v>
      </c>
      <c r="F13" s="12"/>
      <c r="G13" s="12"/>
      <c r="H13" s="58"/>
      <c r="J13" s="53" t="s">
        <v>16</v>
      </c>
      <c r="K13" s="11" t="s">
        <v>35</v>
      </c>
      <c r="L13" s="12" t="s">
        <v>29</v>
      </c>
      <c r="M13" s="19">
        <v>75</v>
      </c>
      <c r="N13" s="12"/>
      <c r="O13" s="12"/>
      <c r="P13" s="58"/>
      <c r="R13" s="53" t="s">
        <v>67</v>
      </c>
      <c r="S13" s="12" t="s">
        <v>32</v>
      </c>
      <c r="T13" s="16">
        <v>30801</v>
      </c>
      <c r="U13" s="58"/>
      <c r="W13" s="53" t="s">
        <v>67</v>
      </c>
      <c r="X13" s="12" t="s">
        <v>32</v>
      </c>
      <c r="Y13" s="16">
        <v>30445</v>
      </c>
      <c r="Z13" s="58"/>
    </row>
    <row r="14" spans="2:26" x14ac:dyDescent="0.25">
      <c r="B14" s="53" t="s">
        <v>30</v>
      </c>
      <c r="C14" s="11" t="s">
        <v>35</v>
      </c>
      <c r="D14" s="12" t="s">
        <v>45</v>
      </c>
      <c r="E14" s="19">
        <v>21</v>
      </c>
      <c r="F14" s="12"/>
      <c r="G14" s="12"/>
      <c r="H14" s="58"/>
      <c r="J14" s="53" t="s">
        <v>30</v>
      </c>
      <c r="K14" s="11" t="s">
        <v>35</v>
      </c>
      <c r="L14" s="12" t="s">
        <v>45</v>
      </c>
      <c r="M14" s="19">
        <v>3</v>
      </c>
      <c r="N14" s="12"/>
      <c r="O14" s="12"/>
      <c r="P14" s="58"/>
      <c r="R14" s="53" t="s">
        <v>68</v>
      </c>
      <c r="S14" s="12" t="s">
        <v>32</v>
      </c>
      <c r="T14" s="16">
        <v>69115</v>
      </c>
      <c r="U14" s="58"/>
      <c r="W14" s="53" t="s">
        <v>68</v>
      </c>
      <c r="X14" s="12" t="s">
        <v>32</v>
      </c>
      <c r="Y14" s="16">
        <v>69277</v>
      </c>
      <c r="Z14" s="58"/>
    </row>
    <row r="15" spans="2:26" x14ac:dyDescent="0.25">
      <c r="B15" s="53" t="s">
        <v>16</v>
      </c>
      <c r="C15" s="11" t="s">
        <v>35</v>
      </c>
      <c r="D15" s="12" t="s">
        <v>47</v>
      </c>
      <c r="E15" s="19">
        <v>75</v>
      </c>
      <c r="F15" s="12"/>
      <c r="G15" s="12"/>
      <c r="H15" s="58"/>
      <c r="J15" s="53" t="s">
        <v>16</v>
      </c>
      <c r="K15" s="11" t="s">
        <v>35</v>
      </c>
      <c r="L15" s="12" t="s">
        <v>47</v>
      </c>
      <c r="M15" s="19">
        <v>57</v>
      </c>
      <c r="N15" s="12"/>
      <c r="O15" s="12"/>
      <c r="P15" s="58"/>
      <c r="R15" s="53" t="s">
        <v>52</v>
      </c>
      <c r="S15" s="12" t="s">
        <v>32</v>
      </c>
      <c r="T15" s="16">
        <v>190528</v>
      </c>
      <c r="U15" s="58"/>
      <c r="W15" s="53" t="s">
        <v>52</v>
      </c>
      <c r="X15" s="12" t="s">
        <v>32</v>
      </c>
      <c r="Y15" s="16">
        <v>188277</v>
      </c>
      <c r="Z15" s="58"/>
    </row>
    <row r="16" spans="2:26" x14ac:dyDescent="0.25">
      <c r="B16" s="53" t="s">
        <v>16</v>
      </c>
      <c r="C16" s="11" t="s">
        <v>35</v>
      </c>
      <c r="D16" s="12" t="s">
        <v>45</v>
      </c>
      <c r="E16" s="19">
        <v>31</v>
      </c>
      <c r="F16" s="12"/>
      <c r="G16" s="12"/>
      <c r="H16" s="58"/>
      <c r="J16" s="53" t="s">
        <v>16</v>
      </c>
      <c r="K16" s="11" t="s">
        <v>35</v>
      </c>
      <c r="L16" s="12" t="s">
        <v>45</v>
      </c>
      <c r="M16" s="19">
        <v>5</v>
      </c>
      <c r="N16" s="12"/>
      <c r="O16" s="12"/>
      <c r="P16" s="58"/>
      <c r="R16" s="53" t="s">
        <v>69</v>
      </c>
      <c r="S16" s="12" t="s">
        <v>32</v>
      </c>
      <c r="T16" s="16">
        <v>76493</v>
      </c>
      <c r="U16" s="58"/>
      <c r="W16" s="53" t="s">
        <v>69</v>
      </c>
      <c r="X16" s="12" t="s">
        <v>32</v>
      </c>
      <c r="Y16" s="16">
        <v>77228</v>
      </c>
      <c r="Z16" s="58"/>
    </row>
    <row r="17" spans="2:26" x14ac:dyDescent="0.25">
      <c r="B17" s="53" t="s">
        <v>16</v>
      </c>
      <c r="C17" s="11" t="s">
        <v>35</v>
      </c>
      <c r="D17" s="12" t="s">
        <v>46</v>
      </c>
      <c r="E17" s="19">
        <v>46</v>
      </c>
      <c r="F17" s="12"/>
      <c r="G17" s="12"/>
      <c r="H17" s="58"/>
      <c r="J17" s="53" t="s">
        <v>16</v>
      </c>
      <c r="K17" s="11" t="s">
        <v>35</v>
      </c>
      <c r="L17" s="12" t="s">
        <v>46</v>
      </c>
      <c r="M17" s="19">
        <v>25</v>
      </c>
      <c r="N17" s="12"/>
      <c r="O17" s="12"/>
      <c r="P17" s="58"/>
      <c r="R17" s="53" t="s">
        <v>70</v>
      </c>
      <c r="S17" s="12" t="s">
        <v>32</v>
      </c>
      <c r="T17" s="16">
        <v>16559</v>
      </c>
      <c r="U17" s="58"/>
      <c r="W17" s="53" t="s">
        <v>70</v>
      </c>
      <c r="X17" s="12" t="s">
        <v>32</v>
      </c>
      <c r="Y17" s="16">
        <v>16684</v>
      </c>
      <c r="Z17" s="58"/>
    </row>
    <row r="18" spans="2:26" x14ac:dyDescent="0.25">
      <c r="B18" s="53" t="s">
        <v>30</v>
      </c>
      <c r="C18" s="11" t="s">
        <v>35</v>
      </c>
      <c r="D18" s="12" t="s">
        <v>29</v>
      </c>
      <c r="E18" s="19">
        <v>75</v>
      </c>
      <c r="F18" s="12"/>
      <c r="G18" s="12"/>
      <c r="H18" s="58"/>
      <c r="J18" s="53" t="s">
        <v>30</v>
      </c>
      <c r="K18" s="11" t="s">
        <v>35</v>
      </c>
      <c r="L18" s="12" t="s">
        <v>29</v>
      </c>
      <c r="M18" s="19">
        <v>66</v>
      </c>
      <c r="N18" s="12"/>
      <c r="O18" s="12"/>
      <c r="P18" s="58"/>
      <c r="R18" s="53" t="s">
        <v>71</v>
      </c>
      <c r="S18" s="12" t="s">
        <v>32</v>
      </c>
      <c r="T18" s="16">
        <v>33001</v>
      </c>
      <c r="U18" s="58"/>
      <c r="W18" s="53" t="s">
        <v>71</v>
      </c>
      <c r="X18" s="12" t="s">
        <v>32</v>
      </c>
      <c r="Y18" s="16">
        <v>28953</v>
      </c>
      <c r="Z18" s="58"/>
    </row>
    <row r="19" spans="2:26" x14ac:dyDescent="0.25">
      <c r="B19" s="53" t="s">
        <v>16</v>
      </c>
      <c r="C19" s="11" t="s">
        <v>35</v>
      </c>
      <c r="D19" s="12" t="s">
        <v>50</v>
      </c>
      <c r="E19" s="19">
        <v>12</v>
      </c>
      <c r="F19" s="12"/>
      <c r="G19" s="12"/>
      <c r="H19" s="58"/>
      <c r="J19" s="53" t="s">
        <v>16</v>
      </c>
      <c r="K19" s="11" t="s">
        <v>35</v>
      </c>
      <c r="L19" s="12" t="s">
        <v>50</v>
      </c>
      <c r="M19" s="19">
        <v>9</v>
      </c>
      <c r="N19" s="12"/>
      <c r="O19" s="12"/>
      <c r="P19" s="58"/>
      <c r="R19" s="53" t="s">
        <v>72</v>
      </c>
      <c r="S19" s="12" t="s">
        <v>32</v>
      </c>
      <c r="T19" s="16">
        <v>35006</v>
      </c>
      <c r="U19" s="58"/>
      <c r="W19" s="53" t="s">
        <v>72</v>
      </c>
      <c r="X19" s="12" t="s">
        <v>32</v>
      </c>
      <c r="Y19" s="16">
        <v>34960</v>
      </c>
      <c r="Z19" s="58"/>
    </row>
    <row r="20" spans="2:26" ht="15.75" thickBot="1" x14ac:dyDescent="0.3">
      <c r="B20" s="53" t="s">
        <v>30</v>
      </c>
      <c r="C20" s="11" t="s">
        <v>35</v>
      </c>
      <c r="D20" s="12" t="s">
        <v>46</v>
      </c>
      <c r="E20" s="19">
        <v>32</v>
      </c>
      <c r="F20" s="12"/>
      <c r="G20" s="12"/>
      <c r="H20" s="58"/>
      <c r="J20" s="53" t="s">
        <v>30</v>
      </c>
      <c r="K20" s="11" t="s">
        <v>35</v>
      </c>
      <c r="L20" s="12" t="s">
        <v>46</v>
      </c>
      <c r="M20" s="19">
        <v>10</v>
      </c>
      <c r="N20" s="12"/>
      <c r="O20" s="12"/>
      <c r="P20" s="58"/>
      <c r="R20" s="59" t="s">
        <v>44</v>
      </c>
      <c r="S20" s="61" t="s">
        <v>32</v>
      </c>
      <c r="T20" s="72">
        <v>182597</v>
      </c>
      <c r="U20" s="63"/>
      <c r="W20" s="59" t="s">
        <v>44</v>
      </c>
      <c r="X20" s="61" t="s">
        <v>32</v>
      </c>
      <c r="Y20" s="72">
        <v>190981</v>
      </c>
      <c r="Z20" s="63"/>
    </row>
    <row r="21" spans="2:26" x14ac:dyDescent="0.25">
      <c r="B21" s="53" t="s">
        <v>30</v>
      </c>
      <c r="C21" s="11" t="s">
        <v>35</v>
      </c>
      <c r="D21" s="12" t="s">
        <v>32</v>
      </c>
      <c r="E21" s="19">
        <v>857</v>
      </c>
      <c r="F21" s="12"/>
      <c r="G21" s="12"/>
      <c r="H21" s="58"/>
      <c r="J21" s="53" t="s">
        <v>30</v>
      </c>
      <c r="K21" s="11" t="s">
        <v>35</v>
      </c>
      <c r="L21" s="12" t="s">
        <v>32</v>
      </c>
      <c r="M21" s="19">
        <v>868</v>
      </c>
      <c r="N21" s="12"/>
      <c r="O21" s="12"/>
      <c r="P21" s="58"/>
    </row>
    <row r="22" spans="2:26" ht="15.75" thickBot="1" x14ac:dyDescent="0.3">
      <c r="B22" s="53" t="s">
        <v>30</v>
      </c>
      <c r="C22" s="11" t="s">
        <v>35</v>
      </c>
      <c r="D22" s="12" t="s">
        <v>50</v>
      </c>
      <c r="E22" s="19">
        <v>10</v>
      </c>
      <c r="F22" s="12"/>
      <c r="G22" s="12"/>
      <c r="H22" s="58"/>
      <c r="J22" s="53" t="s">
        <v>30</v>
      </c>
      <c r="K22" s="11" t="s">
        <v>35</v>
      </c>
      <c r="L22" s="12" t="s">
        <v>50</v>
      </c>
      <c r="M22" s="19">
        <v>9</v>
      </c>
      <c r="N22" s="12"/>
      <c r="O22" s="12"/>
      <c r="P22" s="58"/>
      <c r="R22" s="12" t="s">
        <v>75</v>
      </c>
      <c r="W22" s="12" t="s">
        <v>75</v>
      </c>
      <c r="Y22" s="16"/>
      <c r="Z22" s="12"/>
    </row>
    <row r="23" spans="2:26" x14ac:dyDescent="0.25">
      <c r="B23" s="53" t="s">
        <v>16</v>
      </c>
      <c r="C23" s="11" t="s">
        <v>35</v>
      </c>
      <c r="D23" s="12" t="s">
        <v>27</v>
      </c>
      <c r="E23" s="19">
        <v>626</v>
      </c>
      <c r="F23" s="12"/>
      <c r="G23" s="12"/>
      <c r="H23" s="58"/>
      <c r="J23" s="53" t="s">
        <v>16</v>
      </c>
      <c r="K23" s="11" t="s">
        <v>35</v>
      </c>
      <c r="L23" s="12" t="s">
        <v>27</v>
      </c>
      <c r="M23" s="19">
        <v>385</v>
      </c>
      <c r="N23" s="12"/>
      <c r="O23" s="12"/>
      <c r="P23" s="58"/>
      <c r="R23" s="46"/>
      <c r="S23" s="48"/>
      <c r="T23" s="77" t="s">
        <v>32</v>
      </c>
      <c r="U23" s="76">
        <f>SUM(S27:S38)</f>
        <v>530</v>
      </c>
      <c r="W23" s="46"/>
      <c r="X23" s="48"/>
      <c r="Y23" s="77" t="s">
        <v>32</v>
      </c>
      <c r="Z23" s="76">
        <f>SUM(X27:X38)</f>
        <v>530</v>
      </c>
    </row>
    <row r="24" spans="2:26" x14ac:dyDescent="0.25">
      <c r="B24" s="53" t="s">
        <v>16</v>
      </c>
      <c r="C24" s="11" t="s">
        <v>39</v>
      </c>
      <c r="D24" s="12" t="s">
        <v>32</v>
      </c>
      <c r="E24" s="19">
        <v>7430</v>
      </c>
      <c r="F24" s="12"/>
      <c r="G24" s="12"/>
      <c r="H24" s="58"/>
      <c r="J24" s="53" t="s">
        <v>16</v>
      </c>
      <c r="K24" s="11" t="s">
        <v>39</v>
      </c>
      <c r="L24" s="12" t="s">
        <v>32</v>
      </c>
      <c r="M24" s="19">
        <v>7259</v>
      </c>
      <c r="N24" s="12"/>
      <c r="O24" s="12"/>
      <c r="P24" s="58"/>
      <c r="R24" s="53"/>
      <c r="U24" s="58"/>
      <c r="W24" s="53"/>
      <c r="Y24" s="16"/>
      <c r="Z24" s="58"/>
    </row>
    <row r="25" spans="2:26" x14ac:dyDescent="0.25">
      <c r="B25" s="53" t="s">
        <v>16</v>
      </c>
      <c r="C25" s="11" t="s">
        <v>39</v>
      </c>
      <c r="D25" s="12" t="s">
        <v>45</v>
      </c>
      <c r="E25" s="19">
        <v>417</v>
      </c>
      <c r="F25" s="12"/>
      <c r="G25" s="12"/>
      <c r="H25" s="58"/>
      <c r="J25" s="53" t="s">
        <v>16</v>
      </c>
      <c r="K25" s="11" t="s">
        <v>39</v>
      </c>
      <c r="L25" s="12" t="s">
        <v>45</v>
      </c>
      <c r="M25" s="19">
        <v>377</v>
      </c>
      <c r="N25" s="12"/>
      <c r="O25" s="12"/>
      <c r="P25" s="58"/>
      <c r="R25" s="55" t="s">
        <v>41</v>
      </c>
      <c r="U25" s="58"/>
      <c r="W25" s="55" t="s">
        <v>56</v>
      </c>
      <c r="Y25" s="16"/>
      <c r="Z25" s="58"/>
    </row>
    <row r="26" spans="2:26" x14ac:dyDescent="0.25">
      <c r="B26" s="53" t="s">
        <v>16</v>
      </c>
      <c r="C26" s="11" t="s">
        <v>39</v>
      </c>
      <c r="D26" s="12" t="s">
        <v>47</v>
      </c>
      <c r="E26" s="19">
        <v>1628</v>
      </c>
      <c r="F26" s="12"/>
      <c r="G26" s="12"/>
      <c r="H26" s="58"/>
      <c r="J26" s="53" t="s">
        <v>16</v>
      </c>
      <c r="K26" s="11" t="s">
        <v>39</v>
      </c>
      <c r="L26" s="12" t="s">
        <v>47</v>
      </c>
      <c r="M26" s="19">
        <v>1655</v>
      </c>
      <c r="N26" s="12"/>
      <c r="O26" s="12"/>
      <c r="P26" s="58"/>
      <c r="R26" s="53" t="s">
        <v>42</v>
      </c>
      <c r="S26" s="78" t="s">
        <v>37</v>
      </c>
      <c r="U26" s="58"/>
      <c r="W26" s="53" t="s">
        <v>42</v>
      </c>
      <c r="X26" s="78" t="s">
        <v>37</v>
      </c>
      <c r="Y26" s="16"/>
      <c r="Z26" s="58"/>
    </row>
    <row r="27" spans="2:26" x14ac:dyDescent="0.25">
      <c r="B27" s="53" t="s">
        <v>16</v>
      </c>
      <c r="C27" s="11" t="s">
        <v>39</v>
      </c>
      <c r="D27" s="12" t="s">
        <v>29</v>
      </c>
      <c r="E27" s="19">
        <v>1729</v>
      </c>
      <c r="F27" s="12"/>
      <c r="G27" s="12"/>
      <c r="H27" s="58"/>
      <c r="J27" s="53" t="s">
        <v>16</v>
      </c>
      <c r="K27" s="11" t="s">
        <v>39</v>
      </c>
      <c r="L27" s="12" t="s">
        <v>29</v>
      </c>
      <c r="M27" s="19">
        <v>1781</v>
      </c>
      <c r="N27" s="12"/>
      <c r="O27" s="12"/>
      <c r="P27" s="58"/>
      <c r="R27" s="53" t="s">
        <v>45</v>
      </c>
      <c r="S27" s="12">
        <v>1</v>
      </c>
      <c r="U27" s="58"/>
      <c r="W27" s="53" t="s">
        <v>45</v>
      </c>
      <c r="X27" s="12">
        <v>1</v>
      </c>
      <c r="Y27" s="16"/>
      <c r="Z27" s="58"/>
    </row>
    <row r="28" spans="2:26" x14ac:dyDescent="0.25">
      <c r="B28" s="53" t="s">
        <v>30</v>
      </c>
      <c r="C28" s="11" t="s">
        <v>39</v>
      </c>
      <c r="D28" s="12" t="s">
        <v>32</v>
      </c>
      <c r="E28" s="19">
        <v>6851</v>
      </c>
      <c r="F28" s="12"/>
      <c r="G28" s="12"/>
      <c r="H28" s="58"/>
      <c r="J28" s="53" t="s">
        <v>30</v>
      </c>
      <c r="K28" s="11" t="s">
        <v>39</v>
      </c>
      <c r="L28" s="12" t="s">
        <v>32</v>
      </c>
      <c r="M28" s="19">
        <v>6687</v>
      </c>
      <c r="N28" s="12"/>
      <c r="O28" s="12"/>
      <c r="P28" s="58"/>
      <c r="R28" s="53" t="s">
        <v>49</v>
      </c>
      <c r="S28" s="12">
        <v>45</v>
      </c>
      <c r="U28" s="58"/>
      <c r="W28" s="53" t="s">
        <v>49</v>
      </c>
      <c r="X28" s="12">
        <v>45</v>
      </c>
      <c r="Y28" s="16"/>
      <c r="Z28" s="58"/>
    </row>
    <row r="29" spans="2:26" x14ac:dyDescent="0.25">
      <c r="B29" s="53" t="s">
        <v>30</v>
      </c>
      <c r="C29" s="11" t="s">
        <v>39</v>
      </c>
      <c r="D29" s="12" t="s">
        <v>27</v>
      </c>
      <c r="E29" s="19">
        <v>4390</v>
      </c>
      <c r="F29" s="12"/>
      <c r="G29" s="12"/>
      <c r="H29" s="58"/>
      <c r="J29" s="53" t="s">
        <v>30</v>
      </c>
      <c r="K29" s="11" t="s">
        <v>39</v>
      </c>
      <c r="L29" s="12" t="s">
        <v>27</v>
      </c>
      <c r="M29" s="19">
        <v>4859</v>
      </c>
      <c r="N29" s="12"/>
      <c r="O29" s="12"/>
      <c r="P29" s="58"/>
      <c r="R29" s="53" t="s">
        <v>65</v>
      </c>
      <c r="S29" s="12">
        <v>83</v>
      </c>
      <c r="U29" s="58"/>
      <c r="W29" s="53" t="s">
        <v>65</v>
      </c>
      <c r="X29" s="12">
        <v>83</v>
      </c>
      <c r="Y29" s="16"/>
      <c r="Z29" s="58"/>
    </row>
    <row r="30" spans="2:26" x14ac:dyDescent="0.25">
      <c r="B30" s="53" t="s">
        <v>30</v>
      </c>
      <c r="C30" s="11" t="s">
        <v>39</v>
      </c>
      <c r="D30" s="12" t="s">
        <v>47</v>
      </c>
      <c r="E30" s="19">
        <v>1620</v>
      </c>
      <c r="F30" s="12"/>
      <c r="G30" s="12"/>
      <c r="H30" s="58"/>
      <c r="J30" s="53" t="s">
        <v>30</v>
      </c>
      <c r="K30" s="11" t="s">
        <v>39</v>
      </c>
      <c r="L30" s="12" t="s">
        <v>47</v>
      </c>
      <c r="M30" s="19">
        <v>1651</v>
      </c>
      <c r="N30" s="12"/>
      <c r="O30" s="12"/>
      <c r="P30" s="58"/>
      <c r="R30" s="53" t="s">
        <v>66</v>
      </c>
      <c r="S30" s="12">
        <v>41</v>
      </c>
      <c r="U30" s="58"/>
      <c r="W30" s="53" t="s">
        <v>66</v>
      </c>
      <c r="X30" s="12">
        <v>41</v>
      </c>
      <c r="Y30" s="16"/>
      <c r="Z30" s="58"/>
    </row>
    <row r="31" spans="2:26" x14ac:dyDescent="0.25">
      <c r="B31" s="53" t="s">
        <v>30</v>
      </c>
      <c r="C31" s="11" t="s">
        <v>39</v>
      </c>
      <c r="D31" s="12" t="s">
        <v>45</v>
      </c>
      <c r="E31" s="19">
        <v>346</v>
      </c>
      <c r="F31" s="12"/>
      <c r="G31" s="12"/>
      <c r="H31" s="58"/>
      <c r="J31" s="53" t="s">
        <v>30</v>
      </c>
      <c r="K31" s="11" t="s">
        <v>39</v>
      </c>
      <c r="L31" s="12" t="s">
        <v>45</v>
      </c>
      <c r="M31" s="19">
        <v>313</v>
      </c>
      <c r="N31" s="12"/>
      <c r="O31" s="12"/>
      <c r="P31" s="58"/>
      <c r="R31" s="53" t="s">
        <v>67</v>
      </c>
      <c r="S31" s="12">
        <v>20</v>
      </c>
      <c r="U31" s="58"/>
      <c r="W31" s="53" t="s">
        <v>67</v>
      </c>
      <c r="X31" s="12">
        <v>20</v>
      </c>
      <c r="Y31" s="16"/>
      <c r="Z31" s="58"/>
    </row>
    <row r="32" spans="2:26" x14ac:dyDescent="0.25">
      <c r="B32" s="53" t="s">
        <v>30</v>
      </c>
      <c r="C32" s="11" t="s">
        <v>39</v>
      </c>
      <c r="D32" s="12" t="s">
        <v>50</v>
      </c>
      <c r="E32" s="19">
        <v>84</v>
      </c>
      <c r="F32" s="12"/>
      <c r="G32" s="12"/>
      <c r="H32" s="58"/>
      <c r="J32" s="53" t="s">
        <v>30</v>
      </c>
      <c r="K32" s="11" t="s">
        <v>39</v>
      </c>
      <c r="L32" s="12" t="s">
        <v>50</v>
      </c>
      <c r="M32" s="19">
        <v>85</v>
      </c>
      <c r="N32" s="12"/>
      <c r="O32" s="12"/>
      <c r="P32" s="58"/>
      <c r="R32" s="53" t="s">
        <v>68</v>
      </c>
      <c r="S32" s="12">
        <v>21</v>
      </c>
      <c r="U32" s="58"/>
      <c r="W32" s="53" t="s">
        <v>68</v>
      </c>
      <c r="X32" s="12">
        <v>21</v>
      </c>
      <c r="Y32" s="16"/>
      <c r="Z32" s="58"/>
    </row>
    <row r="33" spans="2:26" x14ac:dyDescent="0.25">
      <c r="B33" s="53" t="s">
        <v>30</v>
      </c>
      <c r="C33" s="11" t="s">
        <v>39</v>
      </c>
      <c r="D33" s="12" t="s">
        <v>29</v>
      </c>
      <c r="E33" s="19">
        <v>1541</v>
      </c>
      <c r="F33" s="12"/>
      <c r="G33" s="12"/>
      <c r="H33" s="58"/>
      <c r="J33" s="53" t="s">
        <v>30</v>
      </c>
      <c r="K33" s="11" t="s">
        <v>39</v>
      </c>
      <c r="L33" s="12" t="s">
        <v>29</v>
      </c>
      <c r="M33" s="19">
        <v>1595</v>
      </c>
      <c r="N33" s="12"/>
      <c r="O33" s="12"/>
      <c r="P33" s="58"/>
      <c r="R33" s="53" t="s">
        <v>52</v>
      </c>
      <c r="S33" s="12">
        <v>61</v>
      </c>
      <c r="U33" s="58"/>
      <c r="W33" s="53" t="s">
        <v>52</v>
      </c>
      <c r="X33" s="12">
        <v>61</v>
      </c>
      <c r="Y33" s="16"/>
      <c r="Z33" s="58"/>
    </row>
    <row r="34" spans="2:26" x14ac:dyDescent="0.25">
      <c r="B34" s="53" t="s">
        <v>16</v>
      </c>
      <c r="C34" s="11" t="s">
        <v>39</v>
      </c>
      <c r="D34" s="12" t="s">
        <v>27</v>
      </c>
      <c r="E34" s="19">
        <v>4749</v>
      </c>
      <c r="F34" s="12"/>
      <c r="G34" s="12"/>
      <c r="H34" s="58"/>
      <c r="J34" s="53" t="s">
        <v>16</v>
      </c>
      <c r="K34" s="11" t="s">
        <v>39</v>
      </c>
      <c r="L34" s="12" t="s">
        <v>27</v>
      </c>
      <c r="M34" s="19">
        <v>5263</v>
      </c>
      <c r="N34" s="12"/>
      <c r="O34" s="12"/>
      <c r="P34" s="58"/>
      <c r="R34" s="53" t="s">
        <v>69</v>
      </c>
      <c r="S34" s="12">
        <v>59</v>
      </c>
      <c r="U34" s="58"/>
      <c r="W34" s="53" t="s">
        <v>69</v>
      </c>
      <c r="X34" s="12">
        <v>59</v>
      </c>
      <c r="Y34" s="16"/>
      <c r="Z34" s="58"/>
    </row>
    <row r="35" spans="2:26" x14ac:dyDescent="0.25">
      <c r="B35" s="53" t="s">
        <v>30</v>
      </c>
      <c r="C35" s="11" t="s">
        <v>39</v>
      </c>
      <c r="D35" s="12" t="s">
        <v>46</v>
      </c>
      <c r="E35" s="19">
        <v>2767</v>
      </c>
      <c r="F35" s="12"/>
      <c r="G35" s="12"/>
      <c r="H35" s="58"/>
      <c r="J35" s="53" t="s">
        <v>30</v>
      </c>
      <c r="K35" s="11" t="s">
        <v>39</v>
      </c>
      <c r="L35" s="12" t="s">
        <v>46</v>
      </c>
      <c r="M35" s="19">
        <v>2060</v>
      </c>
      <c r="N35" s="12"/>
      <c r="O35" s="12"/>
      <c r="P35" s="58"/>
      <c r="R35" s="53" t="s">
        <v>70</v>
      </c>
      <c r="S35" s="12">
        <v>11</v>
      </c>
      <c r="U35" s="58"/>
      <c r="W35" s="53" t="s">
        <v>70</v>
      </c>
      <c r="X35" s="12">
        <v>11</v>
      </c>
      <c r="Y35" s="16"/>
      <c r="Z35" s="58"/>
    </row>
    <row r="36" spans="2:26" x14ac:dyDescent="0.25">
      <c r="B36" s="53" t="s">
        <v>16</v>
      </c>
      <c r="C36" s="11" t="s">
        <v>39</v>
      </c>
      <c r="D36" s="12" t="s">
        <v>50</v>
      </c>
      <c r="E36" s="19">
        <v>92</v>
      </c>
      <c r="F36" s="12"/>
      <c r="G36" s="12"/>
      <c r="H36" s="58"/>
      <c r="J36" s="53" t="s">
        <v>16</v>
      </c>
      <c r="K36" s="11" t="s">
        <v>39</v>
      </c>
      <c r="L36" s="12" t="s">
        <v>50</v>
      </c>
      <c r="M36" s="19">
        <v>90</v>
      </c>
      <c r="N36" s="12"/>
      <c r="O36" s="12"/>
      <c r="P36" s="58"/>
      <c r="R36" s="53" t="s">
        <v>71</v>
      </c>
      <c r="S36" s="12">
        <v>28</v>
      </c>
      <c r="U36" s="58"/>
      <c r="W36" s="53" t="s">
        <v>71</v>
      </c>
      <c r="X36" s="12">
        <v>28</v>
      </c>
      <c r="Y36" s="16"/>
      <c r="Z36" s="58"/>
    </row>
    <row r="37" spans="2:26" x14ac:dyDescent="0.25">
      <c r="B37" s="53" t="s">
        <v>16</v>
      </c>
      <c r="C37" s="11" t="s">
        <v>39</v>
      </c>
      <c r="D37" s="12" t="s">
        <v>46</v>
      </c>
      <c r="E37" s="19">
        <v>2998</v>
      </c>
      <c r="F37" s="12"/>
      <c r="G37" s="12"/>
      <c r="H37" s="58"/>
      <c r="J37" s="53" t="s">
        <v>16</v>
      </c>
      <c r="K37" s="11" t="s">
        <v>39</v>
      </c>
      <c r="L37" s="12" t="s">
        <v>46</v>
      </c>
      <c r="M37" s="19">
        <v>2190</v>
      </c>
      <c r="N37" s="12"/>
      <c r="O37" s="12"/>
      <c r="P37" s="58"/>
      <c r="R37" s="53" t="s">
        <v>72</v>
      </c>
      <c r="S37" s="12">
        <v>26</v>
      </c>
      <c r="U37" s="58"/>
      <c r="W37" s="53" t="s">
        <v>72</v>
      </c>
      <c r="X37" s="12">
        <v>26</v>
      </c>
      <c r="Y37" s="16"/>
      <c r="Z37" s="58"/>
    </row>
    <row r="38" spans="2:26" ht="15.75" thickBot="1" x14ac:dyDescent="0.3">
      <c r="B38" s="53" t="s">
        <v>16</v>
      </c>
      <c r="C38" s="11" t="s">
        <v>40</v>
      </c>
      <c r="D38" s="12" t="s">
        <v>50</v>
      </c>
      <c r="E38" s="19">
        <v>13</v>
      </c>
      <c r="F38" s="12"/>
      <c r="G38" s="12"/>
      <c r="H38" s="58"/>
      <c r="J38" s="53" t="s">
        <v>16</v>
      </c>
      <c r="K38" s="11" t="s">
        <v>40</v>
      </c>
      <c r="L38" s="12" t="s">
        <v>50</v>
      </c>
      <c r="M38" s="19">
        <v>15</v>
      </c>
      <c r="N38" s="12"/>
      <c r="O38" s="12"/>
      <c r="P38" s="58"/>
      <c r="R38" s="59" t="s">
        <v>44</v>
      </c>
      <c r="S38" s="61">
        <v>134</v>
      </c>
      <c r="T38" s="72"/>
      <c r="U38" s="63"/>
      <c r="W38" s="59" t="s">
        <v>44</v>
      </c>
      <c r="X38" s="61">
        <v>134</v>
      </c>
      <c r="Y38" s="72"/>
      <c r="Z38" s="63"/>
    </row>
    <row r="39" spans="2:26" x14ac:dyDescent="0.25">
      <c r="B39" s="53" t="s">
        <v>30</v>
      </c>
      <c r="C39" s="11" t="s">
        <v>40</v>
      </c>
      <c r="D39" s="12" t="s">
        <v>45</v>
      </c>
      <c r="E39" s="19">
        <v>1003</v>
      </c>
      <c r="F39" s="12"/>
      <c r="G39" s="12"/>
      <c r="H39" s="58"/>
      <c r="J39" s="53" t="s">
        <v>30</v>
      </c>
      <c r="K39" s="11" t="s">
        <v>40</v>
      </c>
      <c r="L39" s="12" t="s">
        <v>45</v>
      </c>
      <c r="M39" s="19">
        <v>1009</v>
      </c>
      <c r="N39" s="12"/>
      <c r="O39" s="12"/>
      <c r="P39" s="58"/>
    </row>
    <row r="40" spans="2:26" x14ac:dyDescent="0.25">
      <c r="B40" s="53" t="s">
        <v>16</v>
      </c>
      <c r="C40" s="11" t="s">
        <v>40</v>
      </c>
      <c r="D40" s="12" t="s">
        <v>27</v>
      </c>
      <c r="E40" s="19">
        <v>10511</v>
      </c>
      <c r="F40" s="12"/>
      <c r="G40" s="12"/>
      <c r="H40" s="58"/>
      <c r="J40" s="53" t="s">
        <v>16</v>
      </c>
      <c r="K40" s="11" t="s">
        <v>40</v>
      </c>
      <c r="L40" s="12" t="s">
        <v>27</v>
      </c>
      <c r="M40" s="19">
        <v>12722</v>
      </c>
      <c r="N40" s="12"/>
      <c r="O40" s="12"/>
      <c r="P40" s="58"/>
    </row>
    <row r="41" spans="2:26" x14ac:dyDescent="0.25">
      <c r="B41" s="53" t="s">
        <v>30</v>
      </c>
      <c r="C41" s="11" t="s">
        <v>40</v>
      </c>
      <c r="D41" s="12" t="s">
        <v>47</v>
      </c>
      <c r="E41" s="19">
        <v>889</v>
      </c>
      <c r="F41" s="12"/>
      <c r="G41" s="12"/>
      <c r="H41" s="58"/>
      <c r="J41" s="53" t="s">
        <v>30</v>
      </c>
      <c r="K41" s="11" t="s">
        <v>40</v>
      </c>
      <c r="L41" s="12" t="s">
        <v>47</v>
      </c>
      <c r="M41" s="19">
        <v>912</v>
      </c>
      <c r="N41" s="12"/>
      <c r="O41" s="12"/>
      <c r="P41" s="58"/>
    </row>
    <row r="42" spans="2:26" x14ac:dyDescent="0.25">
      <c r="B42" s="53" t="s">
        <v>30</v>
      </c>
      <c r="C42" s="11" t="s">
        <v>40</v>
      </c>
      <c r="D42" s="12" t="s">
        <v>29</v>
      </c>
      <c r="E42" s="19">
        <v>1477</v>
      </c>
      <c r="F42" s="12"/>
      <c r="G42" s="12"/>
      <c r="H42" s="58"/>
      <c r="J42" s="53" t="s">
        <v>30</v>
      </c>
      <c r="K42" s="11" t="s">
        <v>40</v>
      </c>
      <c r="L42" s="12" t="s">
        <v>29</v>
      </c>
      <c r="M42" s="19">
        <v>1525</v>
      </c>
      <c r="N42" s="12"/>
      <c r="O42" s="12"/>
      <c r="P42" s="58"/>
    </row>
    <row r="43" spans="2:26" x14ac:dyDescent="0.25">
      <c r="B43" s="53" t="s">
        <v>30</v>
      </c>
      <c r="C43" s="11" t="s">
        <v>40</v>
      </c>
      <c r="D43" s="12" t="s">
        <v>50</v>
      </c>
      <c r="E43" s="19">
        <v>5</v>
      </c>
      <c r="F43" s="12"/>
      <c r="G43" s="12"/>
      <c r="H43" s="58"/>
      <c r="J43" s="53" t="s">
        <v>30</v>
      </c>
      <c r="K43" s="11" t="s">
        <v>40</v>
      </c>
      <c r="L43" s="12" t="s">
        <v>50</v>
      </c>
      <c r="M43" s="19">
        <v>5</v>
      </c>
      <c r="N43" s="12"/>
      <c r="O43" s="12"/>
      <c r="P43" s="58"/>
    </row>
    <row r="44" spans="2:26" x14ac:dyDescent="0.25">
      <c r="B44" s="53" t="s">
        <v>30</v>
      </c>
      <c r="C44" s="11" t="s">
        <v>40</v>
      </c>
      <c r="D44" s="12" t="s">
        <v>46</v>
      </c>
      <c r="E44" s="19">
        <v>3652</v>
      </c>
      <c r="F44" s="12"/>
      <c r="G44" s="12"/>
      <c r="H44" s="58"/>
      <c r="J44" s="53" t="s">
        <v>30</v>
      </c>
      <c r="K44" s="11" t="s">
        <v>40</v>
      </c>
      <c r="L44" s="12" t="s">
        <v>46</v>
      </c>
      <c r="M44" s="19">
        <v>2149</v>
      </c>
      <c r="N44" s="12"/>
      <c r="O44" s="12"/>
      <c r="P44" s="58"/>
    </row>
    <row r="45" spans="2:26" x14ac:dyDescent="0.25">
      <c r="B45" s="53" t="s">
        <v>30</v>
      </c>
      <c r="C45" s="11" t="s">
        <v>40</v>
      </c>
      <c r="D45" s="12" t="s">
        <v>27</v>
      </c>
      <c r="E45" s="19">
        <v>9067</v>
      </c>
      <c r="F45" s="12"/>
      <c r="G45" s="12"/>
      <c r="H45" s="58"/>
      <c r="J45" s="53" t="s">
        <v>30</v>
      </c>
      <c r="K45" s="11" t="s">
        <v>40</v>
      </c>
      <c r="L45" s="12" t="s">
        <v>27</v>
      </c>
      <c r="M45" s="19">
        <v>10864</v>
      </c>
      <c r="N45" s="12"/>
      <c r="O45" s="12"/>
      <c r="P45" s="58"/>
    </row>
    <row r="46" spans="2:26" x14ac:dyDescent="0.25">
      <c r="B46" s="53" t="s">
        <v>16</v>
      </c>
      <c r="C46" s="11" t="s">
        <v>40</v>
      </c>
      <c r="D46" s="12" t="s">
        <v>29</v>
      </c>
      <c r="E46" s="19">
        <v>1821</v>
      </c>
      <c r="F46" s="12"/>
      <c r="G46" s="12"/>
      <c r="H46" s="58"/>
      <c r="J46" s="53" t="s">
        <v>16</v>
      </c>
      <c r="K46" s="11" t="s">
        <v>40</v>
      </c>
      <c r="L46" s="12" t="s">
        <v>29</v>
      </c>
      <c r="M46" s="19">
        <v>1896</v>
      </c>
      <c r="N46" s="12"/>
      <c r="O46" s="12"/>
      <c r="P46" s="58"/>
    </row>
    <row r="47" spans="2:26" x14ac:dyDescent="0.25">
      <c r="B47" s="53" t="s">
        <v>16</v>
      </c>
      <c r="C47" s="11" t="s">
        <v>40</v>
      </c>
      <c r="D47" s="12" t="s">
        <v>45</v>
      </c>
      <c r="E47" s="19">
        <v>1128</v>
      </c>
      <c r="F47" s="12"/>
      <c r="G47" s="12"/>
      <c r="H47" s="58"/>
      <c r="J47" s="53" t="s">
        <v>16</v>
      </c>
      <c r="K47" s="11" t="s">
        <v>40</v>
      </c>
      <c r="L47" s="12" t="s">
        <v>45</v>
      </c>
      <c r="M47" s="19">
        <v>1132</v>
      </c>
      <c r="N47" s="12"/>
      <c r="O47" s="12"/>
      <c r="P47" s="58"/>
    </row>
    <row r="48" spans="2:26" x14ac:dyDescent="0.25">
      <c r="B48" s="53" t="s">
        <v>16</v>
      </c>
      <c r="C48" s="11" t="s">
        <v>40</v>
      </c>
      <c r="D48" s="12" t="s">
        <v>46</v>
      </c>
      <c r="E48" s="19">
        <v>4335</v>
      </c>
      <c r="F48" s="12"/>
      <c r="G48" s="12"/>
      <c r="H48" s="58"/>
      <c r="J48" s="53" t="s">
        <v>16</v>
      </c>
      <c r="K48" s="11" t="s">
        <v>40</v>
      </c>
      <c r="L48" s="12" t="s">
        <v>46</v>
      </c>
      <c r="M48" s="19">
        <v>2332</v>
      </c>
      <c r="N48" s="12"/>
      <c r="O48" s="12"/>
      <c r="P48" s="58"/>
    </row>
    <row r="49" spans="2:16" x14ac:dyDescent="0.25">
      <c r="B49" s="53" t="s">
        <v>16</v>
      </c>
      <c r="C49" s="11" t="s">
        <v>40</v>
      </c>
      <c r="D49" s="12" t="s">
        <v>32</v>
      </c>
      <c r="E49" s="19">
        <v>8521</v>
      </c>
      <c r="F49" s="12"/>
      <c r="G49" s="12"/>
      <c r="H49" s="58"/>
      <c r="J49" s="53" t="s">
        <v>16</v>
      </c>
      <c r="K49" s="11" t="s">
        <v>40</v>
      </c>
      <c r="L49" s="12" t="s">
        <v>32</v>
      </c>
      <c r="M49" s="19">
        <v>8559</v>
      </c>
      <c r="N49" s="12"/>
      <c r="O49" s="12"/>
      <c r="P49" s="58"/>
    </row>
    <row r="50" spans="2:16" x14ac:dyDescent="0.25">
      <c r="B50" s="53" t="s">
        <v>16</v>
      </c>
      <c r="C50" s="11" t="s">
        <v>40</v>
      </c>
      <c r="D50" s="12" t="s">
        <v>47</v>
      </c>
      <c r="E50" s="19">
        <v>825</v>
      </c>
      <c r="F50" s="12"/>
      <c r="G50" s="12"/>
      <c r="H50" s="58"/>
      <c r="J50" s="53" t="s">
        <v>16</v>
      </c>
      <c r="K50" s="11" t="s">
        <v>40</v>
      </c>
      <c r="L50" s="12" t="s">
        <v>47</v>
      </c>
      <c r="M50" s="19">
        <v>856</v>
      </c>
      <c r="N50" s="12"/>
      <c r="O50" s="12"/>
      <c r="P50" s="58"/>
    </row>
    <row r="51" spans="2:16" x14ac:dyDescent="0.25">
      <c r="B51" s="53" t="s">
        <v>30</v>
      </c>
      <c r="C51" s="11" t="s">
        <v>40</v>
      </c>
      <c r="D51" s="12" t="s">
        <v>32</v>
      </c>
      <c r="E51" s="19">
        <v>7377</v>
      </c>
      <c r="F51" s="12"/>
      <c r="G51" s="12"/>
      <c r="H51" s="58"/>
      <c r="J51" s="53" t="s">
        <v>30</v>
      </c>
      <c r="K51" s="11" t="s">
        <v>40</v>
      </c>
      <c r="L51" s="12" t="s">
        <v>32</v>
      </c>
      <c r="M51" s="19">
        <v>7404</v>
      </c>
      <c r="N51" s="12"/>
      <c r="O51" s="12"/>
      <c r="P51" s="58"/>
    </row>
    <row r="52" spans="2:16" x14ac:dyDescent="0.25">
      <c r="B52" s="53" t="s">
        <v>16</v>
      </c>
      <c r="C52" s="11" t="s">
        <v>26</v>
      </c>
      <c r="D52" s="12" t="s">
        <v>27</v>
      </c>
      <c r="E52" s="19">
        <v>15882</v>
      </c>
      <c r="F52" s="12"/>
      <c r="G52" s="12"/>
      <c r="H52" s="58"/>
      <c r="J52" s="53" t="s">
        <v>16</v>
      </c>
      <c r="K52" s="11" t="s">
        <v>26</v>
      </c>
      <c r="L52" s="12" t="s">
        <v>27</v>
      </c>
      <c r="M52" s="19">
        <v>16955</v>
      </c>
      <c r="N52" s="12"/>
      <c r="O52" s="12"/>
      <c r="P52" s="58"/>
    </row>
    <row r="53" spans="2:16" x14ac:dyDescent="0.25">
      <c r="B53" s="53" t="s">
        <v>16</v>
      </c>
      <c r="C53" s="11" t="s">
        <v>26</v>
      </c>
      <c r="D53" s="12" t="s">
        <v>29</v>
      </c>
      <c r="E53" s="19">
        <v>3237</v>
      </c>
      <c r="F53" s="12"/>
      <c r="G53" s="12"/>
      <c r="H53" s="58"/>
      <c r="J53" s="53" t="s">
        <v>16</v>
      </c>
      <c r="K53" s="11" t="s">
        <v>26</v>
      </c>
      <c r="L53" s="12" t="s">
        <v>29</v>
      </c>
      <c r="M53" s="19">
        <v>3455</v>
      </c>
      <c r="N53" s="12"/>
      <c r="O53" s="12"/>
      <c r="P53" s="58"/>
    </row>
    <row r="54" spans="2:16" x14ac:dyDescent="0.25">
      <c r="B54" s="53" t="s">
        <v>30</v>
      </c>
      <c r="C54" s="11" t="s">
        <v>26</v>
      </c>
      <c r="D54" s="12" t="s">
        <v>45</v>
      </c>
      <c r="E54" s="19">
        <v>567</v>
      </c>
      <c r="F54" s="12"/>
      <c r="G54" s="12"/>
      <c r="H54" s="58"/>
      <c r="J54" s="53" t="s">
        <v>30</v>
      </c>
      <c r="K54" s="11" t="s">
        <v>26</v>
      </c>
      <c r="L54" s="12" t="s">
        <v>45</v>
      </c>
      <c r="M54" s="19">
        <v>563</v>
      </c>
      <c r="N54" s="12"/>
      <c r="O54" s="12"/>
      <c r="P54" s="58"/>
    </row>
    <row r="55" spans="2:16" x14ac:dyDescent="0.25">
      <c r="B55" s="53" t="s">
        <v>30</v>
      </c>
      <c r="C55" s="11" t="s">
        <v>26</v>
      </c>
      <c r="D55" s="12" t="s">
        <v>50</v>
      </c>
      <c r="E55" s="19">
        <v>2</v>
      </c>
      <c r="F55" s="12"/>
      <c r="G55" s="12"/>
      <c r="H55" s="58"/>
      <c r="J55" s="53" t="s">
        <v>30</v>
      </c>
      <c r="K55" s="11" t="s">
        <v>26</v>
      </c>
      <c r="L55" s="12" t="s">
        <v>50</v>
      </c>
      <c r="M55" s="19">
        <v>2</v>
      </c>
      <c r="N55" s="12"/>
      <c r="O55" s="12"/>
      <c r="P55" s="58"/>
    </row>
    <row r="56" spans="2:16" x14ac:dyDescent="0.25">
      <c r="B56" s="53" t="s">
        <v>30</v>
      </c>
      <c r="C56" s="11" t="s">
        <v>26</v>
      </c>
      <c r="D56" s="12" t="s">
        <v>46</v>
      </c>
      <c r="E56" s="19">
        <v>2245</v>
      </c>
      <c r="F56" s="12"/>
      <c r="G56" s="12"/>
      <c r="H56" s="58"/>
      <c r="J56" s="53" t="s">
        <v>30</v>
      </c>
      <c r="K56" s="11" t="s">
        <v>26</v>
      </c>
      <c r="L56" s="12" t="s">
        <v>46</v>
      </c>
      <c r="M56" s="19">
        <v>1423</v>
      </c>
      <c r="N56" s="12"/>
      <c r="O56" s="12"/>
      <c r="P56" s="58"/>
    </row>
    <row r="57" spans="2:16" x14ac:dyDescent="0.25">
      <c r="B57" s="53" t="s">
        <v>30</v>
      </c>
      <c r="C57" s="11" t="s">
        <v>26</v>
      </c>
      <c r="D57" s="12" t="s">
        <v>29</v>
      </c>
      <c r="E57" s="19">
        <v>1037</v>
      </c>
      <c r="F57" s="12"/>
      <c r="G57" s="12"/>
      <c r="H57" s="58"/>
      <c r="J57" s="53" t="s">
        <v>30</v>
      </c>
      <c r="K57" s="11" t="s">
        <v>26</v>
      </c>
      <c r="L57" s="12" t="s">
        <v>29</v>
      </c>
      <c r="M57" s="19">
        <v>1077</v>
      </c>
      <c r="N57" s="12"/>
      <c r="O57" s="12"/>
      <c r="P57" s="58"/>
    </row>
    <row r="58" spans="2:16" x14ac:dyDescent="0.25">
      <c r="B58" s="53" t="s">
        <v>16</v>
      </c>
      <c r="C58" s="11" t="s">
        <v>26</v>
      </c>
      <c r="D58" s="12" t="s">
        <v>32</v>
      </c>
      <c r="E58" s="19">
        <v>19260</v>
      </c>
      <c r="F58" s="12"/>
      <c r="G58" s="12"/>
      <c r="H58" s="58"/>
      <c r="J58" s="53" t="s">
        <v>16</v>
      </c>
      <c r="K58" s="11" t="s">
        <v>26</v>
      </c>
      <c r="L58" s="12" t="s">
        <v>32</v>
      </c>
      <c r="M58" s="19">
        <v>19576</v>
      </c>
      <c r="N58" s="12"/>
      <c r="O58" s="12"/>
      <c r="P58" s="58"/>
    </row>
    <row r="59" spans="2:16" x14ac:dyDescent="0.25">
      <c r="B59" s="53" t="s">
        <v>16</v>
      </c>
      <c r="C59" s="11" t="s">
        <v>26</v>
      </c>
      <c r="D59" s="12" t="s">
        <v>50</v>
      </c>
      <c r="E59" s="19">
        <v>10</v>
      </c>
      <c r="F59" s="12"/>
      <c r="G59" s="12"/>
      <c r="H59" s="58"/>
      <c r="J59" s="53" t="s">
        <v>16</v>
      </c>
      <c r="K59" s="11" t="s">
        <v>26</v>
      </c>
      <c r="L59" s="12" t="s">
        <v>50</v>
      </c>
      <c r="M59" s="19">
        <v>10</v>
      </c>
      <c r="N59" s="12"/>
      <c r="O59" s="12"/>
      <c r="P59" s="58"/>
    </row>
    <row r="60" spans="2:16" x14ac:dyDescent="0.25">
      <c r="B60" s="53" t="s">
        <v>16</v>
      </c>
      <c r="C60" s="11" t="s">
        <v>26</v>
      </c>
      <c r="D60" s="12" t="s">
        <v>45</v>
      </c>
      <c r="E60" s="19">
        <v>1349</v>
      </c>
      <c r="F60" s="12"/>
      <c r="G60" s="12"/>
      <c r="H60" s="58"/>
      <c r="J60" s="53" t="s">
        <v>16</v>
      </c>
      <c r="K60" s="11" t="s">
        <v>26</v>
      </c>
      <c r="L60" s="12" t="s">
        <v>45</v>
      </c>
      <c r="M60" s="19">
        <v>1294</v>
      </c>
      <c r="N60" s="12"/>
      <c r="O60" s="12"/>
      <c r="P60" s="58"/>
    </row>
    <row r="61" spans="2:16" x14ac:dyDescent="0.25">
      <c r="B61" s="53" t="s">
        <v>16</v>
      </c>
      <c r="C61" s="11" t="s">
        <v>26</v>
      </c>
      <c r="D61" s="12" t="s">
        <v>47</v>
      </c>
      <c r="E61" s="19">
        <v>735</v>
      </c>
      <c r="F61" s="12"/>
      <c r="G61" s="12"/>
      <c r="H61" s="58"/>
      <c r="J61" s="53" t="s">
        <v>16</v>
      </c>
      <c r="K61" s="11" t="s">
        <v>26</v>
      </c>
      <c r="L61" s="12" t="s">
        <v>47</v>
      </c>
      <c r="M61" s="19">
        <v>767</v>
      </c>
      <c r="N61" s="12"/>
      <c r="O61" s="12"/>
      <c r="P61" s="58"/>
    </row>
    <row r="62" spans="2:16" x14ac:dyDescent="0.25">
      <c r="B62" s="53" t="s">
        <v>30</v>
      </c>
      <c r="C62" s="11" t="s">
        <v>26</v>
      </c>
      <c r="D62" s="12" t="s">
        <v>32</v>
      </c>
      <c r="E62" s="19">
        <v>4946</v>
      </c>
      <c r="F62" s="12"/>
      <c r="G62" s="12"/>
      <c r="H62" s="58"/>
      <c r="J62" s="53" t="s">
        <v>30</v>
      </c>
      <c r="K62" s="11" t="s">
        <v>26</v>
      </c>
      <c r="L62" s="12" t="s">
        <v>32</v>
      </c>
      <c r="M62" s="19">
        <v>5038</v>
      </c>
      <c r="N62" s="12"/>
      <c r="O62" s="12"/>
      <c r="P62" s="58"/>
    </row>
    <row r="63" spans="2:16" x14ac:dyDescent="0.25">
      <c r="B63" s="53" t="s">
        <v>30</v>
      </c>
      <c r="C63" s="11" t="s">
        <v>26</v>
      </c>
      <c r="D63" s="12" t="s">
        <v>47</v>
      </c>
      <c r="E63" s="19">
        <v>438</v>
      </c>
      <c r="F63" s="12"/>
      <c r="G63" s="12"/>
      <c r="H63" s="58"/>
      <c r="J63" s="53" t="s">
        <v>30</v>
      </c>
      <c r="K63" s="11" t="s">
        <v>26</v>
      </c>
      <c r="L63" s="12" t="s">
        <v>47</v>
      </c>
      <c r="M63" s="19">
        <v>455</v>
      </c>
      <c r="N63" s="12"/>
      <c r="O63" s="12"/>
      <c r="P63" s="58"/>
    </row>
    <row r="64" spans="2:16" x14ac:dyDescent="0.25">
      <c r="B64" s="53" t="s">
        <v>16</v>
      </c>
      <c r="C64" s="11" t="s">
        <v>26</v>
      </c>
      <c r="D64" s="12" t="s">
        <v>46</v>
      </c>
      <c r="E64" s="19">
        <v>8387</v>
      </c>
      <c r="F64" s="12"/>
      <c r="G64" s="12"/>
      <c r="H64" s="58"/>
      <c r="J64" s="53" t="s">
        <v>16</v>
      </c>
      <c r="K64" s="11" t="s">
        <v>26</v>
      </c>
      <c r="L64" s="12" t="s">
        <v>46</v>
      </c>
      <c r="M64" s="19">
        <v>5613</v>
      </c>
      <c r="N64" s="12"/>
      <c r="O64" s="12"/>
      <c r="P64" s="58"/>
    </row>
    <row r="65" spans="2:16" x14ac:dyDescent="0.25">
      <c r="B65" s="53" t="s">
        <v>30</v>
      </c>
      <c r="C65" s="11" t="s">
        <v>26</v>
      </c>
      <c r="D65" s="12" t="s">
        <v>27</v>
      </c>
      <c r="E65" s="19">
        <v>4885</v>
      </c>
      <c r="F65" s="12"/>
      <c r="G65" s="12"/>
      <c r="H65" s="58"/>
      <c r="J65" s="53" t="s">
        <v>30</v>
      </c>
      <c r="K65" s="11" t="s">
        <v>26</v>
      </c>
      <c r="L65" s="12" t="s">
        <v>27</v>
      </c>
      <c r="M65" s="19">
        <v>5695</v>
      </c>
      <c r="N65" s="12"/>
      <c r="O65" s="12"/>
      <c r="P65" s="58"/>
    </row>
    <row r="66" spans="2:16" x14ac:dyDescent="0.25">
      <c r="B66" s="53" t="s">
        <v>30</v>
      </c>
      <c r="C66" s="11" t="s">
        <v>28</v>
      </c>
      <c r="D66" s="12" t="s">
        <v>47</v>
      </c>
      <c r="E66" s="19">
        <v>1052</v>
      </c>
      <c r="F66" s="12"/>
      <c r="G66" s="12"/>
      <c r="H66" s="58"/>
      <c r="J66" s="53" t="s">
        <v>30</v>
      </c>
      <c r="K66" s="11" t="s">
        <v>28</v>
      </c>
      <c r="L66" s="12" t="s">
        <v>47</v>
      </c>
      <c r="M66" s="19">
        <v>1066</v>
      </c>
      <c r="N66" s="12"/>
      <c r="O66" s="12"/>
      <c r="P66" s="58"/>
    </row>
    <row r="67" spans="2:16" x14ac:dyDescent="0.25">
      <c r="B67" s="53" t="s">
        <v>16</v>
      </c>
      <c r="C67" s="11" t="s">
        <v>28</v>
      </c>
      <c r="D67" s="12" t="s">
        <v>46</v>
      </c>
      <c r="E67" s="19">
        <v>43283</v>
      </c>
      <c r="F67" s="12"/>
      <c r="G67" s="12"/>
      <c r="H67" s="58"/>
      <c r="J67" s="53" t="s">
        <v>16</v>
      </c>
      <c r="K67" s="11" t="s">
        <v>28</v>
      </c>
      <c r="L67" s="12" t="s">
        <v>46</v>
      </c>
      <c r="M67" s="19">
        <v>28104</v>
      </c>
      <c r="N67" s="12"/>
      <c r="O67" s="12"/>
      <c r="P67" s="58"/>
    </row>
    <row r="68" spans="2:16" x14ac:dyDescent="0.25">
      <c r="B68" s="53" t="s">
        <v>16</v>
      </c>
      <c r="C68" s="11" t="s">
        <v>28</v>
      </c>
      <c r="D68" s="12" t="s">
        <v>27</v>
      </c>
      <c r="E68" s="19">
        <v>56244</v>
      </c>
      <c r="F68" s="12"/>
      <c r="G68" s="12"/>
      <c r="H68" s="58"/>
      <c r="J68" s="53" t="s">
        <v>16</v>
      </c>
      <c r="K68" s="11" t="s">
        <v>28</v>
      </c>
      <c r="L68" s="12" t="s">
        <v>27</v>
      </c>
      <c r="M68" s="19">
        <v>67439</v>
      </c>
      <c r="N68" s="12"/>
      <c r="O68" s="12"/>
      <c r="P68" s="58"/>
    </row>
    <row r="69" spans="2:16" x14ac:dyDescent="0.25">
      <c r="B69" s="53" t="s">
        <v>16</v>
      </c>
      <c r="C69" s="11" t="s">
        <v>28</v>
      </c>
      <c r="D69" s="12" t="s">
        <v>32</v>
      </c>
      <c r="E69" s="19">
        <v>67134</v>
      </c>
      <c r="F69" s="12"/>
      <c r="G69" s="12"/>
      <c r="H69" s="58"/>
      <c r="J69" s="53" t="s">
        <v>16</v>
      </c>
      <c r="K69" s="11" t="s">
        <v>28</v>
      </c>
      <c r="L69" s="12" t="s">
        <v>32</v>
      </c>
      <c r="M69" s="19">
        <v>66466</v>
      </c>
      <c r="N69" s="12"/>
      <c r="O69" s="12"/>
      <c r="P69" s="58"/>
    </row>
    <row r="70" spans="2:16" x14ac:dyDescent="0.25">
      <c r="B70" s="53" t="s">
        <v>16</v>
      </c>
      <c r="C70" s="11" t="s">
        <v>28</v>
      </c>
      <c r="D70" s="12" t="s">
        <v>50</v>
      </c>
      <c r="E70" s="19">
        <v>25</v>
      </c>
      <c r="F70" s="12"/>
      <c r="G70" s="12"/>
      <c r="H70" s="58"/>
      <c r="J70" s="53" t="s">
        <v>16</v>
      </c>
      <c r="K70" s="11" t="s">
        <v>28</v>
      </c>
      <c r="L70" s="12" t="s">
        <v>50</v>
      </c>
      <c r="M70" s="19">
        <v>23</v>
      </c>
      <c r="N70" s="12"/>
      <c r="O70" s="12"/>
      <c r="P70" s="58"/>
    </row>
    <row r="71" spans="2:16" x14ac:dyDescent="0.25">
      <c r="B71" s="53" t="s">
        <v>16</v>
      </c>
      <c r="C71" s="11" t="s">
        <v>28</v>
      </c>
      <c r="D71" s="12" t="s">
        <v>47</v>
      </c>
      <c r="E71" s="19">
        <v>2681</v>
      </c>
      <c r="F71" s="12"/>
      <c r="G71" s="12"/>
      <c r="H71" s="58"/>
      <c r="J71" s="53" t="s">
        <v>16</v>
      </c>
      <c r="K71" s="11" t="s">
        <v>28</v>
      </c>
      <c r="L71" s="12" t="s">
        <v>47</v>
      </c>
      <c r="M71" s="19">
        <v>2757</v>
      </c>
      <c r="N71" s="12"/>
      <c r="O71" s="12"/>
      <c r="P71" s="58"/>
    </row>
    <row r="72" spans="2:16" x14ac:dyDescent="0.25">
      <c r="B72" s="53" t="s">
        <v>30</v>
      </c>
      <c r="C72" s="11" t="s">
        <v>28</v>
      </c>
      <c r="D72" s="12" t="s">
        <v>46</v>
      </c>
      <c r="E72" s="19">
        <v>8378</v>
      </c>
      <c r="F72" s="12"/>
      <c r="G72" s="12"/>
      <c r="H72" s="58"/>
      <c r="J72" s="53" t="s">
        <v>30</v>
      </c>
      <c r="K72" s="11" t="s">
        <v>28</v>
      </c>
      <c r="L72" s="12" t="s">
        <v>46</v>
      </c>
      <c r="M72" s="19">
        <v>4773</v>
      </c>
      <c r="N72" s="12"/>
      <c r="O72" s="12"/>
      <c r="P72" s="58"/>
    </row>
    <row r="73" spans="2:16" x14ac:dyDescent="0.25">
      <c r="B73" s="53" t="s">
        <v>16</v>
      </c>
      <c r="C73" s="11" t="s">
        <v>28</v>
      </c>
      <c r="D73" s="12" t="s">
        <v>29</v>
      </c>
      <c r="E73" s="19">
        <v>13864</v>
      </c>
      <c r="F73" s="12"/>
      <c r="G73" s="12"/>
      <c r="H73" s="58"/>
      <c r="J73" s="53" t="s">
        <v>16</v>
      </c>
      <c r="K73" s="11" t="s">
        <v>28</v>
      </c>
      <c r="L73" s="12" t="s">
        <v>29</v>
      </c>
      <c r="M73" s="19">
        <v>14341</v>
      </c>
      <c r="N73" s="12"/>
      <c r="O73" s="12"/>
      <c r="P73" s="58"/>
    </row>
    <row r="74" spans="2:16" x14ac:dyDescent="0.25">
      <c r="B74" s="53" t="s">
        <v>30</v>
      </c>
      <c r="C74" s="11" t="s">
        <v>28</v>
      </c>
      <c r="D74" s="12" t="s">
        <v>45</v>
      </c>
      <c r="E74" s="19">
        <v>1478</v>
      </c>
      <c r="F74" s="12"/>
      <c r="G74" s="12"/>
      <c r="H74" s="58"/>
      <c r="J74" s="53" t="s">
        <v>30</v>
      </c>
      <c r="K74" s="11" t="s">
        <v>28</v>
      </c>
      <c r="L74" s="12" t="s">
        <v>45</v>
      </c>
      <c r="M74" s="19">
        <v>1422</v>
      </c>
      <c r="N74" s="12"/>
      <c r="O74" s="12"/>
      <c r="P74" s="58"/>
    </row>
    <row r="75" spans="2:16" x14ac:dyDescent="0.25">
      <c r="B75" s="53" t="s">
        <v>30</v>
      </c>
      <c r="C75" s="11" t="s">
        <v>28</v>
      </c>
      <c r="D75" s="12" t="s">
        <v>50</v>
      </c>
      <c r="E75" s="19">
        <v>7</v>
      </c>
      <c r="F75" s="12"/>
      <c r="G75" s="12"/>
      <c r="H75" s="58"/>
      <c r="J75" s="53" t="s">
        <v>30</v>
      </c>
      <c r="K75" s="11" t="s">
        <v>28</v>
      </c>
      <c r="L75" s="12" t="s">
        <v>50</v>
      </c>
      <c r="M75" s="19">
        <v>7</v>
      </c>
      <c r="N75" s="12"/>
      <c r="O75" s="12"/>
      <c r="P75" s="58"/>
    </row>
    <row r="76" spans="2:16" x14ac:dyDescent="0.25">
      <c r="B76" s="53" t="s">
        <v>30</v>
      </c>
      <c r="C76" s="11" t="s">
        <v>28</v>
      </c>
      <c r="D76" s="12" t="s">
        <v>27</v>
      </c>
      <c r="E76" s="19">
        <v>11463</v>
      </c>
      <c r="F76" s="12"/>
      <c r="G76" s="12"/>
      <c r="H76" s="58"/>
      <c r="J76" s="53" t="s">
        <v>30</v>
      </c>
      <c r="K76" s="11" t="s">
        <v>28</v>
      </c>
      <c r="L76" s="12" t="s">
        <v>27</v>
      </c>
      <c r="M76" s="19">
        <v>14262</v>
      </c>
      <c r="N76" s="12"/>
      <c r="O76" s="12"/>
      <c r="P76" s="58"/>
    </row>
    <row r="77" spans="2:16" x14ac:dyDescent="0.25">
      <c r="B77" s="53" t="s">
        <v>16</v>
      </c>
      <c r="C77" s="11" t="s">
        <v>28</v>
      </c>
      <c r="D77" s="12" t="s">
        <v>45</v>
      </c>
      <c r="E77" s="19">
        <v>6422</v>
      </c>
      <c r="F77" s="12"/>
      <c r="G77" s="12"/>
      <c r="H77" s="58"/>
      <c r="J77" s="53" t="s">
        <v>16</v>
      </c>
      <c r="K77" s="11" t="s">
        <v>28</v>
      </c>
      <c r="L77" s="12" t="s">
        <v>45</v>
      </c>
      <c r="M77" s="19">
        <v>6168</v>
      </c>
      <c r="N77" s="12"/>
      <c r="O77" s="12"/>
      <c r="P77" s="58"/>
    </row>
    <row r="78" spans="2:16" x14ac:dyDescent="0.25">
      <c r="B78" s="53" t="s">
        <v>30</v>
      </c>
      <c r="C78" s="11" t="s">
        <v>28</v>
      </c>
      <c r="D78" s="12" t="s">
        <v>32</v>
      </c>
      <c r="E78" s="19">
        <v>11139</v>
      </c>
      <c r="F78" s="12"/>
      <c r="G78" s="12"/>
      <c r="H78" s="58"/>
      <c r="J78" s="53" t="s">
        <v>30</v>
      </c>
      <c r="K78" s="11" t="s">
        <v>28</v>
      </c>
      <c r="L78" s="12" t="s">
        <v>32</v>
      </c>
      <c r="M78" s="19">
        <v>11186</v>
      </c>
      <c r="N78" s="12"/>
      <c r="O78" s="12"/>
      <c r="P78" s="58"/>
    </row>
    <row r="79" spans="2:16" x14ac:dyDescent="0.25">
      <c r="B79" s="53" t="s">
        <v>30</v>
      </c>
      <c r="C79" s="11" t="s">
        <v>28</v>
      </c>
      <c r="D79" s="12" t="s">
        <v>29</v>
      </c>
      <c r="E79" s="19">
        <v>2827</v>
      </c>
      <c r="F79" s="12"/>
      <c r="G79" s="12"/>
      <c r="H79" s="58"/>
      <c r="J79" s="53" t="s">
        <v>30</v>
      </c>
      <c r="K79" s="11" t="s">
        <v>28</v>
      </c>
      <c r="L79" s="12" t="s">
        <v>29</v>
      </c>
      <c r="M79" s="19">
        <v>2949</v>
      </c>
      <c r="N79" s="12"/>
      <c r="O79" s="12"/>
      <c r="P79" s="58"/>
    </row>
    <row r="80" spans="2:16" x14ac:dyDescent="0.25">
      <c r="B80" s="53" t="s">
        <v>16</v>
      </c>
      <c r="C80" s="11" t="s">
        <v>34</v>
      </c>
      <c r="D80" s="12" t="s">
        <v>50</v>
      </c>
      <c r="E80" s="19">
        <v>43</v>
      </c>
      <c r="F80" s="12"/>
      <c r="G80" s="12"/>
      <c r="H80" s="58"/>
      <c r="J80" s="53" t="s">
        <v>16</v>
      </c>
      <c r="K80" s="11" t="s">
        <v>34</v>
      </c>
      <c r="L80" s="12" t="s">
        <v>50</v>
      </c>
      <c r="M80" s="19">
        <v>38</v>
      </c>
      <c r="N80" s="12"/>
      <c r="O80" s="12"/>
      <c r="P80" s="58"/>
    </row>
    <row r="81" spans="2:16" x14ac:dyDescent="0.25">
      <c r="B81" s="53" t="s">
        <v>16</v>
      </c>
      <c r="C81" s="11" t="s">
        <v>34</v>
      </c>
      <c r="D81" s="12" t="s">
        <v>47</v>
      </c>
      <c r="E81" s="19">
        <v>4880</v>
      </c>
      <c r="F81" s="12"/>
      <c r="G81" s="12"/>
      <c r="H81" s="58"/>
      <c r="J81" s="53" t="s">
        <v>16</v>
      </c>
      <c r="K81" s="11" t="s">
        <v>34</v>
      </c>
      <c r="L81" s="12" t="s">
        <v>47</v>
      </c>
      <c r="M81" s="19">
        <v>4999</v>
      </c>
      <c r="N81" s="12"/>
      <c r="O81" s="12"/>
      <c r="P81" s="58"/>
    </row>
    <row r="82" spans="2:16" x14ac:dyDescent="0.25">
      <c r="B82" s="53" t="s">
        <v>30</v>
      </c>
      <c r="C82" s="11" t="s">
        <v>34</v>
      </c>
      <c r="D82" s="12" t="s">
        <v>29</v>
      </c>
      <c r="E82" s="19">
        <v>6025</v>
      </c>
      <c r="F82" s="12"/>
      <c r="G82" s="12"/>
      <c r="H82" s="58"/>
      <c r="J82" s="53" t="s">
        <v>30</v>
      </c>
      <c r="K82" s="11" t="s">
        <v>34</v>
      </c>
      <c r="L82" s="12" t="s">
        <v>29</v>
      </c>
      <c r="M82" s="19">
        <v>6298</v>
      </c>
      <c r="N82" s="12"/>
      <c r="O82" s="12"/>
      <c r="P82" s="58"/>
    </row>
    <row r="83" spans="2:16" x14ac:dyDescent="0.25">
      <c r="B83" s="53" t="s">
        <v>16</v>
      </c>
      <c r="C83" s="11" t="s">
        <v>34</v>
      </c>
      <c r="D83" s="12" t="s">
        <v>45</v>
      </c>
      <c r="E83" s="19">
        <v>11008</v>
      </c>
      <c r="F83" s="12"/>
      <c r="G83" s="12"/>
      <c r="H83" s="58"/>
      <c r="J83" s="53" t="s">
        <v>16</v>
      </c>
      <c r="K83" s="11" t="s">
        <v>34</v>
      </c>
      <c r="L83" s="12" t="s">
        <v>45</v>
      </c>
      <c r="M83" s="19">
        <v>10731</v>
      </c>
      <c r="N83" s="12"/>
      <c r="O83" s="12"/>
      <c r="P83" s="58"/>
    </row>
    <row r="84" spans="2:16" x14ac:dyDescent="0.25">
      <c r="B84" s="53" t="s">
        <v>30</v>
      </c>
      <c r="C84" s="11" t="s">
        <v>34</v>
      </c>
      <c r="D84" s="12" t="s">
        <v>27</v>
      </c>
      <c r="E84" s="19">
        <v>26950</v>
      </c>
      <c r="F84" s="12"/>
      <c r="G84" s="12"/>
      <c r="H84" s="58"/>
      <c r="J84" s="53" t="s">
        <v>30</v>
      </c>
      <c r="K84" s="11" t="s">
        <v>34</v>
      </c>
      <c r="L84" s="12" t="s">
        <v>27</v>
      </c>
      <c r="M84" s="19">
        <v>34829</v>
      </c>
      <c r="N84" s="12"/>
      <c r="O84" s="12"/>
      <c r="P84" s="58"/>
    </row>
    <row r="85" spans="2:16" x14ac:dyDescent="0.25">
      <c r="B85" s="53" t="s">
        <v>16</v>
      </c>
      <c r="C85" s="11" t="s">
        <v>34</v>
      </c>
      <c r="D85" s="12" t="s">
        <v>32</v>
      </c>
      <c r="E85" s="19">
        <v>94967</v>
      </c>
      <c r="F85" s="12"/>
      <c r="G85" s="12"/>
      <c r="H85" s="58"/>
      <c r="J85" s="53" t="s">
        <v>16</v>
      </c>
      <c r="K85" s="11" t="s">
        <v>34</v>
      </c>
      <c r="L85" s="12" t="s">
        <v>32</v>
      </c>
      <c r="M85" s="19">
        <v>94514</v>
      </c>
      <c r="N85" s="12"/>
      <c r="O85" s="12"/>
      <c r="P85" s="58"/>
    </row>
    <row r="86" spans="2:16" x14ac:dyDescent="0.25">
      <c r="B86" s="53" t="s">
        <v>30</v>
      </c>
      <c r="C86" s="11" t="s">
        <v>34</v>
      </c>
      <c r="D86" s="12" t="s">
        <v>45</v>
      </c>
      <c r="E86" s="19">
        <v>3565</v>
      </c>
      <c r="F86" s="12"/>
      <c r="G86" s="12"/>
      <c r="H86" s="58"/>
      <c r="J86" s="53" t="s">
        <v>30</v>
      </c>
      <c r="K86" s="11" t="s">
        <v>34</v>
      </c>
      <c r="L86" s="12" t="s">
        <v>45</v>
      </c>
      <c r="M86" s="19">
        <v>3437</v>
      </c>
      <c r="N86" s="12"/>
      <c r="O86" s="12"/>
      <c r="P86" s="58"/>
    </row>
    <row r="87" spans="2:16" x14ac:dyDescent="0.25">
      <c r="B87" s="53" t="s">
        <v>30</v>
      </c>
      <c r="C87" s="11" t="s">
        <v>34</v>
      </c>
      <c r="D87" s="12" t="s">
        <v>32</v>
      </c>
      <c r="E87" s="19">
        <v>25404</v>
      </c>
      <c r="F87" s="12"/>
      <c r="G87" s="12"/>
      <c r="H87" s="58"/>
      <c r="J87" s="53" t="s">
        <v>30</v>
      </c>
      <c r="K87" s="11" t="s">
        <v>34</v>
      </c>
      <c r="L87" s="12" t="s">
        <v>32</v>
      </c>
      <c r="M87" s="19">
        <v>25064</v>
      </c>
      <c r="N87" s="12"/>
      <c r="O87" s="12"/>
      <c r="P87" s="58"/>
    </row>
    <row r="88" spans="2:16" x14ac:dyDescent="0.25">
      <c r="B88" s="53" t="s">
        <v>30</v>
      </c>
      <c r="C88" s="11" t="s">
        <v>34</v>
      </c>
      <c r="D88" s="12" t="s">
        <v>47</v>
      </c>
      <c r="E88" s="19">
        <v>2728</v>
      </c>
      <c r="F88" s="12"/>
      <c r="G88" s="12"/>
      <c r="H88" s="58"/>
      <c r="J88" s="53" t="s">
        <v>30</v>
      </c>
      <c r="K88" s="11" t="s">
        <v>34</v>
      </c>
      <c r="L88" s="12" t="s">
        <v>47</v>
      </c>
      <c r="M88" s="19">
        <v>2807</v>
      </c>
      <c r="N88" s="12"/>
      <c r="O88" s="12"/>
      <c r="P88" s="58"/>
    </row>
    <row r="89" spans="2:16" x14ac:dyDescent="0.25">
      <c r="B89" s="53" t="s">
        <v>16</v>
      </c>
      <c r="C89" s="11" t="s">
        <v>34</v>
      </c>
      <c r="D89" s="12" t="s">
        <v>27</v>
      </c>
      <c r="E89" s="19">
        <v>97232</v>
      </c>
      <c r="F89" s="12"/>
      <c r="G89" s="12"/>
      <c r="H89" s="58"/>
      <c r="J89" s="53" t="s">
        <v>16</v>
      </c>
      <c r="K89" s="11" t="s">
        <v>34</v>
      </c>
      <c r="L89" s="12" t="s">
        <v>27</v>
      </c>
      <c r="M89" s="19">
        <v>121303</v>
      </c>
      <c r="N89" s="12"/>
      <c r="O89" s="12"/>
      <c r="P89" s="58"/>
    </row>
    <row r="90" spans="2:16" x14ac:dyDescent="0.25">
      <c r="B90" s="53" t="s">
        <v>16</v>
      </c>
      <c r="C90" s="11" t="s">
        <v>34</v>
      </c>
      <c r="D90" s="12" t="s">
        <v>29</v>
      </c>
      <c r="E90" s="19">
        <v>18228</v>
      </c>
      <c r="F90" s="12"/>
      <c r="G90" s="12"/>
      <c r="H90" s="58"/>
      <c r="J90" s="53" t="s">
        <v>16</v>
      </c>
      <c r="K90" s="11" t="s">
        <v>34</v>
      </c>
      <c r="L90" s="12" t="s">
        <v>29</v>
      </c>
      <c r="M90" s="19">
        <v>19104</v>
      </c>
      <c r="N90" s="12"/>
      <c r="O90" s="12"/>
      <c r="P90" s="58"/>
    </row>
    <row r="91" spans="2:16" x14ac:dyDescent="0.25">
      <c r="B91" s="53" t="s">
        <v>30</v>
      </c>
      <c r="C91" s="11" t="s">
        <v>34</v>
      </c>
      <c r="D91" s="12" t="s">
        <v>46</v>
      </c>
      <c r="E91" s="19">
        <v>20322</v>
      </c>
      <c r="F91" s="12"/>
      <c r="G91" s="12"/>
      <c r="H91" s="58"/>
      <c r="J91" s="53" t="s">
        <v>30</v>
      </c>
      <c r="K91" s="11" t="s">
        <v>34</v>
      </c>
      <c r="L91" s="12" t="s">
        <v>46</v>
      </c>
      <c r="M91" s="19">
        <v>11318</v>
      </c>
      <c r="N91" s="12"/>
      <c r="O91" s="12"/>
      <c r="P91" s="58"/>
    </row>
    <row r="92" spans="2:16" x14ac:dyDescent="0.25">
      <c r="B92" s="53" t="s">
        <v>16</v>
      </c>
      <c r="C92" s="11" t="s">
        <v>34</v>
      </c>
      <c r="D92" s="12" t="s">
        <v>46</v>
      </c>
      <c r="E92" s="19">
        <v>67095</v>
      </c>
      <c r="F92" s="12"/>
      <c r="G92" s="12"/>
      <c r="H92" s="58"/>
      <c r="J92" s="53" t="s">
        <v>16</v>
      </c>
      <c r="K92" s="11" t="s">
        <v>34</v>
      </c>
      <c r="L92" s="12" t="s">
        <v>46</v>
      </c>
      <c r="M92" s="19">
        <v>40663</v>
      </c>
      <c r="N92" s="12"/>
      <c r="O92" s="12"/>
      <c r="P92" s="58"/>
    </row>
    <row r="93" spans="2:16" x14ac:dyDescent="0.25">
      <c r="B93" s="53" t="s">
        <v>30</v>
      </c>
      <c r="C93" s="11" t="s">
        <v>34</v>
      </c>
      <c r="D93" s="12" t="s">
        <v>50</v>
      </c>
      <c r="E93" s="19">
        <v>14</v>
      </c>
      <c r="F93" s="12"/>
      <c r="G93" s="12"/>
      <c r="H93" s="58"/>
      <c r="J93" s="53" t="s">
        <v>30</v>
      </c>
      <c r="K93" s="11" t="s">
        <v>34</v>
      </c>
      <c r="L93" s="12" t="s">
        <v>50</v>
      </c>
      <c r="M93" s="19">
        <v>13</v>
      </c>
      <c r="N93" s="12"/>
      <c r="O93" s="12"/>
      <c r="P93" s="58"/>
    </row>
    <row r="94" spans="2:16" x14ac:dyDescent="0.25">
      <c r="B94" s="53" t="s">
        <v>16</v>
      </c>
      <c r="C94" s="11" t="s">
        <v>33</v>
      </c>
      <c r="D94" s="12" t="s">
        <v>46</v>
      </c>
      <c r="E94" s="19">
        <v>63972</v>
      </c>
      <c r="F94" s="12"/>
      <c r="G94" s="12"/>
      <c r="H94" s="58"/>
      <c r="J94" s="53" t="s">
        <v>16</v>
      </c>
      <c r="K94" s="11" t="s">
        <v>33</v>
      </c>
      <c r="L94" s="12" t="s">
        <v>46</v>
      </c>
      <c r="M94" s="19">
        <v>38008</v>
      </c>
      <c r="N94" s="12"/>
      <c r="O94" s="12"/>
      <c r="P94" s="58"/>
    </row>
    <row r="95" spans="2:16" x14ac:dyDescent="0.25">
      <c r="B95" s="53" t="s">
        <v>16</v>
      </c>
      <c r="C95" s="11" t="s">
        <v>33</v>
      </c>
      <c r="D95" s="12" t="s">
        <v>27</v>
      </c>
      <c r="E95" s="19">
        <v>114260</v>
      </c>
      <c r="F95" s="12"/>
      <c r="G95" s="12"/>
      <c r="H95" s="58"/>
      <c r="J95" s="53" t="s">
        <v>16</v>
      </c>
      <c r="K95" s="11" t="s">
        <v>33</v>
      </c>
      <c r="L95" s="12" t="s">
        <v>27</v>
      </c>
      <c r="M95" s="19">
        <v>139453</v>
      </c>
      <c r="N95" s="12"/>
      <c r="O95" s="12"/>
      <c r="P95" s="58"/>
    </row>
    <row r="96" spans="2:16" x14ac:dyDescent="0.25">
      <c r="B96" s="53" t="s">
        <v>30</v>
      </c>
      <c r="C96" s="11" t="s">
        <v>33</v>
      </c>
      <c r="D96" s="12" t="s">
        <v>45</v>
      </c>
      <c r="E96" s="19">
        <v>4779</v>
      </c>
      <c r="F96" s="12"/>
      <c r="G96" s="12"/>
      <c r="H96" s="58"/>
      <c r="J96" s="53" t="s">
        <v>30</v>
      </c>
      <c r="K96" s="11" t="s">
        <v>33</v>
      </c>
      <c r="L96" s="12" t="s">
        <v>45</v>
      </c>
      <c r="M96" s="19">
        <v>4608</v>
      </c>
      <c r="N96" s="12"/>
      <c r="O96" s="12"/>
      <c r="P96" s="58"/>
    </row>
    <row r="97" spans="2:16" x14ac:dyDescent="0.25">
      <c r="B97" s="53" t="s">
        <v>16</v>
      </c>
      <c r="C97" s="11" t="s">
        <v>33</v>
      </c>
      <c r="D97" s="12" t="s">
        <v>32</v>
      </c>
      <c r="E97" s="19">
        <v>106603</v>
      </c>
      <c r="F97" s="12"/>
      <c r="G97" s="12"/>
      <c r="H97" s="58"/>
      <c r="J97" s="53" t="s">
        <v>16</v>
      </c>
      <c r="K97" s="11" t="s">
        <v>33</v>
      </c>
      <c r="L97" s="12" t="s">
        <v>32</v>
      </c>
      <c r="M97" s="19">
        <v>105741</v>
      </c>
      <c r="N97" s="12"/>
      <c r="O97" s="12"/>
      <c r="P97" s="58"/>
    </row>
    <row r="98" spans="2:16" x14ac:dyDescent="0.25">
      <c r="B98" s="53" t="s">
        <v>30</v>
      </c>
      <c r="C98" s="11" t="s">
        <v>33</v>
      </c>
      <c r="D98" s="12" t="s">
        <v>50</v>
      </c>
      <c r="E98" s="19">
        <v>18</v>
      </c>
      <c r="F98" s="12"/>
      <c r="G98" s="12"/>
      <c r="H98" s="58"/>
      <c r="J98" s="53" t="s">
        <v>30</v>
      </c>
      <c r="K98" s="11" t="s">
        <v>33</v>
      </c>
      <c r="L98" s="12" t="s">
        <v>50</v>
      </c>
      <c r="M98" s="19">
        <v>18</v>
      </c>
      <c r="N98" s="12"/>
      <c r="O98" s="12"/>
      <c r="P98" s="58"/>
    </row>
    <row r="99" spans="2:16" x14ac:dyDescent="0.25">
      <c r="B99" s="53" t="s">
        <v>16</v>
      </c>
      <c r="C99" s="11" t="s">
        <v>33</v>
      </c>
      <c r="D99" s="12" t="s">
        <v>45</v>
      </c>
      <c r="E99" s="19">
        <v>11426</v>
      </c>
      <c r="F99" s="12"/>
      <c r="G99" s="12"/>
      <c r="H99" s="58"/>
      <c r="J99" s="53" t="s">
        <v>16</v>
      </c>
      <c r="K99" s="11" t="s">
        <v>33</v>
      </c>
      <c r="L99" s="12" t="s">
        <v>45</v>
      </c>
      <c r="M99" s="19">
        <v>11260</v>
      </c>
      <c r="N99" s="12"/>
      <c r="O99" s="12"/>
      <c r="P99" s="58"/>
    </row>
    <row r="100" spans="2:16" x14ac:dyDescent="0.25">
      <c r="B100" s="53" t="s">
        <v>30</v>
      </c>
      <c r="C100" s="11" t="s">
        <v>33</v>
      </c>
      <c r="D100" s="12" t="s">
        <v>27</v>
      </c>
      <c r="E100" s="19">
        <v>44998</v>
      </c>
      <c r="F100" s="12"/>
      <c r="G100" s="12"/>
      <c r="H100" s="58"/>
      <c r="J100" s="53" t="s">
        <v>30</v>
      </c>
      <c r="K100" s="11" t="s">
        <v>33</v>
      </c>
      <c r="L100" s="12" t="s">
        <v>27</v>
      </c>
      <c r="M100" s="19">
        <v>55980</v>
      </c>
      <c r="N100" s="12"/>
      <c r="O100" s="12"/>
      <c r="P100" s="58"/>
    </row>
    <row r="101" spans="2:16" x14ac:dyDescent="0.25">
      <c r="B101" s="53" t="s">
        <v>30</v>
      </c>
      <c r="C101" s="11" t="s">
        <v>33</v>
      </c>
      <c r="D101" s="12" t="s">
        <v>46</v>
      </c>
      <c r="E101" s="19">
        <v>29532</v>
      </c>
      <c r="F101" s="12"/>
      <c r="G101" s="12"/>
      <c r="H101" s="58"/>
      <c r="J101" s="53" t="s">
        <v>30</v>
      </c>
      <c r="K101" s="11" t="s">
        <v>33</v>
      </c>
      <c r="L101" s="12" t="s">
        <v>46</v>
      </c>
      <c r="M101" s="19">
        <v>16960</v>
      </c>
      <c r="N101" s="12"/>
      <c r="O101" s="12"/>
      <c r="P101" s="58"/>
    </row>
    <row r="102" spans="2:16" x14ac:dyDescent="0.25">
      <c r="B102" s="53" t="s">
        <v>30</v>
      </c>
      <c r="C102" s="11" t="s">
        <v>33</v>
      </c>
      <c r="D102" s="12" t="s">
        <v>32</v>
      </c>
      <c r="E102" s="19">
        <v>39628</v>
      </c>
      <c r="F102" s="12"/>
      <c r="G102" s="12"/>
      <c r="H102" s="58"/>
      <c r="J102" s="53" t="s">
        <v>30</v>
      </c>
      <c r="K102" s="11" t="s">
        <v>33</v>
      </c>
      <c r="L102" s="12" t="s">
        <v>32</v>
      </c>
      <c r="M102" s="19">
        <v>39343</v>
      </c>
      <c r="N102" s="12"/>
      <c r="O102" s="12"/>
      <c r="P102" s="58"/>
    </row>
    <row r="103" spans="2:16" x14ac:dyDescent="0.25">
      <c r="B103" s="53" t="s">
        <v>16</v>
      </c>
      <c r="C103" s="11" t="s">
        <v>33</v>
      </c>
      <c r="D103" s="12" t="s">
        <v>50</v>
      </c>
      <c r="E103" s="19">
        <v>32</v>
      </c>
      <c r="F103" s="12"/>
      <c r="G103" s="12"/>
      <c r="H103" s="58"/>
      <c r="J103" s="53" t="s">
        <v>16</v>
      </c>
      <c r="K103" s="11" t="s">
        <v>33</v>
      </c>
      <c r="L103" s="12" t="s">
        <v>50</v>
      </c>
      <c r="M103" s="19">
        <v>31</v>
      </c>
      <c r="N103" s="12"/>
      <c r="O103" s="12"/>
      <c r="P103" s="58"/>
    </row>
    <row r="104" spans="2:16" x14ac:dyDescent="0.25">
      <c r="B104" s="53" t="s">
        <v>30</v>
      </c>
      <c r="C104" s="11" t="s">
        <v>33</v>
      </c>
      <c r="D104" s="12" t="s">
        <v>47</v>
      </c>
      <c r="E104" s="19">
        <v>4805</v>
      </c>
      <c r="F104" s="12"/>
      <c r="G104" s="12"/>
      <c r="H104" s="58"/>
      <c r="J104" s="53" t="s">
        <v>30</v>
      </c>
      <c r="K104" s="11" t="s">
        <v>33</v>
      </c>
      <c r="L104" s="12" t="s">
        <v>47</v>
      </c>
      <c r="M104" s="19">
        <v>4910</v>
      </c>
      <c r="N104" s="12"/>
      <c r="O104" s="12"/>
      <c r="P104" s="58"/>
    </row>
    <row r="105" spans="2:16" x14ac:dyDescent="0.25">
      <c r="B105" s="53" t="s">
        <v>30</v>
      </c>
      <c r="C105" s="11" t="s">
        <v>33</v>
      </c>
      <c r="D105" s="12" t="s">
        <v>29</v>
      </c>
      <c r="E105" s="19">
        <v>8319</v>
      </c>
      <c r="F105" s="12"/>
      <c r="G105" s="12"/>
      <c r="H105" s="58"/>
      <c r="J105" s="53" t="s">
        <v>30</v>
      </c>
      <c r="K105" s="11" t="s">
        <v>33</v>
      </c>
      <c r="L105" s="12" t="s">
        <v>29</v>
      </c>
      <c r="M105" s="19">
        <v>8692</v>
      </c>
      <c r="N105" s="12"/>
      <c r="O105" s="12"/>
      <c r="P105" s="58"/>
    </row>
    <row r="106" spans="2:16" x14ac:dyDescent="0.25">
      <c r="B106" s="53" t="s">
        <v>16</v>
      </c>
      <c r="C106" s="11" t="s">
        <v>33</v>
      </c>
      <c r="D106" s="12" t="s">
        <v>47</v>
      </c>
      <c r="E106" s="19">
        <v>5872</v>
      </c>
      <c r="F106" s="12"/>
      <c r="G106" s="12"/>
      <c r="H106" s="58"/>
      <c r="J106" s="53" t="s">
        <v>16</v>
      </c>
      <c r="K106" s="11" t="s">
        <v>33</v>
      </c>
      <c r="L106" s="12" t="s">
        <v>47</v>
      </c>
      <c r="M106" s="19">
        <v>6026</v>
      </c>
      <c r="N106" s="12"/>
      <c r="O106" s="12"/>
      <c r="P106" s="58"/>
    </row>
    <row r="107" spans="2:16" x14ac:dyDescent="0.25">
      <c r="B107" s="53" t="s">
        <v>16</v>
      </c>
      <c r="C107" s="11" t="s">
        <v>33</v>
      </c>
      <c r="D107" s="12" t="s">
        <v>29</v>
      </c>
      <c r="E107" s="19">
        <v>17357</v>
      </c>
      <c r="F107" s="12"/>
      <c r="G107" s="12"/>
      <c r="H107" s="58"/>
      <c r="J107" s="53" t="s">
        <v>16</v>
      </c>
      <c r="K107" s="11" t="s">
        <v>33</v>
      </c>
      <c r="L107" s="12" t="s">
        <v>29</v>
      </c>
      <c r="M107" s="19">
        <v>17976</v>
      </c>
      <c r="N107" s="12"/>
      <c r="O107" s="12"/>
      <c r="P107" s="58"/>
    </row>
    <row r="108" spans="2:16" x14ac:dyDescent="0.25">
      <c r="B108" s="53" t="s">
        <v>30</v>
      </c>
      <c r="C108" s="11" t="s">
        <v>31</v>
      </c>
      <c r="D108" s="12" t="s">
        <v>47</v>
      </c>
      <c r="E108" s="19">
        <v>5289</v>
      </c>
      <c r="F108" s="12"/>
      <c r="G108" s="12"/>
      <c r="H108" s="58"/>
      <c r="J108" s="53" t="s">
        <v>30</v>
      </c>
      <c r="K108" s="11" t="s">
        <v>31</v>
      </c>
      <c r="L108" s="12" t="s">
        <v>47</v>
      </c>
      <c r="M108" s="19">
        <v>5467</v>
      </c>
      <c r="N108" s="12"/>
      <c r="O108" s="12"/>
      <c r="P108" s="58"/>
    </row>
    <row r="109" spans="2:16" x14ac:dyDescent="0.25">
      <c r="B109" s="53" t="s">
        <v>30</v>
      </c>
      <c r="C109" s="11" t="s">
        <v>31</v>
      </c>
      <c r="D109" s="12" t="s">
        <v>27</v>
      </c>
      <c r="E109" s="19">
        <v>51057</v>
      </c>
      <c r="F109" s="12"/>
      <c r="G109" s="12"/>
      <c r="H109" s="58"/>
      <c r="J109" s="53" t="s">
        <v>30</v>
      </c>
      <c r="K109" s="11" t="s">
        <v>31</v>
      </c>
      <c r="L109" s="12" t="s">
        <v>27</v>
      </c>
      <c r="M109" s="19">
        <v>63152</v>
      </c>
      <c r="N109" s="12"/>
      <c r="O109" s="12"/>
      <c r="P109" s="58"/>
    </row>
    <row r="110" spans="2:16" x14ac:dyDescent="0.25">
      <c r="B110" s="53" t="s">
        <v>16</v>
      </c>
      <c r="C110" s="11" t="s">
        <v>31</v>
      </c>
      <c r="D110" s="12" t="s">
        <v>50</v>
      </c>
      <c r="E110" s="19">
        <v>34</v>
      </c>
      <c r="F110" s="12"/>
      <c r="G110" s="12"/>
      <c r="H110" s="58"/>
      <c r="J110" s="53" t="s">
        <v>16</v>
      </c>
      <c r="K110" s="11" t="s">
        <v>31</v>
      </c>
      <c r="L110" s="12" t="s">
        <v>50</v>
      </c>
      <c r="M110" s="19">
        <v>34</v>
      </c>
      <c r="N110" s="12"/>
      <c r="O110" s="12"/>
      <c r="P110" s="58"/>
    </row>
    <row r="111" spans="2:16" x14ac:dyDescent="0.25">
      <c r="B111" s="53" t="s">
        <v>16</v>
      </c>
      <c r="C111" s="11" t="s">
        <v>31</v>
      </c>
      <c r="D111" s="12" t="s">
        <v>29</v>
      </c>
      <c r="E111" s="19">
        <v>13828</v>
      </c>
      <c r="F111" s="12"/>
      <c r="G111" s="12"/>
      <c r="H111" s="58"/>
      <c r="J111" s="53" t="s">
        <v>16</v>
      </c>
      <c r="K111" s="11" t="s">
        <v>31</v>
      </c>
      <c r="L111" s="12" t="s">
        <v>29</v>
      </c>
      <c r="M111" s="19">
        <v>14451</v>
      </c>
      <c r="N111" s="12"/>
      <c r="O111" s="12"/>
      <c r="P111" s="58"/>
    </row>
    <row r="112" spans="2:16" x14ac:dyDescent="0.25">
      <c r="B112" s="53" t="s">
        <v>45</v>
      </c>
      <c r="C112" s="11" t="s">
        <v>31</v>
      </c>
      <c r="D112" s="12" t="s">
        <v>46</v>
      </c>
      <c r="E112" s="19">
        <v>1</v>
      </c>
      <c r="F112" s="12"/>
      <c r="G112" s="12"/>
      <c r="H112" s="58"/>
      <c r="J112" s="53" t="s">
        <v>16</v>
      </c>
      <c r="K112" s="11" t="s">
        <v>31</v>
      </c>
      <c r="L112" s="12" t="s">
        <v>32</v>
      </c>
      <c r="M112" s="19">
        <v>92893</v>
      </c>
      <c r="N112" s="12"/>
      <c r="O112" s="12"/>
      <c r="P112" s="58"/>
    </row>
    <row r="113" spans="2:16" x14ac:dyDescent="0.25">
      <c r="B113" s="53" t="s">
        <v>16</v>
      </c>
      <c r="C113" s="11" t="s">
        <v>31</v>
      </c>
      <c r="D113" s="12" t="s">
        <v>32</v>
      </c>
      <c r="E113" s="19">
        <v>92996</v>
      </c>
      <c r="F113" s="12"/>
      <c r="G113" s="12"/>
      <c r="H113" s="58"/>
      <c r="J113" s="53" t="s">
        <v>30</v>
      </c>
      <c r="K113" s="11" t="s">
        <v>31</v>
      </c>
      <c r="L113" s="12" t="s">
        <v>50</v>
      </c>
      <c r="M113" s="19">
        <v>16</v>
      </c>
      <c r="N113" s="12"/>
      <c r="O113" s="12"/>
      <c r="P113" s="58"/>
    </row>
    <row r="114" spans="2:16" x14ac:dyDescent="0.25">
      <c r="B114" s="53" t="s">
        <v>30</v>
      </c>
      <c r="C114" s="11" t="s">
        <v>31</v>
      </c>
      <c r="D114" s="12" t="s">
        <v>50</v>
      </c>
      <c r="E114" s="19">
        <v>17</v>
      </c>
      <c r="F114" s="12"/>
      <c r="G114" s="12"/>
      <c r="H114" s="58"/>
      <c r="J114" s="53" t="s">
        <v>45</v>
      </c>
      <c r="K114" s="11" t="s">
        <v>31</v>
      </c>
      <c r="L114" s="12" t="s">
        <v>29</v>
      </c>
      <c r="M114" s="19">
        <v>1</v>
      </c>
      <c r="N114" s="12"/>
      <c r="O114" s="12"/>
      <c r="P114" s="58"/>
    </row>
    <row r="115" spans="2:16" x14ac:dyDescent="0.25">
      <c r="B115" s="53" t="s">
        <v>45</v>
      </c>
      <c r="C115" s="11" t="s">
        <v>31</v>
      </c>
      <c r="D115" s="12" t="s">
        <v>29</v>
      </c>
      <c r="E115" s="19">
        <v>1</v>
      </c>
      <c r="F115" s="12"/>
      <c r="G115" s="12"/>
      <c r="H115" s="58"/>
      <c r="J115" s="53" t="s">
        <v>30</v>
      </c>
      <c r="K115" s="11" t="s">
        <v>31</v>
      </c>
      <c r="L115" s="12" t="s">
        <v>32</v>
      </c>
      <c r="M115" s="19">
        <v>42759</v>
      </c>
      <c r="N115" s="12"/>
      <c r="O115" s="12"/>
      <c r="P115" s="58"/>
    </row>
    <row r="116" spans="2:16" x14ac:dyDescent="0.25">
      <c r="B116" s="53" t="s">
        <v>30</v>
      </c>
      <c r="C116" s="11" t="s">
        <v>31</v>
      </c>
      <c r="D116" s="12" t="s">
        <v>32</v>
      </c>
      <c r="E116" s="19">
        <v>43061</v>
      </c>
      <c r="F116" s="12"/>
      <c r="G116" s="12"/>
      <c r="H116" s="58"/>
      <c r="J116" s="53" t="s">
        <v>16</v>
      </c>
      <c r="K116" s="11" t="s">
        <v>31</v>
      </c>
      <c r="L116" s="12" t="s">
        <v>27</v>
      </c>
      <c r="M116" s="19">
        <v>118208</v>
      </c>
      <c r="N116" s="12"/>
      <c r="O116" s="12"/>
      <c r="P116" s="58"/>
    </row>
    <row r="117" spans="2:16" x14ac:dyDescent="0.25">
      <c r="B117" s="53" t="s">
        <v>16</v>
      </c>
      <c r="C117" s="11" t="s">
        <v>31</v>
      </c>
      <c r="D117" s="12" t="s">
        <v>27</v>
      </c>
      <c r="E117" s="19">
        <v>96523</v>
      </c>
      <c r="F117" s="12"/>
      <c r="G117" s="12"/>
      <c r="H117" s="58"/>
      <c r="J117" s="53" t="s">
        <v>16</v>
      </c>
      <c r="K117" s="11" t="s">
        <v>31</v>
      </c>
      <c r="L117" s="12" t="s">
        <v>46</v>
      </c>
      <c r="M117" s="19">
        <v>28121</v>
      </c>
      <c r="N117" s="12"/>
      <c r="O117" s="12"/>
      <c r="P117" s="58"/>
    </row>
    <row r="118" spans="2:16" x14ac:dyDescent="0.25">
      <c r="B118" s="53" t="s">
        <v>16</v>
      </c>
      <c r="C118" s="11" t="s">
        <v>31</v>
      </c>
      <c r="D118" s="12" t="s">
        <v>46</v>
      </c>
      <c r="E118" s="19">
        <v>48552</v>
      </c>
      <c r="F118" s="12"/>
      <c r="G118" s="12"/>
      <c r="H118" s="58"/>
      <c r="J118" s="53" t="s">
        <v>45</v>
      </c>
      <c r="K118" s="11" t="s">
        <v>31</v>
      </c>
      <c r="L118" s="12" t="s">
        <v>27</v>
      </c>
      <c r="M118" s="19">
        <v>1</v>
      </c>
      <c r="N118" s="12"/>
      <c r="O118" s="12"/>
      <c r="P118" s="58"/>
    </row>
    <row r="119" spans="2:16" x14ac:dyDescent="0.25">
      <c r="B119" s="53" t="s">
        <v>16</v>
      </c>
      <c r="C119" s="11" t="s">
        <v>31</v>
      </c>
      <c r="D119" s="12" t="s">
        <v>45</v>
      </c>
      <c r="E119" s="19">
        <v>8953</v>
      </c>
      <c r="F119" s="12"/>
      <c r="G119" s="12"/>
      <c r="H119" s="58"/>
      <c r="J119" s="53" t="s">
        <v>16</v>
      </c>
      <c r="K119" s="11" t="s">
        <v>31</v>
      </c>
      <c r="L119" s="12" t="s">
        <v>45</v>
      </c>
      <c r="M119" s="19">
        <v>8910</v>
      </c>
      <c r="N119" s="12"/>
      <c r="O119" s="12"/>
      <c r="P119" s="58"/>
    </row>
    <row r="120" spans="2:16" x14ac:dyDescent="0.25">
      <c r="B120" s="53" t="s">
        <v>16</v>
      </c>
      <c r="C120" s="11" t="s">
        <v>31</v>
      </c>
      <c r="D120" s="12" t="s">
        <v>47</v>
      </c>
      <c r="E120" s="19">
        <v>5141</v>
      </c>
      <c r="F120" s="12"/>
      <c r="G120" s="12"/>
      <c r="H120" s="58"/>
      <c r="J120" s="53" t="s">
        <v>16</v>
      </c>
      <c r="K120" s="11" t="s">
        <v>31</v>
      </c>
      <c r="L120" s="12" t="s">
        <v>47</v>
      </c>
      <c r="M120" s="19">
        <v>5282</v>
      </c>
      <c r="N120" s="12"/>
      <c r="O120" s="12"/>
      <c r="P120" s="58"/>
    </row>
    <row r="121" spans="2:16" x14ac:dyDescent="0.25">
      <c r="B121" s="53" t="s">
        <v>30</v>
      </c>
      <c r="C121" s="11" t="s">
        <v>31</v>
      </c>
      <c r="D121" s="12" t="s">
        <v>29</v>
      </c>
      <c r="E121" s="19">
        <v>8106</v>
      </c>
      <c r="F121" s="12"/>
      <c r="G121" s="12"/>
      <c r="H121" s="58"/>
      <c r="J121" s="53" t="s">
        <v>30</v>
      </c>
      <c r="K121" s="11" t="s">
        <v>31</v>
      </c>
      <c r="L121" s="12" t="s">
        <v>29</v>
      </c>
      <c r="M121" s="19">
        <v>8442</v>
      </c>
      <c r="N121" s="12"/>
      <c r="O121" s="12"/>
      <c r="P121" s="58"/>
    </row>
    <row r="122" spans="2:16" x14ac:dyDescent="0.25">
      <c r="B122" s="53" t="s">
        <v>30</v>
      </c>
      <c r="C122" s="11" t="s">
        <v>31</v>
      </c>
      <c r="D122" s="12" t="s">
        <v>45</v>
      </c>
      <c r="E122" s="19">
        <v>5186</v>
      </c>
      <c r="F122" s="12"/>
      <c r="G122" s="12"/>
      <c r="H122" s="58"/>
      <c r="J122" s="53" t="s">
        <v>30</v>
      </c>
      <c r="K122" s="11" t="s">
        <v>31</v>
      </c>
      <c r="L122" s="12" t="s">
        <v>45</v>
      </c>
      <c r="M122" s="19">
        <v>5079</v>
      </c>
      <c r="N122" s="12"/>
      <c r="O122" s="12"/>
      <c r="P122" s="58"/>
    </row>
    <row r="123" spans="2:16" x14ac:dyDescent="0.25">
      <c r="B123" s="53" t="s">
        <v>30</v>
      </c>
      <c r="C123" s="11" t="s">
        <v>31</v>
      </c>
      <c r="D123" s="12" t="s">
        <v>46</v>
      </c>
      <c r="E123" s="19">
        <v>29579</v>
      </c>
      <c r="F123" s="12"/>
      <c r="G123" s="12"/>
      <c r="H123" s="58"/>
      <c r="J123" s="53" t="s">
        <v>30</v>
      </c>
      <c r="K123" s="11" t="s">
        <v>31</v>
      </c>
      <c r="L123" s="12" t="s">
        <v>46</v>
      </c>
      <c r="M123" s="19">
        <v>17162</v>
      </c>
      <c r="N123" s="12"/>
      <c r="O123" s="12"/>
      <c r="P123" s="58"/>
    </row>
    <row r="124" spans="2:16" x14ac:dyDescent="0.25">
      <c r="B124" s="53" t="s">
        <v>16</v>
      </c>
      <c r="C124" s="11" t="s">
        <v>36</v>
      </c>
      <c r="D124" s="12" t="s">
        <v>50</v>
      </c>
      <c r="E124" s="19">
        <v>64</v>
      </c>
      <c r="F124" s="12"/>
      <c r="G124" s="12"/>
      <c r="H124" s="58"/>
      <c r="J124" s="53" t="s">
        <v>16</v>
      </c>
      <c r="K124" s="11" t="s">
        <v>36</v>
      </c>
      <c r="L124" s="12" t="s">
        <v>50</v>
      </c>
      <c r="M124" s="19">
        <v>56</v>
      </c>
      <c r="N124" s="12"/>
      <c r="O124" s="12"/>
      <c r="P124" s="58"/>
    </row>
    <row r="125" spans="2:16" x14ac:dyDescent="0.25">
      <c r="B125" s="53" t="s">
        <v>16</v>
      </c>
      <c r="C125" s="11" t="s">
        <v>36</v>
      </c>
      <c r="D125" s="12" t="s">
        <v>47</v>
      </c>
      <c r="E125" s="19">
        <v>11881</v>
      </c>
      <c r="F125" s="12"/>
      <c r="G125" s="12"/>
      <c r="H125" s="58"/>
      <c r="J125" s="53" t="s">
        <v>16</v>
      </c>
      <c r="K125" s="11" t="s">
        <v>36</v>
      </c>
      <c r="L125" s="12" t="s">
        <v>47</v>
      </c>
      <c r="M125" s="19">
        <v>12395</v>
      </c>
      <c r="N125" s="12"/>
      <c r="O125" s="12"/>
      <c r="P125" s="58"/>
    </row>
    <row r="126" spans="2:16" x14ac:dyDescent="0.25">
      <c r="B126" s="53" t="s">
        <v>16</v>
      </c>
      <c r="C126" s="11" t="s">
        <v>36</v>
      </c>
      <c r="D126" s="12" t="s">
        <v>46</v>
      </c>
      <c r="E126" s="19">
        <v>76788</v>
      </c>
      <c r="F126" s="12"/>
      <c r="G126" s="12"/>
      <c r="H126" s="58"/>
      <c r="J126" s="53" t="s">
        <v>16</v>
      </c>
      <c r="K126" s="11" t="s">
        <v>36</v>
      </c>
      <c r="L126" s="12" t="s">
        <v>46</v>
      </c>
      <c r="M126" s="19">
        <v>42684</v>
      </c>
      <c r="N126" s="12"/>
      <c r="O126" s="12"/>
      <c r="P126" s="58"/>
    </row>
    <row r="127" spans="2:16" x14ac:dyDescent="0.25">
      <c r="B127" s="53" t="s">
        <v>30</v>
      </c>
      <c r="C127" s="11" t="s">
        <v>36</v>
      </c>
      <c r="D127" s="12" t="s">
        <v>46</v>
      </c>
      <c r="E127" s="19">
        <v>67131</v>
      </c>
      <c r="F127" s="12"/>
      <c r="G127" s="12"/>
      <c r="H127" s="58"/>
      <c r="J127" s="53" t="s">
        <v>30</v>
      </c>
      <c r="K127" s="11" t="s">
        <v>36</v>
      </c>
      <c r="L127" s="12" t="s">
        <v>46</v>
      </c>
      <c r="M127" s="19">
        <v>39168</v>
      </c>
      <c r="N127" s="12"/>
      <c r="O127" s="12"/>
      <c r="P127" s="58"/>
    </row>
    <row r="128" spans="2:16" x14ac:dyDescent="0.25">
      <c r="B128" s="53" t="s">
        <v>45</v>
      </c>
      <c r="C128" s="11" t="s">
        <v>36</v>
      </c>
      <c r="D128" s="12" t="s">
        <v>45</v>
      </c>
      <c r="E128" s="19">
        <v>9</v>
      </c>
      <c r="F128" s="12"/>
      <c r="G128" s="12"/>
      <c r="H128" s="58"/>
      <c r="J128" s="53" t="s">
        <v>45</v>
      </c>
      <c r="K128" s="11" t="s">
        <v>36</v>
      </c>
      <c r="L128" s="12" t="s">
        <v>45</v>
      </c>
      <c r="M128" s="19">
        <v>9</v>
      </c>
      <c r="N128" s="12"/>
      <c r="O128" s="12"/>
      <c r="P128" s="58"/>
    </row>
    <row r="129" spans="2:16" x14ac:dyDescent="0.25">
      <c r="B129" s="53" t="s">
        <v>16</v>
      </c>
      <c r="C129" s="11" t="s">
        <v>36</v>
      </c>
      <c r="D129" s="12" t="s">
        <v>45</v>
      </c>
      <c r="E129" s="19">
        <v>14697</v>
      </c>
      <c r="F129" s="12"/>
      <c r="G129" s="12"/>
      <c r="H129" s="58"/>
      <c r="J129" s="53" t="s">
        <v>16</v>
      </c>
      <c r="K129" s="11" t="s">
        <v>36</v>
      </c>
      <c r="L129" s="12" t="s">
        <v>45</v>
      </c>
      <c r="M129" s="19">
        <v>14771</v>
      </c>
      <c r="N129" s="12"/>
      <c r="O129" s="12"/>
      <c r="P129" s="58"/>
    </row>
    <row r="130" spans="2:16" x14ac:dyDescent="0.25">
      <c r="B130" s="53" t="s">
        <v>30</v>
      </c>
      <c r="C130" s="11" t="s">
        <v>36</v>
      </c>
      <c r="D130" s="12" t="s">
        <v>47</v>
      </c>
      <c r="E130" s="19">
        <v>15181</v>
      </c>
      <c r="F130" s="12"/>
      <c r="G130" s="12"/>
      <c r="H130" s="58"/>
      <c r="J130" s="53" t="s">
        <v>30</v>
      </c>
      <c r="K130" s="11" t="s">
        <v>36</v>
      </c>
      <c r="L130" s="12" t="s">
        <v>47</v>
      </c>
      <c r="M130" s="19">
        <v>15794</v>
      </c>
      <c r="N130" s="12"/>
      <c r="O130" s="12"/>
      <c r="P130" s="58"/>
    </row>
    <row r="131" spans="2:16" x14ac:dyDescent="0.25">
      <c r="B131" s="53" t="s">
        <v>16</v>
      </c>
      <c r="C131" s="11" t="s">
        <v>36</v>
      </c>
      <c r="D131" s="12" t="s">
        <v>32</v>
      </c>
      <c r="E131" s="19">
        <v>188795</v>
      </c>
      <c r="F131" s="12"/>
      <c r="G131" s="12"/>
      <c r="H131" s="58"/>
      <c r="J131" s="53" t="s">
        <v>16</v>
      </c>
      <c r="K131" s="11" t="s">
        <v>36</v>
      </c>
      <c r="L131" s="12" t="s">
        <v>32</v>
      </c>
      <c r="M131" s="19">
        <v>190587</v>
      </c>
      <c r="N131" s="12"/>
      <c r="O131" s="12"/>
      <c r="P131" s="58"/>
    </row>
    <row r="132" spans="2:16" x14ac:dyDescent="0.25">
      <c r="B132" s="53" t="s">
        <v>30</v>
      </c>
      <c r="C132" s="11" t="s">
        <v>36</v>
      </c>
      <c r="D132" s="12" t="s">
        <v>29</v>
      </c>
      <c r="E132" s="19">
        <v>18723</v>
      </c>
      <c r="F132" s="12"/>
      <c r="G132" s="12"/>
      <c r="H132" s="58"/>
      <c r="J132" s="53" t="s">
        <v>30</v>
      </c>
      <c r="K132" s="11" t="s">
        <v>36</v>
      </c>
      <c r="L132" s="12" t="s">
        <v>29</v>
      </c>
      <c r="M132" s="19">
        <v>19529</v>
      </c>
      <c r="N132" s="12"/>
      <c r="O132" s="12"/>
      <c r="P132" s="58"/>
    </row>
    <row r="133" spans="2:16" x14ac:dyDescent="0.25">
      <c r="B133" s="53" t="s">
        <v>30</v>
      </c>
      <c r="C133" s="11" t="s">
        <v>36</v>
      </c>
      <c r="D133" s="12" t="s">
        <v>27</v>
      </c>
      <c r="E133" s="19">
        <v>130954</v>
      </c>
      <c r="F133" s="12"/>
      <c r="G133" s="12"/>
      <c r="H133" s="58"/>
      <c r="J133" s="53" t="s">
        <v>30</v>
      </c>
      <c r="K133" s="11" t="s">
        <v>36</v>
      </c>
      <c r="L133" s="12" t="s">
        <v>27</v>
      </c>
      <c r="M133" s="19">
        <v>161206</v>
      </c>
      <c r="N133" s="12"/>
      <c r="O133" s="12"/>
      <c r="P133" s="58"/>
    </row>
    <row r="134" spans="2:16" x14ac:dyDescent="0.25">
      <c r="B134" s="53" t="s">
        <v>30</v>
      </c>
      <c r="C134" s="11" t="s">
        <v>36</v>
      </c>
      <c r="D134" s="12" t="s">
        <v>32</v>
      </c>
      <c r="E134" s="19">
        <v>111566</v>
      </c>
      <c r="F134" s="12"/>
      <c r="G134" s="12"/>
      <c r="H134" s="58"/>
      <c r="J134" s="53" t="s">
        <v>30</v>
      </c>
      <c r="K134" s="11" t="s">
        <v>36</v>
      </c>
      <c r="L134" s="12" t="s">
        <v>32</v>
      </c>
      <c r="M134" s="19">
        <v>111937</v>
      </c>
      <c r="N134" s="12"/>
      <c r="O134" s="12"/>
      <c r="P134" s="58"/>
    </row>
    <row r="135" spans="2:16" x14ac:dyDescent="0.25">
      <c r="B135" s="53" t="s">
        <v>45</v>
      </c>
      <c r="C135" s="11" t="s">
        <v>36</v>
      </c>
      <c r="D135" s="12" t="s">
        <v>46</v>
      </c>
      <c r="E135" s="19">
        <v>1</v>
      </c>
      <c r="F135" s="12"/>
      <c r="G135" s="12"/>
      <c r="H135" s="58"/>
      <c r="J135" s="53" t="s">
        <v>16</v>
      </c>
      <c r="K135" s="11" t="s">
        <v>36</v>
      </c>
      <c r="L135" s="12" t="s">
        <v>27</v>
      </c>
      <c r="M135" s="19">
        <v>202209</v>
      </c>
      <c r="N135" s="12"/>
      <c r="O135" s="12"/>
      <c r="P135" s="58"/>
    </row>
    <row r="136" spans="2:16" x14ac:dyDescent="0.25">
      <c r="B136" s="53" t="s">
        <v>16</v>
      </c>
      <c r="C136" s="11" t="s">
        <v>36</v>
      </c>
      <c r="D136" s="12" t="s">
        <v>27</v>
      </c>
      <c r="E136" s="19">
        <v>164336</v>
      </c>
      <c r="F136" s="12"/>
      <c r="G136" s="12"/>
      <c r="H136" s="58"/>
      <c r="J136" s="53" t="s">
        <v>45</v>
      </c>
      <c r="K136" s="11" t="s">
        <v>36</v>
      </c>
      <c r="L136" s="12" t="s">
        <v>27</v>
      </c>
      <c r="M136" s="19">
        <v>2</v>
      </c>
      <c r="N136" s="12"/>
      <c r="O136" s="12"/>
      <c r="P136" s="58"/>
    </row>
    <row r="137" spans="2:16" x14ac:dyDescent="0.25">
      <c r="B137" s="53" t="s">
        <v>45</v>
      </c>
      <c r="C137" s="11" t="s">
        <v>36</v>
      </c>
      <c r="D137" s="12" t="s">
        <v>27</v>
      </c>
      <c r="E137" s="19">
        <v>1</v>
      </c>
      <c r="F137" s="12"/>
      <c r="G137" s="12"/>
      <c r="H137" s="58"/>
      <c r="J137" s="53" t="s">
        <v>30</v>
      </c>
      <c r="K137" s="11" t="s">
        <v>36</v>
      </c>
      <c r="L137" s="12" t="s">
        <v>45</v>
      </c>
      <c r="M137" s="19">
        <v>12522</v>
      </c>
      <c r="N137" s="12"/>
      <c r="O137" s="12"/>
      <c r="P137" s="58"/>
    </row>
    <row r="138" spans="2:16" x14ac:dyDescent="0.25">
      <c r="B138" s="53" t="s">
        <v>30</v>
      </c>
      <c r="C138" s="11" t="s">
        <v>36</v>
      </c>
      <c r="D138" s="12" t="s">
        <v>45</v>
      </c>
      <c r="E138" s="19">
        <v>12611</v>
      </c>
      <c r="F138" s="12"/>
      <c r="G138" s="12"/>
      <c r="H138" s="58"/>
      <c r="J138" s="53" t="s">
        <v>30</v>
      </c>
      <c r="K138" s="11" t="s">
        <v>36</v>
      </c>
      <c r="L138" s="12" t="s">
        <v>50</v>
      </c>
      <c r="M138" s="19">
        <v>53</v>
      </c>
      <c r="N138" s="12"/>
      <c r="O138" s="12"/>
      <c r="P138" s="58"/>
    </row>
    <row r="139" spans="2:16" x14ac:dyDescent="0.25">
      <c r="B139" s="53" t="s">
        <v>30</v>
      </c>
      <c r="C139" s="11" t="s">
        <v>36</v>
      </c>
      <c r="D139" s="12" t="s">
        <v>50</v>
      </c>
      <c r="E139" s="19">
        <v>59</v>
      </c>
      <c r="F139" s="12"/>
      <c r="G139" s="12"/>
      <c r="H139" s="58"/>
      <c r="J139" s="53" t="s">
        <v>45</v>
      </c>
      <c r="K139" s="11" t="s">
        <v>36</v>
      </c>
      <c r="L139" s="12" t="s">
        <v>47</v>
      </c>
      <c r="M139" s="19">
        <v>1</v>
      </c>
      <c r="N139" s="12"/>
      <c r="O139" s="12"/>
      <c r="P139" s="58"/>
    </row>
    <row r="140" spans="2:16" x14ac:dyDescent="0.25">
      <c r="B140" s="53" t="s">
        <v>45</v>
      </c>
      <c r="C140" s="11" t="s">
        <v>36</v>
      </c>
      <c r="D140" s="12" t="s">
        <v>47</v>
      </c>
      <c r="E140" s="19">
        <v>1</v>
      </c>
      <c r="F140" s="12"/>
      <c r="G140" s="12"/>
      <c r="H140" s="58"/>
      <c r="J140" s="53" t="s">
        <v>16</v>
      </c>
      <c r="K140" s="11" t="s">
        <v>36</v>
      </c>
      <c r="L140" s="12" t="s">
        <v>29</v>
      </c>
      <c r="M140" s="19">
        <v>26403</v>
      </c>
      <c r="N140" s="12"/>
      <c r="O140" s="12"/>
      <c r="P140" s="58"/>
    </row>
    <row r="141" spans="2:16" x14ac:dyDescent="0.25">
      <c r="B141" s="53" t="s">
        <v>16</v>
      </c>
      <c r="C141" s="11" t="s">
        <v>36</v>
      </c>
      <c r="D141" s="12" t="s">
        <v>29</v>
      </c>
      <c r="E141" s="19">
        <v>25277</v>
      </c>
      <c r="F141" s="12"/>
      <c r="G141" s="12"/>
      <c r="H141" s="58"/>
      <c r="J141" s="53" t="s">
        <v>30</v>
      </c>
      <c r="K141" s="11" t="s">
        <v>38</v>
      </c>
      <c r="L141" s="12" t="s">
        <v>45</v>
      </c>
      <c r="M141" s="19">
        <v>1051</v>
      </c>
      <c r="N141" s="12"/>
      <c r="O141" s="12"/>
      <c r="P141" s="58"/>
    </row>
    <row r="142" spans="2:16" x14ac:dyDescent="0.25">
      <c r="B142" s="53" t="s">
        <v>30</v>
      </c>
      <c r="C142" s="11" t="s">
        <v>38</v>
      </c>
      <c r="D142" s="12" t="s">
        <v>45</v>
      </c>
      <c r="E142" s="19">
        <v>1082</v>
      </c>
      <c r="F142" s="12"/>
      <c r="G142" s="12"/>
      <c r="H142" s="58"/>
      <c r="J142" s="53" t="s">
        <v>16</v>
      </c>
      <c r="K142" s="11" t="s">
        <v>38</v>
      </c>
      <c r="L142" s="12" t="s">
        <v>27</v>
      </c>
      <c r="M142" s="19">
        <v>11820</v>
      </c>
      <c r="N142" s="12"/>
      <c r="O142" s="12"/>
      <c r="P142" s="58"/>
    </row>
    <row r="143" spans="2:16" x14ac:dyDescent="0.25">
      <c r="B143" s="53" t="s">
        <v>16</v>
      </c>
      <c r="C143" s="11" t="s">
        <v>38</v>
      </c>
      <c r="D143" s="12" t="s">
        <v>27</v>
      </c>
      <c r="E143" s="19">
        <v>9853</v>
      </c>
      <c r="F143" s="12"/>
      <c r="G143" s="12"/>
      <c r="H143" s="58"/>
      <c r="J143" s="53" t="s">
        <v>30</v>
      </c>
      <c r="K143" s="11" t="s">
        <v>38</v>
      </c>
      <c r="L143" s="12" t="s">
        <v>50</v>
      </c>
      <c r="M143" s="19">
        <v>15</v>
      </c>
      <c r="N143" s="12"/>
      <c r="O143" s="12"/>
      <c r="P143" s="58"/>
    </row>
    <row r="144" spans="2:16" x14ac:dyDescent="0.25">
      <c r="B144" s="53" t="s">
        <v>30</v>
      </c>
      <c r="C144" s="11" t="s">
        <v>38</v>
      </c>
      <c r="D144" s="12" t="s">
        <v>50</v>
      </c>
      <c r="E144" s="19">
        <v>16</v>
      </c>
      <c r="F144" s="12"/>
      <c r="G144" s="12"/>
      <c r="H144" s="58"/>
      <c r="J144" s="53" t="s">
        <v>16</v>
      </c>
      <c r="K144" s="11" t="s">
        <v>38</v>
      </c>
      <c r="L144" s="12" t="s">
        <v>46</v>
      </c>
      <c r="M144" s="19">
        <v>4618</v>
      </c>
      <c r="N144" s="12"/>
      <c r="O144" s="12"/>
      <c r="P144" s="58"/>
    </row>
    <row r="145" spans="2:16" x14ac:dyDescent="0.25">
      <c r="B145" s="53" t="s">
        <v>16</v>
      </c>
      <c r="C145" s="11" t="s">
        <v>38</v>
      </c>
      <c r="D145" s="12" t="s">
        <v>46</v>
      </c>
      <c r="E145" s="19">
        <v>6652</v>
      </c>
      <c r="F145" s="12"/>
      <c r="G145" s="12"/>
      <c r="H145" s="58"/>
      <c r="J145" s="53" t="s">
        <v>16</v>
      </c>
      <c r="K145" s="11" t="s">
        <v>38</v>
      </c>
      <c r="L145" s="12" t="s">
        <v>50</v>
      </c>
      <c r="M145" s="19">
        <v>14</v>
      </c>
      <c r="N145" s="12"/>
      <c r="O145" s="12"/>
      <c r="P145" s="58"/>
    </row>
    <row r="146" spans="2:16" x14ac:dyDescent="0.25">
      <c r="B146" s="53" t="s">
        <v>16</v>
      </c>
      <c r="C146" s="11" t="s">
        <v>38</v>
      </c>
      <c r="D146" s="12" t="s">
        <v>50</v>
      </c>
      <c r="E146" s="19">
        <v>16</v>
      </c>
      <c r="F146" s="12"/>
      <c r="G146" s="12"/>
      <c r="H146" s="58"/>
      <c r="J146" s="53" t="s">
        <v>16</v>
      </c>
      <c r="K146" s="11" t="s">
        <v>38</v>
      </c>
      <c r="L146" s="12" t="s">
        <v>47</v>
      </c>
      <c r="M146" s="19">
        <v>1590</v>
      </c>
      <c r="N146" s="12"/>
      <c r="O146" s="12"/>
      <c r="P146" s="58"/>
    </row>
    <row r="147" spans="2:16" x14ac:dyDescent="0.25">
      <c r="B147" s="53" t="s">
        <v>16</v>
      </c>
      <c r="C147" s="11" t="s">
        <v>38</v>
      </c>
      <c r="D147" s="12" t="s">
        <v>47</v>
      </c>
      <c r="E147" s="19">
        <v>1523</v>
      </c>
      <c r="F147" s="12"/>
      <c r="G147" s="12"/>
      <c r="H147" s="58"/>
      <c r="J147" s="53" t="s">
        <v>30</v>
      </c>
      <c r="K147" s="11" t="s">
        <v>38</v>
      </c>
      <c r="L147" s="12" t="s">
        <v>46</v>
      </c>
      <c r="M147" s="19">
        <v>3962</v>
      </c>
      <c r="N147" s="12"/>
      <c r="O147" s="12"/>
      <c r="P147" s="58"/>
    </row>
    <row r="148" spans="2:16" x14ac:dyDescent="0.25">
      <c r="B148" s="53" t="s">
        <v>30</v>
      </c>
      <c r="C148" s="11" t="s">
        <v>38</v>
      </c>
      <c r="D148" s="12" t="s">
        <v>46</v>
      </c>
      <c r="E148" s="19">
        <v>5778</v>
      </c>
      <c r="F148" s="12"/>
      <c r="G148" s="12"/>
      <c r="H148" s="58"/>
      <c r="J148" s="53" t="s">
        <v>30</v>
      </c>
      <c r="K148" s="11" t="s">
        <v>38</v>
      </c>
      <c r="L148" s="12" t="s">
        <v>32</v>
      </c>
      <c r="M148" s="19">
        <v>8923</v>
      </c>
      <c r="N148" s="12"/>
      <c r="O148" s="12"/>
      <c r="P148" s="58"/>
    </row>
    <row r="149" spans="2:16" x14ac:dyDescent="0.25">
      <c r="B149" s="53" t="s">
        <v>30</v>
      </c>
      <c r="C149" s="11" t="s">
        <v>38</v>
      </c>
      <c r="D149" s="12" t="s">
        <v>32</v>
      </c>
      <c r="E149" s="19">
        <v>9063</v>
      </c>
      <c r="F149" s="12"/>
      <c r="G149" s="12"/>
      <c r="H149" s="58"/>
      <c r="J149" s="53" t="s">
        <v>30</v>
      </c>
      <c r="K149" s="11" t="s">
        <v>38</v>
      </c>
      <c r="L149" s="12" t="s">
        <v>27</v>
      </c>
      <c r="M149" s="19">
        <v>10164</v>
      </c>
      <c r="N149" s="12"/>
      <c r="O149" s="12"/>
      <c r="P149" s="58"/>
    </row>
    <row r="150" spans="2:16" x14ac:dyDescent="0.25">
      <c r="B150" s="53" t="s">
        <v>30</v>
      </c>
      <c r="C150" s="11" t="s">
        <v>38</v>
      </c>
      <c r="D150" s="12" t="s">
        <v>27</v>
      </c>
      <c r="E150" s="19">
        <v>8503</v>
      </c>
      <c r="F150" s="12"/>
      <c r="G150" s="12"/>
      <c r="H150" s="58"/>
      <c r="J150" s="53" t="s">
        <v>30</v>
      </c>
      <c r="K150" s="11" t="s">
        <v>38</v>
      </c>
      <c r="L150" s="12" t="s">
        <v>47</v>
      </c>
      <c r="M150" s="19">
        <v>1548</v>
      </c>
      <c r="N150" s="12"/>
      <c r="O150" s="12"/>
      <c r="P150" s="58"/>
    </row>
    <row r="151" spans="2:16" x14ac:dyDescent="0.25">
      <c r="B151" s="53" t="s">
        <v>30</v>
      </c>
      <c r="C151" s="11" t="s">
        <v>38</v>
      </c>
      <c r="D151" s="12" t="s">
        <v>47</v>
      </c>
      <c r="E151" s="19">
        <v>1494</v>
      </c>
      <c r="F151" s="12"/>
      <c r="G151" s="12"/>
      <c r="H151" s="58"/>
      <c r="J151" s="53" t="s">
        <v>30</v>
      </c>
      <c r="K151" s="11" t="s">
        <v>38</v>
      </c>
      <c r="L151" s="12" t="s">
        <v>29</v>
      </c>
      <c r="M151" s="19">
        <v>2242</v>
      </c>
      <c r="N151" s="12"/>
      <c r="O151" s="12"/>
      <c r="P151" s="58"/>
    </row>
    <row r="152" spans="2:16" x14ac:dyDescent="0.25">
      <c r="B152" s="53" t="s">
        <v>30</v>
      </c>
      <c r="C152" s="11" t="s">
        <v>38</v>
      </c>
      <c r="D152" s="12" t="s">
        <v>29</v>
      </c>
      <c r="E152" s="19">
        <v>2167</v>
      </c>
      <c r="F152" s="12"/>
      <c r="G152" s="12"/>
      <c r="H152" s="58"/>
      <c r="J152" s="53" t="s">
        <v>16</v>
      </c>
      <c r="K152" s="11" t="s">
        <v>38</v>
      </c>
      <c r="L152" s="12" t="s">
        <v>45</v>
      </c>
      <c r="M152" s="19">
        <v>1246</v>
      </c>
      <c r="N152" s="12"/>
      <c r="O152" s="12"/>
      <c r="P152" s="58"/>
    </row>
    <row r="153" spans="2:16" x14ac:dyDescent="0.25">
      <c r="B153" s="53" t="s">
        <v>16</v>
      </c>
      <c r="C153" s="11" t="s">
        <v>38</v>
      </c>
      <c r="D153" s="12" t="s">
        <v>45</v>
      </c>
      <c r="E153" s="19">
        <v>1274</v>
      </c>
      <c r="F153" s="12"/>
      <c r="G153" s="12"/>
      <c r="H153" s="58"/>
      <c r="J153" s="53" t="s">
        <v>16</v>
      </c>
      <c r="K153" s="11" t="s">
        <v>38</v>
      </c>
      <c r="L153" s="12" t="s">
        <v>32</v>
      </c>
      <c r="M153" s="19">
        <v>10373</v>
      </c>
      <c r="N153" s="12"/>
      <c r="O153" s="12"/>
      <c r="P153" s="58"/>
    </row>
    <row r="154" spans="2:16" ht="15.75" thickBot="1" x14ac:dyDescent="0.3">
      <c r="B154" s="53" t="s">
        <v>16</v>
      </c>
      <c r="C154" s="11" t="s">
        <v>38</v>
      </c>
      <c r="D154" s="12" t="s">
        <v>32</v>
      </c>
      <c r="E154" s="19">
        <v>10512</v>
      </c>
      <c r="F154" s="12"/>
      <c r="G154" s="12"/>
      <c r="H154" s="58"/>
      <c r="J154" s="59" t="s">
        <v>16</v>
      </c>
      <c r="K154" s="60" t="s">
        <v>38</v>
      </c>
      <c r="L154" s="61" t="s">
        <v>29</v>
      </c>
      <c r="M154" s="62">
        <v>2576</v>
      </c>
      <c r="N154" s="61"/>
      <c r="O154" s="61"/>
      <c r="P154" s="63"/>
    </row>
    <row r="155" spans="2:16" ht="15.75" thickBot="1" x14ac:dyDescent="0.3">
      <c r="B155" s="59" t="s">
        <v>16</v>
      </c>
      <c r="C155" s="60" t="s">
        <v>38</v>
      </c>
      <c r="D155" s="61" t="s">
        <v>29</v>
      </c>
      <c r="E155" s="62">
        <v>2487</v>
      </c>
      <c r="F155" s="61"/>
      <c r="G155" s="61"/>
      <c r="H155" s="6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2C0A-A9CE-4094-B7A6-3FB22E4DC2C5}">
  <dimension ref="A1:AP32"/>
  <sheetViews>
    <sheetView topLeftCell="AB5" workbookViewId="0">
      <selection activeCell="AL8" sqref="AL1:AL1048576"/>
    </sheetView>
  </sheetViews>
  <sheetFormatPr defaultRowHeight="15" x14ac:dyDescent="0.25"/>
  <cols>
    <col min="1" max="1" width="8.85546875" style="37" customWidth="1"/>
    <col min="2" max="2" width="10.85546875" style="23" customWidth="1"/>
    <col min="3" max="3" width="15.140625" customWidth="1"/>
    <col min="4" max="5" width="13.5703125" style="37" hidden="1" customWidth="1"/>
    <col min="6" max="6" width="11.140625" customWidth="1"/>
    <col min="7" max="7" width="13.140625" customWidth="1"/>
    <col min="8" max="8" width="4.5703125" style="37" bestFit="1" customWidth="1"/>
    <col min="9" max="9" width="10.7109375" customWidth="1"/>
    <col min="10" max="10" width="5" style="141" customWidth="1"/>
    <col min="11" max="11" width="14.7109375" customWidth="1"/>
    <col min="12" max="12" width="3.5703125" style="141" customWidth="1"/>
    <col min="13" max="13" width="14.7109375" customWidth="1"/>
    <col min="14" max="14" width="4.7109375" style="37" customWidth="1"/>
    <col min="15" max="15" width="14.7109375" style="37" customWidth="1"/>
    <col min="16" max="16" width="4.7109375" style="37" customWidth="1"/>
    <col min="17" max="17" width="10.7109375" customWidth="1"/>
    <col min="18" max="18" width="14.7109375" customWidth="1"/>
    <col min="19" max="19" width="6" style="37" customWidth="1"/>
    <col min="20" max="20" width="13.28515625" customWidth="1"/>
    <col min="21" max="21" width="5.85546875" style="37" customWidth="1"/>
    <col min="22" max="22" width="14.140625" customWidth="1"/>
    <col min="23" max="23" width="4.85546875" style="37" customWidth="1"/>
    <col min="24" max="24" width="14.7109375" customWidth="1"/>
    <col min="25" max="25" width="4.28515625" style="37" customWidth="1"/>
    <col min="26" max="26" width="9.85546875" customWidth="1"/>
    <col min="27" max="27" width="11" bestFit="1" customWidth="1"/>
    <col min="31" max="31" width="11.7109375" bestFit="1" customWidth="1"/>
    <col min="32" max="32" width="9.140625" customWidth="1"/>
    <col min="34" max="34" width="9.140625" style="37"/>
    <col min="36" max="36" width="12.7109375" style="37" bestFit="1" customWidth="1"/>
    <col min="37" max="37" width="14.5703125" style="37" bestFit="1" customWidth="1"/>
    <col min="38" max="38" width="11.85546875" style="37" bestFit="1" customWidth="1"/>
    <col min="39" max="39" width="12.28515625" style="141" bestFit="1" customWidth="1"/>
    <col min="40" max="40" width="13.5703125" style="37" bestFit="1" customWidth="1"/>
    <col min="41" max="41" width="11" bestFit="1" customWidth="1"/>
    <col min="42" max="42" width="8.42578125" bestFit="1" customWidth="1"/>
  </cols>
  <sheetData>
    <row r="1" spans="1:42" x14ac:dyDescent="0.25">
      <c r="C1" s="2" t="s">
        <v>2</v>
      </c>
      <c r="D1" s="2"/>
      <c r="E1" s="2"/>
    </row>
    <row r="2" spans="1:42" x14ac:dyDescent="0.25">
      <c r="C2" s="4" t="s">
        <v>154</v>
      </c>
      <c r="D2" s="4"/>
      <c r="E2" s="4"/>
    </row>
    <row r="3" spans="1:42" x14ac:dyDescent="0.25">
      <c r="C3" s="4" t="s">
        <v>130</v>
      </c>
      <c r="D3" s="4"/>
      <c r="E3" s="4"/>
    </row>
    <row r="4" spans="1:42" x14ac:dyDescent="0.25">
      <c r="C4" s="4" t="s">
        <v>21</v>
      </c>
      <c r="D4" s="4"/>
      <c r="E4" s="4"/>
    </row>
    <row r="5" spans="1:42" x14ac:dyDescent="0.25">
      <c r="C5" s="4" t="s">
        <v>3</v>
      </c>
      <c r="D5" s="4"/>
      <c r="E5" s="4"/>
    </row>
    <row r="6" spans="1:42" ht="16.5" thickBot="1" x14ac:dyDescent="0.3">
      <c r="C6" s="174" t="s">
        <v>155</v>
      </c>
      <c r="R6" s="161"/>
      <c r="T6" s="161"/>
    </row>
    <row r="7" spans="1:42" ht="15.75" customHeight="1" thickBot="1" x14ac:dyDescent="0.3">
      <c r="C7" s="26"/>
      <c r="D7" s="36"/>
      <c r="E7" s="36"/>
      <c r="F7" s="85"/>
      <c r="G7" s="297" t="s">
        <v>4</v>
      </c>
      <c r="H7" s="302"/>
      <c r="I7" s="302"/>
      <c r="J7" s="302"/>
      <c r="K7" s="302"/>
      <c r="L7" s="302"/>
      <c r="M7" s="302"/>
      <c r="N7" s="302"/>
      <c r="O7" s="302"/>
      <c r="P7" s="298"/>
      <c r="Q7" s="87"/>
      <c r="R7" s="309" t="s">
        <v>5</v>
      </c>
      <c r="S7" s="310"/>
      <c r="T7" s="310"/>
      <c r="U7" s="310"/>
      <c r="V7" s="310"/>
      <c r="W7" s="310"/>
      <c r="X7" s="310"/>
      <c r="Y7" s="311"/>
      <c r="Z7" s="36"/>
      <c r="AA7" s="36"/>
    </row>
    <row r="8" spans="1:42" s="3" customFormat="1" ht="15.75" thickBot="1" x14ac:dyDescent="0.3">
      <c r="B8" s="170"/>
      <c r="C8" s="35"/>
      <c r="D8" s="35"/>
      <c r="E8" s="35"/>
      <c r="F8" s="86" t="s">
        <v>11</v>
      </c>
      <c r="G8" s="297" t="s">
        <v>12</v>
      </c>
      <c r="H8" s="298"/>
      <c r="I8" s="297" t="s">
        <v>13</v>
      </c>
      <c r="J8" s="302"/>
      <c r="K8" s="297" t="s">
        <v>14</v>
      </c>
      <c r="L8" s="298"/>
      <c r="M8" s="302" t="s">
        <v>15</v>
      </c>
      <c r="N8" s="298"/>
      <c r="O8" s="302" t="s">
        <v>149</v>
      </c>
      <c r="P8" s="298"/>
      <c r="Q8" s="88" t="s">
        <v>16</v>
      </c>
      <c r="R8" s="309" t="s">
        <v>17</v>
      </c>
      <c r="S8" s="310"/>
      <c r="T8" s="309" t="s">
        <v>18</v>
      </c>
      <c r="U8" s="311"/>
      <c r="V8" s="309" t="s">
        <v>19</v>
      </c>
      <c r="W8" s="311"/>
      <c r="X8" s="309" t="s">
        <v>20</v>
      </c>
      <c r="Y8" s="311"/>
      <c r="Z8" s="33" t="s">
        <v>60</v>
      </c>
      <c r="AA8" s="33" t="s">
        <v>97</v>
      </c>
      <c r="AM8" s="278"/>
    </row>
    <row r="9" spans="1:42" s="156" customFormat="1" ht="80.25" customHeight="1" x14ac:dyDescent="0.25">
      <c r="A9" s="191"/>
      <c r="B9" s="171"/>
      <c r="C9" s="293" t="s">
        <v>6</v>
      </c>
      <c r="D9" s="153"/>
      <c r="E9" s="153"/>
      <c r="F9" s="154" t="s">
        <v>7</v>
      </c>
      <c r="G9" s="299" t="s">
        <v>8</v>
      </c>
      <c r="H9" s="300"/>
      <c r="I9" s="299" t="s">
        <v>9</v>
      </c>
      <c r="J9" s="300"/>
      <c r="K9" s="301" t="s">
        <v>88</v>
      </c>
      <c r="L9" s="296"/>
      <c r="M9" s="295" t="s">
        <v>91</v>
      </c>
      <c r="N9" s="296"/>
      <c r="O9" s="295" t="s">
        <v>150</v>
      </c>
      <c r="P9" s="296"/>
      <c r="Q9" s="155" t="s">
        <v>10</v>
      </c>
      <c r="R9" s="303" t="s">
        <v>59</v>
      </c>
      <c r="S9" s="304"/>
      <c r="T9" s="303" t="s">
        <v>93</v>
      </c>
      <c r="U9" s="304"/>
      <c r="V9" s="303" t="s">
        <v>146</v>
      </c>
      <c r="W9" s="304"/>
      <c r="X9" s="303" t="s">
        <v>95</v>
      </c>
      <c r="Y9" s="304"/>
      <c r="Z9" s="293" t="s">
        <v>96</v>
      </c>
      <c r="AA9" s="293" t="s">
        <v>98</v>
      </c>
      <c r="AM9" s="279"/>
    </row>
    <row r="10" spans="1:42" s="156" customFormat="1" ht="67.5" customHeight="1" thickBot="1" x14ac:dyDescent="0.3">
      <c r="A10" s="156">
        <f>A11/F11</f>
        <v>0</v>
      </c>
      <c r="B10" s="189" t="s">
        <v>148</v>
      </c>
      <c r="C10" s="294"/>
      <c r="D10" s="157"/>
      <c r="E10" s="157"/>
      <c r="F10" s="158" t="s">
        <v>22</v>
      </c>
      <c r="G10" s="301"/>
      <c r="H10" s="296"/>
      <c r="I10" s="301"/>
      <c r="J10" s="296"/>
      <c r="K10" s="301"/>
      <c r="L10" s="296"/>
      <c r="M10" s="295"/>
      <c r="N10" s="296"/>
      <c r="O10" s="295"/>
      <c r="P10" s="296"/>
      <c r="Q10" s="159" t="s">
        <v>23</v>
      </c>
      <c r="R10" s="305"/>
      <c r="S10" s="306"/>
      <c r="T10" s="305"/>
      <c r="U10" s="306"/>
      <c r="V10" s="307"/>
      <c r="W10" s="308"/>
      <c r="X10" s="307"/>
      <c r="Y10" s="308"/>
      <c r="Z10" s="294"/>
      <c r="AA10" s="294"/>
      <c r="AE10" s="225" t="str">
        <f>C9</f>
        <v>Age-Sex Disagg</v>
      </c>
      <c r="AF10" s="225" t="str">
        <f>K9</f>
        <v>Deaths (in Tx_CURR quarter A but not in any age sex disagg of TX_CURR quarter B due to death) Note that patients were left in ageband in quarter A</v>
      </c>
      <c r="AG10" s="226" t="str">
        <f>M9</f>
        <v xml:space="preserve">LTFU or Abandono or ART suspend (in Tx_CURR quarter A but not in any age sex disagg of TX_CURR quarter B not recorded as death) and not transferred out </v>
      </c>
      <c r="AH10" s="226"/>
      <c r="AM10" s="279"/>
    </row>
    <row r="11" spans="1:42" s="37" customFormat="1" ht="14.25" customHeight="1" thickBot="1" x14ac:dyDescent="0.3">
      <c r="A11" s="161">
        <f>F11-B11</f>
        <v>0</v>
      </c>
      <c r="B11" s="127">
        <f>G11+I11+K11+M11+O11</f>
        <v>743682</v>
      </c>
      <c r="C11" s="133" t="s">
        <v>101</v>
      </c>
      <c r="D11" s="134"/>
      <c r="E11" s="134"/>
      <c r="F11" s="135">
        <f>SUM(F12:F31)</f>
        <v>743682</v>
      </c>
      <c r="G11" s="138">
        <f>SUM(G12:G31)</f>
        <v>650827</v>
      </c>
      <c r="H11" s="139">
        <f>G11/F11</f>
        <v>0.8751415255445204</v>
      </c>
      <c r="I11" s="138">
        <f>SUM(I12:I31)</f>
        <v>11563</v>
      </c>
      <c r="J11" s="144">
        <f>I11/F11</f>
        <v>1.5548312316285725E-2</v>
      </c>
      <c r="K11" s="138">
        <f>SUM(K12:K31)</f>
        <v>1731</v>
      </c>
      <c r="L11" s="139">
        <f>K11/F11</f>
        <v>2.3276077678362527E-3</v>
      </c>
      <c r="M11" s="168">
        <f t="shared" ref="M11:X11" si="0">SUM(M12:M31)</f>
        <v>73826</v>
      </c>
      <c r="N11" s="146">
        <f>M11/F11</f>
        <v>9.9270924938347299E-2</v>
      </c>
      <c r="O11" s="168">
        <f t="shared" ref="O11" si="1">SUM(O12:O31)</f>
        <v>5735</v>
      </c>
      <c r="P11" s="146">
        <f>O11/F11</f>
        <v>7.7116294330103457E-3</v>
      </c>
      <c r="Q11" s="136">
        <f>SUM(Q12:Q31)</f>
        <v>744577</v>
      </c>
      <c r="R11" s="138">
        <f t="shared" si="0"/>
        <v>650827</v>
      </c>
      <c r="S11" s="144">
        <f>R11/Q11</f>
        <v>0.87408958375023671</v>
      </c>
      <c r="T11" s="138">
        <f t="shared" si="0"/>
        <v>41820</v>
      </c>
      <c r="U11" s="139">
        <f>T11/Q11</f>
        <v>5.6166118480694409E-2</v>
      </c>
      <c r="V11" s="138">
        <f t="shared" si="0"/>
        <v>11563</v>
      </c>
      <c r="W11" s="139">
        <f>V11/Q11</f>
        <v>1.5529622859690805E-2</v>
      </c>
      <c r="X11" s="138">
        <f t="shared" si="0"/>
        <v>40367</v>
      </c>
      <c r="Y11" s="139">
        <f>IFERROR(X11/Q11,"")</f>
        <v>5.4214674909378077E-2</v>
      </c>
      <c r="Z11" s="126">
        <f>(K11+M11)/F11</f>
        <v>0.10159853270618356</v>
      </c>
      <c r="AA11" s="126">
        <f>(G11+I11)/F11</f>
        <v>0.89068983786080613</v>
      </c>
      <c r="AB11" s="161">
        <f>Q11-R11-T11-V11-X11</f>
        <v>0</v>
      </c>
      <c r="AC11" s="192">
        <f>AB11/Q11</f>
        <v>0</v>
      </c>
      <c r="AE11" s="37" t="s">
        <v>159</v>
      </c>
      <c r="AF11" s="37" t="s">
        <v>141</v>
      </c>
      <c r="AG11" s="37" t="s">
        <v>27</v>
      </c>
      <c r="AH11" s="37" t="s">
        <v>161</v>
      </c>
      <c r="AI11" s="156" t="s">
        <v>160</v>
      </c>
      <c r="AJ11" s="276" t="s">
        <v>182</v>
      </c>
      <c r="AK11" s="276" t="s">
        <v>187</v>
      </c>
      <c r="AL11" s="276" t="s">
        <v>188</v>
      </c>
      <c r="AM11" s="280" t="s">
        <v>183</v>
      </c>
      <c r="AN11" s="276" t="s">
        <v>184</v>
      </c>
      <c r="AO11" s="276" t="s">
        <v>185</v>
      </c>
      <c r="AP11" s="276" t="s">
        <v>186</v>
      </c>
    </row>
    <row r="12" spans="1:42" ht="15.75" thickBot="1" x14ac:dyDescent="0.3">
      <c r="A12" s="161">
        <f t="shared" ref="A12:A31" si="2">F12-B12</f>
        <v>0</v>
      </c>
      <c r="B12" s="127">
        <f t="shared" ref="B12:B31" si="3">G12+I12+K12+M12+O12</f>
        <v>1051</v>
      </c>
      <c r="C12" s="34" t="str">
        <f>_xlfn.CONCAT(D12," ",E12)</f>
        <v>F 0-11 mths</v>
      </c>
      <c r="D12" s="84" t="s">
        <v>16</v>
      </c>
      <c r="E12" s="84" t="s">
        <v>35</v>
      </c>
      <c r="F12" s="95">
        <f>INDEX('SQL Outputs FY19FYQ4 vs FY20Q1'!$F:$F,MATCH('Analysis FY19FYQ4 vs FY20Q1'!C12,'SQL Outputs FY19FYQ4 vs FY20Q1'!$E:$E,0))</f>
        <v>1051</v>
      </c>
      <c r="G12" s="137">
        <f>INDEX('SQL Outputs FY19FYQ4 vs FY20Q1'!$X:$X,MATCH('Analysis FY19FYQ4 vs FY20Q1'!C12,'SQL Outputs FY19FYQ4 vs FY20Q1'!$W:$W,0))</f>
        <v>585</v>
      </c>
      <c r="H12" s="140">
        <f t="shared" ref="H12:H31" si="4">G12/F12</f>
        <v>0.55661274976213126</v>
      </c>
      <c r="I12" s="142">
        <f>INDEX('SQL Outputs FY19FYQ4 vs FY20Q1'!$AC:$AC,MATCH('Analysis FY19FYQ4 vs FY20Q1'!C12,'SQL Outputs FY19FYQ4 vs FY20Q1'!$AB:$AB,0))</f>
        <v>207</v>
      </c>
      <c r="J12" s="140">
        <f t="shared" ref="J12:J31" si="5">I12/F12</f>
        <v>0.19695528068506185</v>
      </c>
      <c r="K12" s="145">
        <f>INDEX('SQL Outputs FY19FYQ4 vs FY20Q1'!$AH:$AH,MATCH('Analysis FY19FYQ4 vs FY20Q1'!C12,'SQL Outputs FY19FYQ4 vs FY20Q1'!$AG:$AG,0))</f>
        <v>21</v>
      </c>
      <c r="L12" s="190">
        <f t="shared" ref="L12:L31" si="6">K12/F12</f>
        <v>1.9980970504281638E-2</v>
      </c>
      <c r="M12" s="169">
        <f>INDEX('SQL Outputs FY19FYQ4 vs FY20Q1'!$AU:$AU,MATCH('Analysis FY19FYQ4 vs FY20Q1'!C12,'SQL Outputs FY19FYQ4 vs FY20Q1'!$AT:$AT,0))</f>
        <v>208</v>
      </c>
      <c r="N12" s="140">
        <f t="shared" ref="N12:N31" si="7">M12/F12</f>
        <v>0.19790675547098002</v>
      </c>
      <c r="O12" s="169">
        <f>INDEX('SQL Outputs FY19FYQ4 vs FY20Q1'!$BO:$BO,MATCH('Analysis FY19FYQ4 vs FY20Q1'!C12,'SQL Outputs FY19FYQ4 vs FY20Q1'!$BN:$BN,0))</f>
        <v>30</v>
      </c>
      <c r="P12" s="140">
        <f t="shared" ref="P12:P31" si="8">O12/F12</f>
        <v>2.8544243577545196E-2</v>
      </c>
      <c r="Q12" s="96">
        <f>INDEX('SQL Outputs FY19FYQ4 vs FY20Q1'!$M:$M,MATCH('Analysis FY19FYQ4 vs FY20Q1'!C12,'SQL Outputs FY19FYQ4 vs FY20Q1'!$L:$L,0))</f>
        <v>1037</v>
      </c>
      <c r="R12" s="149">
        <f>INDEX('SQL Outputs FY19FYQ4 vs FY20Q1'!$X:$X,MATCH('Analysis FY19FYQ4 vs FY20Q1'!C12,'SQL Outputs FY19FYQ4 vs FY20Q1'!$W:$W,0))</f>
        <v>585</v>
      </c>
      <c r="S12" s="150">
        <f>R12/Q12</f>
        <v>0.56412729026036645</v>
      </c>
      <c r="T12" s="152">
        <f>IFERROR(INDEX('SQL Outputs FY19FYQ4 vs FY20Q1'!$AZ:$AZ,MATCH('Analysis FY19FYQ4 vs FY20Q1'!C12,'SQL Outputs FY19FYQ4 vs FY20Q1'!$AY:$AY,0)),"")</f>
        <v>424</v>
      </c>
      <c r="U12" s="150">
        <f t="shared" ref="U12:U31" si="9">T12/Q12</f>
        <v>0.40887174541947929</v>
      </c>
      <c r="V12" s="147" t="str">
        <f>IFERROR(INDEX('SQL Outputs FY19FYQ4 vs FY20Q1'!$BJ:$BJ,MATCH('Analysis FY19FYQ4 vs FY20Q1'!C12,'SQL Outputs FY19FYQ4 vs FY20Q1'!$BI:$BI,0)),"")</f>
        <v/>
      </c>
      <c r="W12" s="148" t="str">
        <f>IFERROR(V12/Q12,"")</f>
        <v/>
      </c>
      <c r="X12" s="131">
        <f>IFERROR(INDEX('SQL Outputs FY19FYQ4 vs FY20Q1'!$BE:$BE,MATCH('Analysis FY19FYQ4 vs FY20Q1'!C12,'SQL Outputs FY19FYQ4 vs FY20Q1'!$BD:$BD,0)),"")</f>
        <v>28</v>
      </c>
      <c r="Y12" s="148">
        <f t="shared" ref="Y12:Y31" si="10">IFERROR(X12/Q12,"")</f>
        <v>2.7000964320154291E-2</v>
      </c>
      <c r="Z12" s="126">
        <f>(K12+M12)/F12</f>
        <v>0.21788772597526165</v>
      </c>
      <c r="AA12" s="126">
        <f>(G12+I12)/F12</f>
        <v>0.75356803044719312</v>
      </c>
      <c r="AB12" s="161">
        <f>Q12-R12-T12-X12</f>
        <v>0</v>
      </c>
      <c r="AE12" t="str">
        <f>C12</f>
        <v>F 0-11 mths</v>
      </c>
      <c r="AF12" s="275">
        <f>L12</f>
        <v>1.9980970504281638E-2</v>
      </c>
      <c r="AG12" s="275">
        <f>N12</f>
        <v>0.19790675547098002</v>
      </c>
      <c r="AH12" s="275">
        <f>J12</f>
        <v>0.19695528068506185</v>
      </c>
      <c r="AI12" s="277">
        <f>(F12+T12-Q12)/F12</f>
        <v>0.41674595623215988</v>
      </c>
      <c r="AJ12" s="277">
        <f>Z12</f>
        <v>0.21788772597526165</v>
      </c>
      <c r="AK12" s="277">
        <f>AI12-AJ12</f>
        <v>0.19885823025689822</v>
      </c>
      <c r="AL12" s="192" t="str">
        <f>IFERROR((I12-V12)/F12,"")</f>
        <v/>
      </c>
      <c r="AM12" s="141">
        <f>P12</f>
        <v>2.8544243577545196E-2</v>
      </c>
      <c r="AN12" s="192">
        <f>-X12/F12</f>
        <v>-2.6641294005708849E-2</v>
      </c>
      <c r="AO12" s="227">
        <f>SUM(AL12:AN12)</f>
        <v>1.9029495718363466E-3</v>
      </c>
      <c r="AP12" s="275">
        <f>AK12-AO12</f>
        <v>0.19695528068506188</v>
      </c>
    </row>
    <row r="13" spans="1:42" ht="15.75" thickBot="1" x14ac:dyDescent="0.3">
      <c r="A13" s="161">
        <f t="shared" si="2"/>
        <v>0</v>
      </c>
      <c r="B13" s="127">
        <f t="shared" si="3"/>
        <v>7348</v>
      </c>
      <c r="C13" s="34" t="str">
        <f t="shared" ref="C13:C23" si="11">_xlfn.CONCAT(D13," ",E13)</f>
        <v>F 1-4</v>
      </c>
      <c r="D13" s="32" t="s">
        <v>16</v>
      </c>
      <c r="E13" s="32" t="s">
        <v>39</v>
      </c>
      <c r="F13" s="95">
        <f>INDEX('SQL Outputs FY19FYQ4 vs FY20Q1'!$F:$F,MATCH('Analysis FY19FYQ4 vs FY20Q1'!C13,'SQL Outputs FY19FYQ4 vs FY20Q1'!$E:$E,0))</f>
        <v>7348</v>
      </c>
      <c r="G13" s="137">
        <f>INDEX('SQL Outputs FY19FYQ4 vs FY20Q1'!$X:$X,MATCH('Analysis FY19FYQ4 vs FY20Q1'!C13,'SQL Outputs FY19FYQ4 vs FY20Q1'!$W:$W,0))</f>
        <v>6043</v>
      </c>
      <c r="H13" s="140">
        <f t="shared" si="4"/>
        <v>0.8224006532389766</v>
      </c>
      <c r="I13" s="142">
        <f>INDEX('SQL Outputs FY19FYQ4 vs FY20Q1'!$AC:$AC,MATCH('Analysis FY19FYQ4 vs FY20Q1'!C13,'SQL Outputs FY19FYQ4 vs FY20Q1'!$AB:$AB,0))</f>
        <v>255</v>
      </c>
      <c r="J13" s="140">
        <f t="shared" si="5"/>
        <v>3.4703320631464342E-2</v>
      </c>
      <c r="K13" s="145">
        <f>INDEX('SQL Outputs FY19FYQ4 vs FY20Q1'!$AH:$AH,MATCH('Analysis FY19FYQ4 vs FY20Q1'!C13,'SQL Outputs FY19FYQ4 vs FY20Q1'!$AG:$AG,0))</f>
        <v>50</v>
      </c>
      <c r="L13" s="140">
        <f t="shared" si="6"/>
        <v>6.8045726728361462E-3</v>
      </c>
      <c r="M13" s="169">
        <f>INDEX('SQL Outputs FY19FYQ4 vs FY20Q1'!$AU:$AU,MATCH('Analysis FY19FYQ4 vs FY20Q1'!C13,'SQL Outputs FY19FYQ4 vs FY20Q1'!$AT:$AT,0))</f>
        <v>932</v>
      </c>
      <c r="N13" s="140">
        <f t="shared" si="7"/>
        <v>0.12683723462166577</v>
      </c>
      <c r="O13" s="169">
        <f>INDEX('SQL Outputs FY19FYQ4 vs FY20Q1'!$BO:$BO,MATCH('Analysis FY19FYQ4 vs FY20Q1'!C13,'SQL Outputs FY19FYQ4 vs FY20Q1'!$BN:$BN,0))</f>
        <v>68</v>
      </c>
      <c r="P13" s="140">
        <f t="shared" si="8"/>
        <v>9.2542188350571587E-3</v>
      </c>
      <c r="Q13" s="96">
        <f>INDEX('SQL Outputs FY19FYQ4 vs FY20Q1'!$M:$M,MATCH('Analysis FY19FYQ4 vs FY20Q1'!C13,'SQL Outputs FY19FYQ4 vs FY20Q1'!$L:$L,0))</f>
        <v>7185</v>
      </c>
      <c r="R13" s="149">
        <f>INDEX('SQL Outputs FY19FYQ4 vs FY20Q1'!$X:$X,MATCH('Analysis FY19FYQ4 vs FY20Q1'!C13,'SQL Outputs FY19FYQ4 vs FY20Q1'!$W:$W,0))</f>
        <v>6043</v>
      </c>
      <c r="S13" s="148">
        <f t="shared" ref="S13:S31" si="12">R13/Q13</f>
        <v>0.84105775922059844</v>
      </c>
      <c r="T13" s="152">
        <f>IFERROR(INDEX('SQL Outputs FY19FYQ4 vs FY20Q1'!$AZ:$AZ,MATCH('Analysis FY19FYQ4 vs FY20Q1'!C13,'SQL Outputs FY19FYQ4 vs FY20Q1'!$AY:$AY,0)),"")</f>
        <v>452</v>
      </c>
      <c r="U13" s="148">
        <f t="shared" si="9"/>
        <v>6.2908837856645791E-2</v>
      </c>
      <c r="V13" s="147">
        <f>IFERROR(INDEX('SQL Outputs FY19FYQ4 vs FY20Q1'!$BJ:$BJ,MATCH('Analysis FY19FYQ4 vs FY20Q1'!C13,'SQL Outputs FY19FYQ4 vs FY20Q1'!$BI:$BI,0)),"")</f>
        <v>209</v>
      </c>
      <c r="W13" s="148">
        <f t="shared" ref="W13:W31" si="13">IFERROR(V13/Q13,"")</f>
        <v>2.9088378566457899E-2</v>
      </c>
      <c r="X13" s="131">
        <f>IFERROR(INDEX('SQL Outputs FY19FYQ4 vs FY20Q1'!$BE:$BE,MATCH('Analysis FY19FYQ4 vs FY20Q1'!C13,'SQL Outputs FY19FYQ4 vs FY20Q1'!$BD:$BD,0)),"")</f>
        <v>481</v>
      </c>
      <c r="Y13" s="148">
        <f t="shared" si="10"/>
        <v>6.6945024356297844E-2</v>
      </c>
      <c r="Z13" s="126">
        <f t="shared" ref="Z13:Z31" si="14">(K13+M13)/F13</f>
        <v>0.1336418072945019</v>
      </c>
      <c r="AA13" s="126">
        <f t="shared" ref="AA13:AA31" si="15">(G13+I13)/F13</f>
        <v>0.85710397387044091</v>
      </c>
      <c r="AB13" s="161">
        <f t="shared" ref="AB13:AB31" si="16">Q13-R13-T13-V13-X13</f>
        <v>0</v>
      </c>
      <c r="AE13" s="37" t="str">
        <f t="shared" ref="AE13:AE16" si="17">C13</f>
        <v>F 1-4</v>
      </c>
      <c r="AF13" s="275">
        <f t="shared" ref="AF13:AF16" si="18">L13</f>
        <v>6.8045726728361462E-3</v>
      </c>
      <c r="AG13" s="275">
        <f t="shared" ref="AG13:AG16" si="19">N13</f>
        <v>0.12683723462166577</v>
      </c>
      <c r="AH13" s="275">
        <f t="shared" ref="AH13:AH31" si="20">J13</f>
        <v>3.4703320631464342E-2</v>
      </c>
      <c r="AI13" s="277">
        <f t="shared" ref="AI13:AI16" si="21">(F13+T13-Q13)/F13</f>
        <v>8.3696243875884591E-2</v>
      </c>
      <c r="AJ13" s="277">
        <f t="shared" ref="AJ13:AJ31" si="22">Z13</f>
        <v>0.1336418072945019</v>
      </c>
      <c r="AK13" s="277">
        <f t="shared" ref="AK13:AK31" si="23">AI13-AJ13</f>
        <v>-4.9945563418617306E-2</v>
      </c>
      <c r="AL13" s="192">
        <f t="shared" ref="AL13:AL31" si="24">IFERROR((I13-V13)/F13,"")</f>
        <v>6.2602068590092543E-3</v>
      </c>
      <c r="AM13" s="141">
        <f t="shared" ref="AM13:AM31" si="25">P13</f>
        <v>9.2542188350571587E-3</v>
      </c>
      <c r="AN13" s="192">
        <f t="shared" ref="AN13:AN31" si="26">-X13/F13</f>
        <v>-6.545998911268372E-2</v>
      </c>
      <c r="AO13" s="227">
        <f t="shared" ref="AO13:AO31" si="27">SUM(AL13:AN13)</f>
        <v>-4.9945563418617306E-2</v>
      </c>
      <c r="AP13" s="275">
        <f t="shared" ref="AP13:AP31" si="28">AK13-AO13</f>
        <v>0</v>
      </c>
    </row>
    <row r="14" spans="1:42" ht="15.75" thickBot="1" x14ac:dyDescent="0.3">
      <c r="A14" s="161">
        <f t="shared" si="2"/>
        <v>0</v>
      </c>
      <c r="B14" s="127">
        <f t="shared" si="3"/>
        <v>9747</v>
      </c>
      <c r="C14" s="34" t="str">
        <f t="shared" si="11"/>
        <v>F 5-9</v>
      </c>
      <c r="D14" s="32" t="s">
        <v>16</v>
      </c>
      <c r="E14" s="32" t="s">
        <v>38</v>
      </c>
      <c r="F14" s="95">
        <f>INDEX('SQL Outputs FY19FYQ4 vs FY20Q1'!$F:$F,MATCH('Analysis FY19FYQ4 vs FY20Q1'!C14,'SQL Outputs FY19FYQ4 vs FY20Q1'!$E:$E,0))</f>
        <v>9747</v>
      </c>
      <c r="G14" s="137">
        <f>INDEX('SQL Outputs FY19FYQ4 vs FY20Q1'!$X:$X,MATCH('Analysis FY19FYQ4 vs FY20Q1'!C14,'SQL Outputs FY19FYQ4 vs FY20Q1'!$W:$W,0))</f>
        <v>8642</v>
      </c>
      <c r="H14" s="140">
        <f t="shared" si="4"/>
        <v>0.88663178413870936</v>
      </c>
      <c r="I14" s="142">
        <f>INDEX('SQL Outputs FY19FYQ4 vs FY20Q1'!$AC:$AC,MATCH('Analysis FY19FYQ4 vs FY20Q1'!C14,'SQL Outputs FY19FYQ4 vs FY20Q1'!$AB:$AB,0))</f>
        <v>188</v>
      </c>
      <c r="J14" s="140">
        <f t="shared" si="5"/>
        <v>1.9287986046988816E-2</v>
      </c>
      <c r="K14" s="145">
        <f>INDEX('SQL Outputs FY19FYQ4 vs FY20Q1'!$AH:$AH,MATCH('Analysis FY19FYQ4 vs FY20Q1'!C14,'SQL Outputs FY19FYQ4 vs FY20Q1'!$AG:$AG,0))</f>
        <v>20</v>
      </c>
      <c r="L14" s="140">
        <f t="shared" si="6"/>
        <v>2.0519134092541295E-3</v>
      </c>
      <c r="M14" s="169">
        <f>INDEX('SQL Outputs FY19FYQ4 vs FY20Q1'!$AU:$AU,MATCH('Analysis FY19FYQ4 vs FY20Q1'!C14,'SQL Outputs FY19FYQ4 vs FY20Q1'!$AT:$AT,0))</f>
        <v>837</v>
      </c>
      <c r="N14" s="140">
        <f t="shared" si="7"/>
        <v>8.5872576177285317E-2</v>
      </c>
      <c r="O14" s="169">
        <f>INDEX('SQL Outputs FY19FYQ4 vs FY20Q1'!$BO:$BO,MATCH('Analysis FY19FYQ4 vs FY20Q1'!C14,'SQL Outputs FY19FYQ4 vs FY20Q1'!$BN:$BN,0))</f>
        <v>60</v>
      </c>
      <c r="P14" s="140">
        <f t="shared" si="8"/>
        <v>6.1557402277623886E-3</v>
      </c>
      <c r="Q14" s="96">
        <f>INDEX('SQL Outputs FY19FYQ4 vs FY20Q1'!$M:$M,MATCH('Analysis FY19FYQ4 vs FY20Q1'!C14,'SQL Outputs FY19FYQ4 vs FY20Q1'!$L:$L,0))</f>
        <v>9698</v>
      </c>
      <c r="R14" s="149">
        <f>INDEX('SQL Outputs FY19FYQ4 vs FY20Q1'!$X:$X,MATCH('Analysis FY19FYQ4 vs FY20Q1'!C14,'SQL Outputs FY19FYQ4 vs FY20Q1'!$W:$W,0))</f>
        <v>8642</v>
      </c>
      <c r="S14" s="148">
        <f t="shared" si="12"/>
        <v>0.89111156939575165</v>
      </c>
      <c r="T14" s="152">
        <f>IFERROR(INDEX('SQL Outputs FY19FYQ4 vs FY20Q1'!$AZ:$AZ,MATCH('Analysis FY19FYQ4 vs FY20Q1'!C14,'SQL Outputs FY19FYQ4 vs FY20Q1'!$AY:$AY,0)),"")</f>
        <v>285</v>
      </c>
      <c r="U14" s="148">
        <f t="shared" si="9"/>
        <v>2.9387502577851103E-2</v>
      </c>
      <c r="V14" s="147">
        <f>IFERROR(INDEX('SQL Outputs FY19FYQ4 vs FY20Q1'!$BJ:$BJ,MATCH('Analysis FY19FYQ4 vs FY20Q1'!C14,'SQL Outputs FY19FYQ4 vs FY20Q1'!$BI:$BI,0)),"")</f>
        <v>254</v>
      </c>
      <c r="W14" s="148">
        <f t="shared" si="13"/>
        <v>2.6190967209733965E-2</v>
      </c>
      <c r="X14" s="131">
        <f>IFERROR(INDEX('SQL Outputs FY19FYQ4 vs FY20Q1'!$BE:$BE,MATCH('Analysis FY19FYQ4 vs FY20Q1'!C14,'SQL Outputs FY19FYQ4 vs FY20Q1'!$BD:$BD,0)),"")</f>
        <v>517</v>
      </c>
      <c r="Y14" s="148">
        <f t="shared" si="10"/>
        <v>5.3309960816663227E-2</v>
      </c>
      <c r="Z14" s="126">
        <f t="shared" si="14"/>
        <v>8.792448958653945E-2</v>
      </c>
      <c r="AA14" s="126">
        <f t="shared" si="15"/>
        <v>0.90591977018569814</v>
      </c>
      <c r="AB14" s="161">
        <f t="shared" si="16"/>
        <v>0</v>
      </c>
      <c r="AE14" s="37" t="str">
        <f t="shared" si="17"/>
        <v>F 5-9</v>
      </c>
      <c r="AF14" s="275">
        <f t="shared" si="18"/>
        <v>2.0519134092541295E-3</v>
      </c>
      <c r="AG14" s="275">
        <f t="shared" si="19"/>
        <v>8.5872576177285317E-2</v>
      </c>
      <c r="AH14" s="275">
        <f t="shared" si="20"/>
        <v>1.9287986046988816E-2</v>
      </c>
      <c r="AI14" s="277">
        <f t="shared" si="21"/>
        <v>3.4266953934543959E-2</v>
      </c>
      <c r="AJ14" s="277">
        <f t="shared" si="22"/>
        <v>8.792448958653945E-2</v>
      </c>
      <c r="AK14" s="277">
        <f t="shared" si="23"/>
        <v>-5.3657535651995492E-2</v>
      </c>
      <c r="AL14" s="192">
        <f t="shared" si="24"/>
        <v>-6.7713142505386277E-3</v>
      </c>
      <c r="AM14" s="141">
        <f t="shared" si="25"/>
        <v>6.1557402277623886E-3</v>
      </c>
      <c r="AN14" s="192">
        <f t="shared" si="26"/>
        <v>-5.3041961629219245E-2</v>
      </c>
      <c r="AO14" s="227">
        <f t="shared" si="27"/>
        <v>-5.3657535651995485E-2</v>
      </c>
      <c r="AP14" s="275">
        <f t="shared" si="28"/>
        <v>0</v>
      </c>
    </row>
    <row r="15" spans="1:42" ht="15.75" thickBot="1" x14ac:dyDescent="0.3">
      <c r="A15" s="161">
        <f t="shared" si="2"/>
        <v>1</v>
      </c>
      <c r="B15" s="127">
        <f t="shared" si="3"/>
        <v>6463</v>
      </c>
      <c r="C15" s="34" t="str">
        <f t="shared" si="11"/>
        <v>F 10-14</v>
      </c>
      <c r="D15" s="32" t="s">
        <v>16</v>
      </c>
      <c r="E15" s="32" t="s">
        <v>40</v>
      </c>
      <c r="F15" s="95">
        <f>INDEX('SQL Outputs FY19FYQ4 vs FY20Q1'!$F:$F,MATCH('Analysis FY19FYQ4 vs FY20Q1'!C15,'SQL Outputs FY19FYQ4 vs FY20Q1'!$E:$E,0))</f>
        <v>6464</v>
      </c>
      <c r="G15" s="137">
        <f>INDEX('SQL Outputs FY19FYQ4 vs FY20Q1'!$X:$X,MATCH('Analysis FY19FYQ4 vs FY20Q1'!C15,'SQL Outputs FY19FYQ4 vs FY20Q1'!$W:$W,0))</f>
        <v>5785</v>
      </c>
      <c r="H15" s="140">
        <f t="shared" si="4"/>
        <v>0.89495668316831678</v>
      </c>
      <c r="I15" s="142">
        <f>INDEX('SQL Outputs FY19FYQ4 vs FY20Q1'!$AC:$AC,MATCH('Analysis FY19FYQ4 vs FY20Q1'!C15,'SQL Outputs FY19FYQ4 vs FY20Q1'!$AB:$AB,0))</f>
        <v>142</v>
      </c>
      <c r="J15" s="140">
        <f t="shared" si="5"/>
        <v>2.1967821782178217E-2</v>
      </c>
      <c r="K15" s="145">
        <f>INDEX('SQL Outputs FY19FYQ4 vs FY20Q1'!$AH:$AH,MATCH('Analysis FY19FYQ4 vs FY20Q1'!C15,'SQL Outputs FY19FYQ4 vs FY20Q1'!$AG:$AG,0))</f>
        <v>10</v>
      </c>
      <c r="L15" s="140">
        <f t="shared" si="6"/>
        <v>1.5470297029702971E-3</v>
      </c>
      <c r="M15" s="169">
        <f>INDEX('SQL Outputs FY19FYQ4 vs FY20Q1'!$AU:$AU,MATCH('Analysis FY19FYQ4 vs FY20Q1'!C15,'SQL Outputs FY19FYQ4 vs FY20Q1'!$AT:$AT,0))</f>
        <v>468</v>
      </c>
      <c r="N15" s="140">
        <f t="shared" si="7"/>
        <v>7.2400990099009896E-2</v>
      </c>
      <c r="O15" s="169">
        <f>INDEX('SQL Outputs FY19FYQ4 vs FY20Q1'!$BO:$BO,MATCH('Analysis FY19FYQ4 vs FY20Q1'!C15,'SQL Outputs FY19FYQ4 vs FY20Q1'!$BN:$BN,0))</f>
        <v>58</v>
      </c>
      <c r="P15" s="140">
        <f t="shared" si="8"/>
        <v>8.9727722772277221E-3</v>
      </c>
      <c r="Q15" s="96">
        <f>INDEX('SQL Outputs FY19FYQ4 vs FY20Q1'!$M:$M,MATCH('Analysis FY19FYQ4 vs FY20Q1'!C15,'SQL Outputs FY19FYQ4 vs FY20Q1'!$L:$L,0))</f>
        <v>6524</v>
      </c>
      <c r="R15" s="149">
        <f>INDEX('SQL Outputs FY19FYQ4 vs FY20Q1'!$X:$X,MATCH('Analysis FY19FYQ4 vs FY20Q1'!C15,'SQL Outputs FY19FYQ4 vs FY20Q1'!$W:$W,0))</f>
        <v>5785</v>
      </c>
      <c r="S15" s="148">
        <f t="shared" si="12"/>
        <v>0.88672593500919683</v>
      </c>
      <c r="T15" s="152">
        <f>IFERROR(INDEX('SQL Outputs FY19FYQ4 vs FY20Q1'!$AZ:$AZ,MATCH('Analysis FY19FYQ4 vs FY20Q1'!C15,'SQL Outputs FY19FYQ4 vs FY20Q1'!$AY:$AY,0)),"")</f>
        <v>258</v>
      </c>
      <c r="U15" s="148">
        <f t="shared" si="9"/>
        <v>3.9546290619251995E-2</v>
      </c>
      <c r="V15" s="147">
        <f>IFERROR(INDEX('SQL Outputs FY19FYQ4 vs FY20Q1'!$BJ:$BJ,MATCH('Analysis FY19FYQ4 vs FY20Q1'!C15,'SQL Outputs FY19FYQ4 vs FY20Q1'!$BI:$BI,0)),"")</f>
        <v>187</v>
      </c>
      <c r="W15" s="148">
        <f t="shared" si="13"/>
        <v>2.866339668914776E-2</v>
      </c>
      <c r="X15" s="131">
        <f>IFERROR(INDEX('SQL Outputs FY19FYQ4 vs FY20Q1'!$BE:$BE,MATCH('Analysis FY19FYQ4 vs FY20Q1'!C15,'SQL Outputs FY19FYQ4 vs FY20Q1'!$BD:$BD,0)),"")</f>
        <v>294</v>
      </c>
      <c r="Y15" s="148">
        <f t="shared" si="10"/>
        <v>4.5064377682403435E-2</v>
      </c>
      <c r="Z15" s="126">
        <f t="shared" si="14"/>
        <v>7.3948019801980194E-2</v>
      </c>
      <c r="AA15" s="126">
        <f t="shared" si="15"/>
        <v>0.91692450495049505</v>
      </c>
      <c r="AB15" s="161">
        <f t="shared" si="16"/>
        <v>0</v>
      </c>
      <c r="AE15" s="37" t="str">
        <f t="shared" si="17"/>
        <v>F 10-14</v>
      </c>
      <c r="AF15" s="275">
        <f t="shared" si="18"/>
        <v>1.5470297029702971E-3</v>
      </c>
      <c r="AG15" s="275">
        <f t="shared" si="19"/>
        <v>7.2400990099009896E-2</v>
      </c>
      <c r="AH15" s="275">
        <f t="shared" si="20"/>
        <v>2.1967821782178217E-2</v>
      </c>
      <c r="AI15" s="277">
        <f t="shared" si="21"/>
        <v>3.0631188118811881E-2</v>
      </c>
      <c r="AJ15" s="277">
        <f t="shared" si="22"/>
        <v>7.3948019801980194E-2</v>
      </c>
      <c r="AK15" s="277">
        <f t="shared" si="23"/>
        <v>-4.3316831683168314E-2</v>
      </c>
      <c r="AL15" s="192">
        <f t="shared" si="24"/>
        <v>-6.9616336633663367E-3</v>
      </c>
      <c r="AM15" s="141">
        <f t="shared" si="25"/>
        <v>8.9727722772277221E-3</v>
      </c>
      <c r="AN15" s="192">
        <f t="shared" si="26"/>
        <v>-4.5482673267326731E-2</v>
      </c>
      <c r="AO15" s="227">
        <f t="shared" si="27"/>
        <v>-4.3471534653465344E-2</v>
      </c>
      <c r="AP15" s="275">
        <f t="shared" si="28"/>
        <v>1.5470297029702984E-4</v>
      </c>
    </row>
    <row r="16" spans="1:42" ht="15.75" thickBot="1" x14ac:dyDescent="0.3">
      <c r="A16" s="161">
        <f t="shared" si="2"/>
        <v>0</v>
      </c>
      <c r="B16" s="127">
        <f t="shared" si="3"/>
        <v>17828</v>
      </c>
      <c r="C16" s="34" t="str">
        <f t="shared" si="11"/>
        <v>F 15-19</v>
      </c>
      <c r="D16" s="32" t="s">
        <v>16</v>
      </c>
      <c r="E16" s="32" t="s">
        <v>26</v>
      </c>
      <c r="F16" s="95">
        <f>INDEX('SQL Outputs FY19FYQ4 vs FY20Q1'!$F:$F,MATCH('Analysis FY19FYQ4 vs FY20Q1'!C16,'SQL Outputs FY19FYQ4 vs FY20Q1'!$E:$E,0))</f>
        <v>17828</v>
      </c>
      <c r="G16" s="137">
        <f>INDEX('SQL Outputs FY19FYQ4 vs FY20Q1'!$X:$X,MATCH('Analysis FY19FYQ4 vs FY20Q1'!C16,'SQL Outputs FY19FYQ4 vs FY20Q1'!$W:$W,0))</f>
        <v>13987</v>
      </c>
      <c r="H16" s="140">
        <f t="shared" si="4"/>
        <v>0.78455238949966344</v>
      </c>
      <c r="I16" s="142">
        <f>INDEX('SQL Outputs FY19FYQ4 vs FY20Q1'!$AC:$AC,MATCH('Analysis FY19FYQ4 vs FY20Q1'!C16,'SQL Outputs FY19FYQ4 vs FY20Q1'!$AB:$AB,0))</f>
        <v>510</v>
      </c>
      <c r="J16" s="140">
        <f t="shared" si="5"/>
        <v>2.860668611173435E-2</v>
      </c>
      <c r="K16" s="145">
        <f>INDEX('SQL Outputs FY19FYQ4 vs FY20Q1'!$AH:$AH,MATCH('Analysis FY19FYQ4 vs FY20Q1'!C16,'SQL Outputs FY19FYQ4 vs FY20Q1'!$AG:$AG,0))</f>
        <v>31</v>
      </c>
      <c r="L16" s="140">
        <f t="shared" si="6"/>
        <v>1.738837783262284E-3</v>
      </c>
      <c r="M16" s="169">
        <f>INDEX('SQL Outputs FY19FYQ4 vs FY20Q1'!$AU:$AU,MATCH('Analysis FY19FYQ4 vs FY20Q1'!C16,'SQL Outputs FY19FYQ4 vs FY20Q1'!$AT:$AT,0))</f>
        <v>3009</v>
      </c>
      <c r="N16" s="140">
        <f t="shared" si="7"/>
        <v>0.16877944805923267</v>
      </c>
      <c r="O16" s="169">
        <f>INDEX('SQL Outputs FY19FYQ4 vs FY20Q1'!$BO:$BO,MATCH('Analysis FY19FYQ4 vs FY20Q1'!C16,'SQL Outputs FY19FYQ4 vs FY20Q1'!$BN:$BN,0))</f>
        <v>291</v>
      </c>
      <c r="P16" s="140">
        <f t="shared" si="8"/>
        <v>1.6322638546107247E-2</v>
      </c>
      <c r="Q16" s="96">
        <f>INDEX('SQL Outputs FY19FYQ4 vs FY20Q1'!$M:$M,MATCH('Analysis FY19FYQ4 vs FY20Q1'!C16,'SQL Outputs FY19FYQ4 vs FY20Q1'!$L:$L,0))</f>
        <v>18128</v>
      </c>
      <c r="R16" s="149">
        <f>INDEX('SQL Outputs FY19FYQ4 vs FY20Q1'!$X:$X,MATCH('Analysis FY19FYQ4 vs FY20Q1'!C16,'SQL Outputs FY19FYQ4 vs FY20Q1'!$W:$W,0))</f>
        <v>13987</v>
      </c>
      <c r="S16" s="148">
        <f t="shared" si="12"/>
        <v>0.77156884377758161</v>
      </c>
      <c r="T16" s="152">
        <f>IFERROR(INDEX('SQL Outputs FY19FYQ4 vs FY20Q1'!$AZ:$AZ,MATCH('Analysis FY19FYQ4 vs FY20Q1'!C16,'SQL Outputs FY19FYQ4 vs FY20Q1'!$AY:$AY,0)),"")</f>
        <v>2469</v>
      </c>
      <c r="U16" s="148">
        <f t="shared" si="9"/>
        <v>0.13619814651368051</v>
      </c>
      <c r="V16" s="147">
        <f>IFERROR(INDEX('SQL Outputs FY19FYQ4 vs FY20Q1'!$BJ:$BJ,MATCH('Analysis FY19FYQ4 vs FY20Q1'!C16,'SQL Outputs FY19FYQ4 vs FY20Q1'!$BI:$BI,0)),"")</f>
        <v>146</v>
      </c>
      <c r="W16" s="148">
        <f t="shared" si="13"/>
        <v>8.0538393645189759E-3</v>
      </c>
      <c r="X16" s="131">
        <f>IFERROR(INDEX('SQL Outputs FY19FYQ4 vs FY20Q1'!$BE:$BE,MATCH('Analysis FY19FYQ4 vs FY20Q1'!C16,'SQL Outputs FY19FYQ4 vs FY20Q1'!$BD:$BD,0)),"")</f>
        <v>1526</v>
      </c>
      <c r="Y16" s="148">
        <f t="shared" si="10"/>
        <v>8.4179170344218887E-2</v>
      </c>
      <c r="Z16" s="126">
        <f t="shared" si="14"/>
        <v>0.17051828584249495</v>
      </c>
      <c r="AA16" s="126">
        <f t="shared" si="15"/>
        <v>0.81315907561139777</v>
      </c>
      <c r="AB16" s="161">
        <f t="shared" si="16"/>
        <v>0</v>
      </c>
      <c r="AE16" s="37" t="str">
        <f t="shared" si="17"/>
        <v>F 15-19</v>
      </c>
      <c r="AF16" s="275">
        <f t="shared" si="18"/>
        <v>1.738837783262284E-3</v>
      </c>
      <c r="AG16" s="275">
        <f t="shared" si="19"/>
        <v>0.16877944805923267</v>
      </c>
      <c r="AH16" s="275">
        <f t="shared" si="20"/>
        <v>2.860668611173435E-2</v>
      </c>
      <c r="AI16" s="277">
        <f t="shared" si="21"/>
        <v>0.12166255328696432</v>
      </c>
      <c r="AJ16" s="277">
        <f t="shared" si="22"/>
        <v>0.17051828584249495</v>
      </c>
      <c r="AK16" s="277">
        <f t="shared" si="23"/>
        <v>-4.8855732555530634E-2</v>
      </c>
      <c r="AL16" s="192">
        <f t="shared" si="24"/>
        <v>2.0417321067982948E-2</v>
      </c>
      <c r="AM16" s="141">
        <f t="shared" si="25"/>
        <v>1.6322638546107247E-2</v>
      </c>
      <c r="AN16" s="192">
        <f t="shared" si="26"/>
        <v>-8.5595692169620818E-2</v>
      </c>
      <c r="AO16" s="227">
        <f t="shared" si="27"/>
        <v>-4.885573255553062E-2</v>
      </c>
      <c r="AP16" s="275">
        <f t="shared" si="28"/>
        <v>0</v>
      </c>
    </row>
    <row r="17" spans="1:42" ht="15.75" thickBot="1" x14ac:dyDescent="0.3">
      <c r="A17" s="161">
        <f t="shared" si="2"/>
        <v>-1</v>
      </c>
      <c r="B17" s="127">
        <f t="shared" si="3"/>
        <v>65465</v>
      </c>
      <c r="C17" s="34" t="str">
        <f t="shared" si="11"/>
        <v>F 20-24</v>
      </c>
      <c r="D17" s="32" t="s">
        <v>16</v>
      </c>
      <c r="E17" s="32" t="s">
        <v>28</v>
      </c>
      <c r="F17" s="95">
        <f>INDEX('SQL Outputs FY19FYQ4 vs FY20Q1'!$F:$F,MATCH('Analysis FY19FYQ4 vs FY20Q1'!C17,'SQL Outputs FY19FYQ4 vs FY20Q1'!$E:$E,0))</f>
        <v>65464</v>
      </c>
      <c r="G17" s="137">
        <f>INDEX('SQL Outputs FY19FYQ4 vs FY20Q1'!$X:$X,MATCH('Analysis FY19FYQ4 vs FY20Q1'!C17,'SQL Outputs FY19FYQ4 vs FY20Q1'!$W:$W,0))</f>
        <v>53768</v>
      </c>
      <c r="H17" s="140">
        <f t="shared" si="4"/>
        <v>0.82133691800073327</v>
      </c>
      <c r="I17" s="142">
        <f>INDEX('SQL Outputs FY19FYQ4 vs FY20Q1'!$AC:$AC,MATCH('Analysis FY19FYQ4 vs FY20Q1'!C17,'SQL Outputs FY19FYQ4 vs FY20Q1'!$AB:$AB,0))</f>
        <v>1533</v>
      </c>
      <c r="J17" s="140">
        <f t="shared" si="5"/>
        <v>2.3417450812660393E-2</v>
      </c>
      <c r="K17" s="145">
        <f>INDEX('SQL Outputs FY19FYQ4 vs FY20Q1'!$AH:$AH,MATCH('Analysis FY19FYQ4 vs FY20Q1'!C17,'SQL Outputs FY19FYQ4 vs FY20Q1'!$AG:$AG,0))</f>
        <v>95</v>
      </c>
      <c r="L17" s="140">
        <f t="shared" si="6"/>
        <v>1.4511792741048516E-3</v>
      </c>
      <c r="M17" s="169">
        <f>INDEX('SQL Outputs FY19FYQ4 vs FY20Q1'!$AU:$AU,MATCH('Analysis FY19FYQ4 vs FY20Q1'!C17,'SQL Outputs FY19FYQ4 vs FY20Q1'!$AT:$AT,0))</f>
        <v>9290</v>
      </c>
      <c r="N17" s="140">
        <f t="shared" si="7"/>
        <v>0.14191005743614812</v>
      </c>
      <c r="O17" s="169">
        <f>INDEX('SQL Outputs FY19FYQ4 vs FY20Q1'!$BO:$BO,MATCH('Analysis FY19FYQ4 vs FY20Q1'!C17,'SQL Outputs FY19FYQ4 vs FY20Q1'!$BN:$BN,0))</f>
        <v>779</v>
      </c>
      <c r="P17" s="140">
        <f t="shared" si="8"/>
        <v>1.1899670047659782E-2</v>
      </c>
      <c r="Q17" s="96">
        <f>INDEX('SQL Outputs FY19FYQ4 vs FY20Q1'!$M:$M,MATCH('Analysis FY19FYQ4 vs FY20Q1'!C17,'SQL Outputs FY19FYQ4 vs FY20Q1'!$L:$L,0))</f>
        <v>64862</v>
      </c>
      <c r="R17" s="149">
        <f>INDEX('SQL Outputs FY19FYQ4 vs FY20Q1'!$X:$X,MATCH('Analysis FY19FYQ4 vs FY20Q1'!C17,'SQL Outputs FY19FYQ4 vs FY20Q1'!$W:$W,0))</f>
        <v>53768</v>
      </c>
      <c r="S17" s="148">
        <f t="shared" si="12"/>
        <v>0.82895994573093645</v>
      </c>
      <c r="T17" s="152">
        <f>IFERROR(INDEX('SQL Outputs FY19FYQ4 vs FY20Q1'!$AZ:$AZ,MATCH('Analysis FY19FYQ4 vs FY20Q1'!C17,'SQL Outputs FY19FYQ4 vs FY20Q1'!$AY:$AY,0)),"")</f>
        <v>5429</v>
      </c>
      <c r="U17" s="148">
        <f t="shared" si="9"/>
        <v>8.3700780117788531E-2</v>
      </c>
      <c r="V17" s="147">
        <f>IFERROR(INDEX('SQL Outputs FY19FYQ4 vs FY20Q1'!$BJ:$BJ,MATCH('Analysis FY19FYQ4 vs FY20Q1'!C17,'SQL Outputs FY19FYQ4 vs FY20Q1'!$BI:$BI,0)),"")</f>
        <v>531</v>
      </c>
      <c r="W17" s="148">
        <f t="shared" si="13"/>
        <v>8.1866115753445774E-3</v>
      </c>
      <c r="X17" s="131">
        <f>IFERROR(INDEX('SQL Outputs FY19FYQ4 vs FY20Q1'!$BE:$BE,MATCH('Analysis FY19FYQ4 vs FY20Q1'!C17,'SQL Outputs FY19FYQ4 vs FY20Q1'!$BD:$BD,0)),"")</f>
        <v>5134</v>
      </c>
      <c r="Y17" s="148">
        <f t="shared" si="10"/>
        <v>7.9152662575930441E-2</v>
      </c>
      <c r="Z17" s="126">
        <f t="shared" si="14"/>
        <v>0.14336123671025297</v>
      </c>
      <c r="AA17" s="126">
        <f t="shared" si="15"/>
        <v>0.84475436881339361</v>
      </c>
      <c r="AB17" s="161">
        <f t="shared" si="16"/>
        <v>0</v>
      </c>
      <c r="AE17" s="37" t="str">
        <f t="shared" ref="AE17:AE31" si="29">C17</f>
        <v>F 20-24</v>
      </c>
      <c r="AF17" s="275">
        <f t="shared" ref="AF17:AF31" si="30">L17</f>
        <v>1.4511792741048516E-3</v>
      </c>
      <c r="AG17" s="275">
        <f t="shared" ref="AG17:AG31" si="31">N17</f>
        <v>0.14191005743614812</v>
      </c>
      <c r="AH17" s="275">
        <f t="shared" si="20"/>
        <v>2.3417450812660393E-2</v>
      </c>
      <c r="AI17" s="277">
        <f t="shared" ref="AI17:AI31" si="32">(F17+T17-Q17)/F17</f>
        <v>9.212697054869852E-2</v>
      </c>
      <c r="AJ17" s="277">
        <f t="shared" si="22"/>
        <v>0.14336123671025297</v>
      </c>
      <c r="AK17" s="277">
        <f t="shared" si="23"/>
        <v>-5.1234266161554451E-2</v>
      </c>
      <c r="AL17" s="192">
        <f t="shared" si="24"/>
        <v>1.5306122448979591E-2</v>
      </c>
      <c r="AM17" s="141">
        <f t="shared" si="25"/>
        <v>1.1899670047659782E-2</v>
      </c>
      <c r="AN17" s="192">
        <f t="shared" si="26"/>
        <v>-7.8424783086887453E-2</v>
      </c>
      <c r="AO17" s="227">
        <f t="shared" si="27"/>
        <v>-5.1218990590248079E-2</v>
      </c>
      <c r="AP17" s="275">
        <f t="shared" si="28"/>
        <v>-1.527557130637236E-5</v>
      </c>
    </row>
    <row r="18" spans="1:42" ht="15.75" thickBot="1" x14ac:dyDescent="0.3">
      <c r="A18" s="161">
        <f t="shared" si="2"/>
        <v>0</v>
      </c>
      <c r="B18" s="127">
        <f t="shared" si="3"/>
        <v>91188</v>
      </c>
      <c r="C18" s="34" t="str">
        <f t="shared" si="11"/>
        <v>F 25-29</v>
      </c>
      <c r="D18" s="32" t="s">
        <v>16</v>
      </c>
      <c r="E18" s="32" t="s">
        <v>34</v>
      </c>
      <c r="F18" s="95">
        <f>INDEX('SQL Outputs FY19FYQ4 vs FY20Q1'!$F:$F,MATCH('Analysis FY19FYQ4 vs FY20Q1'!C18,'SQL Outputs FY19FYQ4 vs FY20Q1'!$E:$E,0))</f>
        <v>91188</v>
      </c>
      <c r="G18" s="137">
        <f>INDEX('SQL Outputs FY19FYQ4 vs FY20Q1'!$X:$X,MATCH('Analysis FY19FYQ4 vs FY20Q1'!C18,'SQL Outputs FY19FYQ4 vs FY20Q1'!$W:$W,0))</f>
        <v>78284</v>
      </c>
      <c r="H18" s="140">
        <f t="shared" si="4"/>
        <v>0.8584901522130105</v>
      </c>
      <c r="I18" s="142">
        <f>INDEX('SQL Outputs FY19FYQ4 vs FY20Q1'!$AC:$AC,MATCH('Analysis FY19FYQ4 vs FY20Q1'!C18,'SQL Outputs FY19FYQ4 vs FY20Q1'!$AB:$AB,0))</f>
        <v>1873</v>
      </c>
      <c r="J18" s="140">
        <f t="shared" si="5"/>
        <v>2.0539983331140061E-2</v>
      </c>
      <c r="K18" s="145">
        <f>INDEX('SQL Outputs FY19FYQ4 vs FY20Q1'!$AH:$AH,MATCH('Analysis FY19FYQ4 vs FY20Q1'!C18,'SQL Outputs FY19FYQ4 vs FY20Q1'!$AG:$AG,0))</f>
        <v>126</v>
      </c>
      <c r="L18" s="140">
        <f t="shared" si="6"/>
        <v>1.3817607579944729E-3</v>
      </c>
      <c r="M18" s="169">
        <f>INDEX('SQL Outputs FY19FYQ4 vs FY20Q1'!$AU:$AU,MATCH('Analysis FY19FYQ4 vs FY20Q1'!C18,'SQL Outputs FY19FYQ4 vs FY20Q1'!$AT:$AT,0))</f>
        <v>10082</v>
      </c>
      <c r="N18" s="140">
        <f t="shared" si="7"/>
        <v>0.11056279335000219</v>
      </c>
      <c r="O18" s="169">
        <f>INDEX('SQL Outputs FY19FYQ4 vs FY20Q1'!$BO:$BO,MATCH('Analysis FY19FYQ4 vs FY20Q1'!C18,'SQL Outputs FY19FYQ4 vs FY20Q1'!$BN:$BN,0))</f>
        <v>823</v>
      </c>
      <c r="P18" s="140">
        <f t="shared" si="8"/>
        <v>9.0253103478527882E-3</v>
      </c>
      <c r="Q18" s="96">
        <f>INDEX('SQL Outputs FY19FYQ4 vs FY20Q1'!$M:$M,MATCH('Analysis FY19FYQ4 vs FY20Q1'!C18,'SQL Outputs FY19FYQ4 vs FY20Q1'!$L:$L,0))</f>
        <v>90964</v>
      </c>
      <c r="R18" s="149">
        <f>INDEX('SQL Outputs FY19FYQ4 vs FY20Q1'!$X:$X,MATCH('Analysis FY19FYQ4 vs FY20Q1'!C18,'SQL Outputs FY19FYQ4 vs FY20Q1'!$W:$W,0))</f>
        <v>78284</v>
      </c>
      <c r="S18" s="148">
        <f t="shared" si="12"/>
        <v>0.86060419506618002</v>
      </c>
      <c r="T18" s="152">
        <f>IFERROR(INDEX('SQL Outputs FY19FYQ4 vs FY20Q1'!$AZ:$AZ,MATCH('Analysis FY19FYQ4 vs FY20Q1'!C18,'SQL Outputs FY19FYQ4 vs FY20Q1'!$AY:$AY,0)),"")</f>
        <v>5365</v>
      </c>
      <c r="U18" s="148">
        <f t="shared" si="9"/>
        <v>5.89793764566202E-2</v>
      </c>
      <c r="V18" s="147">
        <f>IFERROR(INDEX('SQL Outputs FY19FYQ4 vs FY20Q1'!$BJ:$BJ,MATCH('Analysis FY19FYQ4 vs FY20Q1'!C18,'SQL Outputs FY19FYQ4 vs FY20Q1'!$BI:$BI,0)),"")</f>
        <v>1532</v>
      </c>
      <c r="W18" s="148">
        <f t="shared" si="13"/>
        <v>1.6841827536168155E-2</v>
      </c>
      <c r="X18" s="131">
        <f>IFERROR(INDEX('SQL Outputs FY19FYQ4 vs FY20Q1'!$BE:$BE,MATCH('Analysis FY19FYQ4 vs FY20Q1'!C18,'SQL Outputs FY19FYQ4 vs FY20Q1'!$BD:$BD,0)),"")</f>
        <v>5783</v>
      </c>
      <c r="Y18" s="148">
        <f t="shared" si="10"/>
        <v>6.3574600941031623E-2</v>
      </c>
      <c r="Z18" s="126">
        <f t="shared" si="14"/>
        <v>0.11194455410799667</v>
      </c>
      <c r="AA18" s="126">
        <f t="shared" si="15"/>
        <v>0.87903013554415055</v>
      </c>
      <c r="AB18" s="161">
        <f t="shared" si="16"/>
        <v>0</v>
      </c>
      <c r="AE18" s="37" t="str">
        <f t="shared" si="29"/>
        <v>F 25-29</v>
      </c>
      <c r="AF18" s="275">
        <f t="shared" si="30"/>
        <v>1.3817607579944729E-3</v>
      </c>
      <c r="AG18" s="275">
        <f t="shared" si="31"/>
        <v>0.11056279335000219</v>
      </c>
      <c r="AH18" s="275">
        <f t="shared" si="20"/>
        <v>2.0539983331140061E-2</v>
      </c>
      <c r="AI18" s="277">
        <f t="shared" si="32"/>
        <v>6.1290959336754838E-2</v>
      </c>
      <c r="AJ18" s="277">
        <f t="shared" si="22"/>
        <v>0.11194455410799667</v>
      </c>
      <c r="AK18" s="277">
        <f t="shared" si="23"/>
        <v>-5.0653594771241831E-2</v>
      </c>
      <c r="AL18" s="192">
        <f t="shared" si="24"/>
        <v>3.7395271307628197E-3</v>
      </c>
      <c r="AM18" s="141">
        <f t="shared" si="25"/>
        <v>9.0253103478527882E-3</v>
      </c>
      <c r="AN18" s="192">
        <f t="shared" si="26"/>
        <v>-6.3418432249857437E-2</v>
      </c>
      <c r="AO18" s="227">
        <f t="shared" si="27"/>
        <v>-5.0653594771241831E-2</v>
      </c>
      <c r="AP18" s="275">
        <f t="shared" si="28"/>
        <v>0</v>
      </c>
    </row>
    <row r="19" spans="1:42" ht="15.75" thickBot="1" x14ac:dyDescent="0.3">
      <c r="A19" s="161">
        <f t="shared" si="2"/>
        <v>2</v>
      </c>
      <c r="B19" s="127">
        <f t="shared" si="3"/>
        <v>97138</v>
      </c>
      <c r="C19" s="34" t="str">
        <f t="shared" si="11"/>
        <v>F 30-34</v>
      </c>
      <c r="D19" s="32" t="s">
        <v>16</v>
      </c>
      <c r="E19" s="32" t="s">
        <v>33</v>
      </c>
      <c r="F19" s="95">
        <f>INDEX('SQL Outputs FY19FYQ4 vs FY20Q1'!$F:$F,MATCH('Analysis FY19FYQ4 vs FY20Q1'!C19,'SQL Outputs FY19FYQ4 vs FY20Q1'!$E:$E,0))</f>
        <v>97140</v>
      </c>
      <c r="G19" s="137">
        <f>INDEX('SQL Outputs FY19FYQ4 vs FY20Q1'!$X:$X,MATCH('Analysis FY19FYQ4 vs FY20Q1'!C19,'SQL Outputs FY19FYQ4 vs FY20Q1'!$W:$W,0))</f>
        <v>85765</v>
      </c>
      <c r="H19" s="140">
        <f t="shared" si="4"/>
        <v>0.88290096767551984</v>
      </c>
      <c r="I19" s="142">
        <f>INDEX('SQL Outputs FY19FYQ4 vs FY20Q1'!$AC:$AC,MATCH('Analysis FY19FYQ4 vs FY20Q1'!C19,'SQL Outputs FY19FYQ4 vs FY20Q1'!$AB:$AB,0))</f>
        <v>2142</v>
      </c>
      <c r="J19" s="140">
        <f t="shared" si="5"/>
        <v>2.205064854848672E-2</v>
      </c>
      <c r="K19" s="145">
        <f>INDEX('SQL Outputs FY19FYQ4 vs FY20Q1'!$AH:$AH,MATCH('Analysis FY19FYQ4 vs FY20Q1'!C19,'SQL Outputs FY19FYQ4 vs FY20Q1'!$AG:$AG,0))</f>
        <v>139</v>
      </c>
      <c r="L19" s="140">
        <f t="shared" si="6"/>
        <v>1.4309244389540869E-3</v>
      </c>
      <c r="M19" s="169">
        <f>INDEX('SQL Outputs FY19FYQ4 vs FY20Q1'!$AU:$AU,MATCH('Analysis FY19FYQ4 vs FY20Q1'!C19,'SQL Outputs FY19FYQ4 vs FY20Q1'!$AT:$AT,0))</f>
        <v>8456</v>
      </c>
      <c r="N19" s="140">
        <f t="shared" si="7"/>
        <v>8.7049619106444306E-2</v>
      </c>
      <c r="O19" s="169">
        <f>INDEX('SQL Outputs FY19FYQ4 vs FY20Q1'!$BO:$BO,MATCH('Analysis FY19FYQ4 vs FY20Q1'!C19,'SQL Outputs FY19FYQ4 vs FY20Q1'!$BN:$BN,0))</f>
        <v>636</v>
      </c>
      <c r="P19" s="140">
        <f t="shared" si="8"/>
        <v>6.547251389746757E-3</v>
      </c>
      <c r="Q19" s="96">
        <f>INDEX('SQL Outputs FY19FYQ4 vs FY20Q1'!$M:$M,MATCH('Analysis FY19FYQ4 vs FY20Q1'!C19,'SQL Outputs FY19FYQ4 vs FY20Q1'!$L:$L,0))</f>
        <v>96633</v>
      </c>
      <c r="R19" s="149">
        <f>INDEX('SQL Outputs FY19FYQ4 vs FY20Q1'!$X:$X,MATCH('Analysis FY19FYQ4 vs FY20Q1'!C19,'SQL Outputs FY19FYQ4 vs FY20Q1'!$W:$W,0))</f>
        <v>85765</v>
      </c>
      <c r="S19" s="148">
        <f t="shared" si="12"/>
        <v>0.88753324433682079</v>
      </c>
      <c r="T19" s="152">
        <f>IFERROR(INDEX('SQL Outputs FY19FYQ4 vs FY20Q1'!$AZ:$AZ,MATCH('Analysis FY19FYQ4 vs FY20Q1'!C19,'SQL Outputs FY19FYQ4 vs FY20Q1'!$AY:$AY,0)),"")</f>
        <v>3960</v>
      </c>
      <c r="U19" s="148">
        <f t="shared" si="9"/>
        <v>4.0979789512899323E-2</v>
      </c>
      <c r="V19" s="147">
        <f>IFERROR(INDEX('SQL Outputs FY19FYQ4 vs FY20Q1'!$BJ:$BJ,MATCH('Analysis FY19FYQ4 vs FY20Q1'!C19,'SQL Outputs FY19FYQ4 vs FY20Q1'!$BI:$BI,0)),"")</f>
        <v>1865</v>
      </c>
      <c r="W19" s="148">
        <f t="shared" si="13"/>
        <v>1.9299825111504351E-2</v>
      </c>
      <c r="X19" s="131">
        <f>IFERROR(INDEX('SQL Outputs FY19FYQ4 vs FY20Q1'!$BE:$BE,MATCH('Analysis FY19FYQ4 vs FY20Q1'!C19,'SQL Outputs FY19FYQ4 vs FY20Q1'!$BD:$BD,0)),"")</f>
        <v>5043</v>
      </c>
      <c r="Y19" s="148">
        <f t="shared" si="10"/>
        <v>5.2187141038775572E-2</v>
      </c>
      <c r="Z19" s="126">
        <f t="shared" si="14"/>
        <v>8.8480543545398388E-2</v>
      </c>
      <c r="AA19" s="126">
        <f t="shared" si="15"/>
        <v>0.90495161622400655</v>
      </c>
      <c r="AB19" s="161">
        <f t="shared" si="16"/>
        <v>0</v>
      </c>
      <c r="AE19" s="37" t="str">
        <f t="shared" si="29"/>
        <v>F 30-34</v>
      </c>
      <c r="AF19" s="275">
        <f t="shared" si="30"/>
        <v>1.4309244389540869E-3</v>
      </c>
      <c r="AG19" s="275">
        <f t="shared" si="31"/>
        <v>8.7049619106444306E-2</v>
      </c>
      <c r="AH19" s="275">
        <f t="shared" si="20"/>
        <v>2.205064854848672E-2</v>
      </c>
      <c r="AI19" s="277">
        <f t="shared" si="32"/>
        <v>4.5985176034589251E-2</v>
      </c>
      <c r="AJ19" s="277">
        <f t="shared" si="22"/>
        <v>8.8480543545398388E-2</v>
      </c>
      <c r="AK19" s="277">
        <f t="shared" si="23"/>
        <v>-4.2495367510809137E-2</v>
      </c>
      <c r="AL19" s="192">
        <f t="shared" si="24"/>
        <v>2.8515544574840438E-3</v>
      </c>
      <c r="AM19" s="141">
        <f t="shared" si="25"/>
        <v>6.547251389746757E-3</v>
      </c>
      <c r="AN19" s="192">
        <f t="shared" si="26"/>
        <v>-5.1914762198888201E-2</v>
      </c>
      <c r="AO19" s="227">
        <f t="shared" si="27"/>
        <v>-4.2515956351657398E-2</v>
      </c>
      <c r="AP19" s="275">
        <f t="shared" si="28"/>
        <v>2.0588840848261014E-5</v>
      </c>
    </row>
    <row r="20" spans="1:42" ht="15.75" thickBot="1" x14ac:dyDescent="0.3">
      <c r="A20" s="161">
        <f t="shared" si="2"/>
        <v>0</v>
      </c>
      <c r="B20" s="127">
        <f t="shared" si="3"/>
        <v>78105</v>
      </c>
      <c r="C20" s="34" t="str">
        <f t="shared" si="11"/>
        <v>F 35-39</v>
      </c>
      <c r="D20" s="32" t="s">
        <v>16</v>
      </c>
      <c r="E20" s="32" t="s">
        <v>31</v>
      </c>
      <c r="F20" s="95">
        <f>INDEX('SQL Outputs FY19FYQ4 vs FY20Q1'!$F:$F,MATCH('Analysis FY19FYQ4 vs FY20Q1'!C20,'SQL Outputs FY19FYQ4 vs FY20Q1'!$E:$E,0))</f>
        <v>78105</v>
      </c>
      <c r="G20" s="137">
        <f>INDEX('SQL Outputs FY19FYQ4 vs FY20Q1'!$X:$X,MATCH('Analysis FY19FYQ4 vs FY20Q1'!C20,'SQL Outputs FY19FYQ4 vs FY20Q1'!$W:$W,0))</f>
        <v>70142</v>
      </c>
      <c r="H20" s="140">
        <f t="shared" si="4"/>
        <v>0.89804750016004098</v>
      </c>
      <c r="I20" s="142">
        <f>INDEX('SQL Outputs FY19FYQ4 vs FY20Q1'!$AC:$AC,MATCH('Analysis FY19FYQ4 vs FY20Q1'!C20,'SQL Outputs FY19FYQ4 vs FY20Q1'!$AB:$AB,0))</f>
        <v>1632</v>
      </c>
      <c r="J20" s="140">
        <f t="shared" si="5"/>
        <v>2.0894949106971386E-2</v>
      </c>
      <c r="K20" s="145">
        <f>INDEX('SQL Outputs FY19FYQ4 vs FY20Q1'!$AH:$AH,MATCH('Analysis FY19FYQ4 vs FY20Q1'!C20,'SQL Outputs FY19FYQ4 vs FY20Q1'!$AG:$AG,0))</f>
        <v>105</v>
      </c>
      <c r="L20" s="140">
        <f t="shared" si="6"/>
        <v>1.3443441521029385E-3</v>
      </c>
      <c r="M20" s="169">
        <f>INDEX('SQL Outputs FY19FYQ4 vs FY20Q1'!$AU:$AU,MATCH('Analysis FY19FYQ4 vs FY20Q1'!C20,'SQL Outputs FY19FYQ4 vs FY20Q1'!$AT:$AT,0))</f>
        <v>5795</v>
      </c>
      <c r="N20" s="140">
        <f t="shared" si="7"/>
        <v>7.4194993918443128E-2</v>
      </c>
      <c r="O20" s="169">
        <f>INDEX('SQL Outputs FY19FYQ4 vs FY20Q1'!$BO:$BO,MATCH('Analysis FY19FYQ4 vs FY20Q1'!C20,'SQL Outputs FY19FYQ4 vs FY20Q1'!$BN:$BN,0))</f>
        <v>431</v>
      </c>
      <c r="P20" s="140">
        <f t="shared" si="8"/>
        <v>5.5182126624415849E-3</v>
      </c>
      <c r="Q20" s="96">
        <f>INDEX('SQL Outputs FY19FYQ4 vs FY20Q1'!$M:$M,MATCH('Analysis FY19FYQ4 vs FY20Q1'!C20,'SQL Outputs FY19FYQ4 vs FY20Q1'!$L:$L,0))</f>
        <v>78502</v>
      </c>
      <c r="R20" s="149">
        <f>INDEX('SQL Outputs FY19FYQ4 vs FY20Q1'!$X:$X,MATCH('Analysis FY19FYQ4 vs FY20Q1'!C20,'SQL Outputs FY19FYQ4 vs FY20Q1'!$W:$W,0))</f>
        <v>70142</v>
      </c>
      <c r="S20" s="148">
        <f t="shared" si="12"/>
        <v>0.893505897938906</v>
      </c>
      <c r="T20" s="152">
        <f>IFERROR(INDEX('SQL Outputs FY19FYQ4 vs FY20Q1'!$AZ:$AZ,MATCH('Analysis FY19FYQ4 vs FY20Q1'!C20,'SQL Outputs FY19FYQ4 vs FY20Q1'!$AY:$AY,0)),"")</f>
        <v>2901</v>
      </c>
      <c r="U20" s="148">
        <f t="shared" si="9"/>
        <v>3.6954472497515989E-2</v>
      </c>
      <c r="V20" s="147">
        <f>IFERROR(INDEX('SQL Outputs FY19FYQ4 vs FY20Q1'!$BJ:$BJ,MATCH('Analysis FY19FYQ4 vs FY20Q1'!C20,'SQL Outputs FY19FYQ4 vs FY20Q1'!$BI:$BI,0)),"")</f>
        <v>2139</v>
      </c>
      <c r="W20" s="148">
        <f t="shared" si="13"/>
        <v>2.7247713434052634E-2</v>
      </c>
      <c r="X20" s="131">
        <f>IFERROR(INDEX('SQL Outputs FY19FYQ4 vs FY20Q1'!$BE:$BE,MATCH('Analysis FY19FYQ4 vs FY20Q1'!C20,'SQL Outputs FY19FYQ4 vs FY20Q1'!$BD:$BD,0)),"")</f>
        <v>3320</v>
      </c>
      <c r="Y20" s="148">
        <f t="shared" si="10"/>
        <v>4.2291916129525362E-2</v>
      </c>
      <c r="Z20" s="126">
        <f t="shared" si="14"/>
        <v>7.5539338070546067E-2</v>
      </c>
      <c r="AA20" s="126">
        <f t="shared" si="15"/>
        <v>0.91894244926701241</v>
      </c>
      <c r="AB20" s="161">
        <f t="shared" si="16"/>
        <v>0</v>
      </c>
      <c r="AE20" s="37" t="str">
        <f t="shared" si="29"/>
        <v>F 35-39</v>
      </c>
      <c r="AF20" s="275">
        <f t="shared" si="30"/>
        <v>1.3443441521029385E-3</v>
      </c>
      <c r="AG20" s="275">
        <f t="shared" si="31"/>
        <v>7.4194993918443128E-2</v>
      </c>
      <c r="AH20" s="275">
        <f t="shared" si="20"/>
        <v>2.0894949106971386E-2</v>
      </c>
      <c r="AI20" s="277">
        <f t="shared" si="32"/>
        <v>3.2059407208245308E-2</v>
      </c>
      <c r="AJ20" s="277">
        <f t="shared" si="22"/>
        <v>7.5539338070546067E-2</v>
      </c>
      <c r="AK20" s="277">
        <f t="shared" si="23"/>
        <v>-4.3479930862300759E-2</v>
      </c>
      <c r="AL20" s="192">
        <f t="shared" si="24"/>
        <v>-6.4912617630113311E-3</v>
      </c>
      <c r="AM20" s="141">
        <f t="shared" si="25"/>
        <v>5.5182126624415849E-3</v>
      </c>
      <c r="AN20" s="192">
        <f t="shared" si="26"/>
        <v>-4.2506881761731001E-2</v>
      </c>
      <c r="AO20" s="227">
        <f t="shared" si="27"/>
        <v>-4.3479930862300745E-2</v>
      </c>
      <c r="AP20" s="275">
        <f t="shared" si="28"/>
        <v>0</v>
      </c>
    </row>
    <row r="21" spans="1:42" ht="15.75" thickBot="1" x14ac:dyDescent="0.3">
      <c r="A21" s="161">
        <f t="shared" si="2"/>
        <v>-1</v>
      </c>
      <c r="B21" s="127">
        <f t="shared" si="3"/>
        <v>143456</v>
      </c>
      <c r="C21" s="34" t="str">
        <f t="shared" si="11"/>
        <v>F 40+</v>
      </c>
      <c r="D21" s="32" t="s">
        <v>16</v>
      </c>
      <c r="E21" s="32" t="s">
        <v>36</v>
      </c>
      <c r="F21" s="95">
        <f>INDEX('SQL Outputs FY19FYQ4 vs FY20Q1'!$F:$F,MATCH('Analysis FY19FYQ4 vs FY20Q1'!C21,'SQL Outputs FY19FYQ4 vs FY20Q1'!$E:$E,0))</f>
        <v>143455</v>
      </c>
      <c r="G21" s="137">
        <f>INDEX('SQL Outputs FY19FYQ4 vs FY20Q1'!$X:$X,MATCH('Analysis FY19FYQ4 vs FY20Q1'!C21,'SQL Outputs FY19FYQ4 vs FY20Q1'!$W:$W,0))</f>
        <v>133685</v>
      </c>
      <c r="H21" s="140">
        <f t="shared" si="4"/>
        <v>0.93189501934404517</v>
      </c>
      <c r="I21" s="142">
        <f>INDEX('SQL Outputs FY19FYQ4 vs FY20Q1'!$AC:$AC,MATCH('Analysis FY19FYQ4 vs FY20Q1'!C21,'SQL Outputs FY19FYQ4 vs FY20Q1'!$AB:$AB,0))</f>
        <v>10</v>
      </c>
      <c r="J21" s="140">
        <f t="shared" si="5"/>
        <v>6.9708270886340666E-5</v>
      </c>
      <c r="K21" s="145">
        <f>INDEX('SQL Outputs FY19FYQ4 vs FY20Q1'!$AH:$AH,MATCH('Analysis FY19FYQ4 vs FY20Q1'!C21,'SQL Outputs FY19FYQ4 vs FY20Q1'!$AG:$AG,0))</f>
        <v>293</v>
      </c>
      <c r="L21" s="140">
        <f>K21/F21</f>
        <v>2.0424523369697817E-3</v>
      </c>
      <c r="M21" s="169">
        <f>INDEX('SQL Outputs FY19FYQ4 vs FY20Q1'!$AU:$AU,MATCH('Analysis FY19FYQ4 vs FY20Q1'!C21,'SQL Outputs FY19FYQ4 vs FY20Q1'!$AT:$AT,0))</f>
        <v>8790</v>
      </c>
      <c r="N21" s="140">
        <f t="shared" si="7"/>
        <v>6.1273570109093442E-2</v>
      </c>
      <c r="O21" s="169">
        <f>INDEX('SQL Outputs FY19FYQ4 vs FY20Q1'!$BO:$BO,MATCH('Analysis FY19FYQ4 vs FY20Q1'!C21,'SQL Outputs FY19FYQ4 vs FY20Q1'!$BN:$BN,0))</f>
        <v>678</v>
      </c>
      <c r="P21" s="140">
        <f t="shared" si="8"/>
        <v>4.7262207660938972E-3</v>
      </c>
      <c r="Q21" s="96">
        <f>INDEX('SQL Outputs FY19FYQ4 vs FY20Q1'!$M:$M,MATCH('Analysis FY19FYQ4 vs FY20Q1'!C21,'SQL Outputs FY19FYQ4 vs FY20Q1'!$L:$L,0))</f>
        <v>145211</v>
      </c>
      <c r="R21" s="149">
        <f>INDEX('SQL Outputs FY19FYQ4 vs FY20Q1'!$X:$X,MATCH('Analysis FY19FYQ4 vs FY20Q1'!C21,'SQL Outputs FY19FYQ4 vs FY20Q1'!$W:$W,0))</f>
        <v>133685</v>
      </c>
      <c r="S21" s="148">
        <f t="shared" si="12"/>
        <v>0.92062584790408442</v>
      </c>
      <c r="T21" s="152">
        <f>IFERROR(INDEX('SQL Outputs FY19FYQ4 vs FY20Q1'!$AZ:$AZ,MATCH('Analysis FY19FYQ4 vs FY20Q1'!C21,'SQL Outputs FY19FYQ4 vs FY20Q1'!$AY:$AY,0)),"")</f>
        <v>4677</v>
      </c>
      <c r="U21" s="148">
        <f t="shared" si="9"/>
        <v>3.2208303778639362E-2</v>
      </c>
      <c r="V21" s="147">
        <f>IFERROR(INDEX('SQL Outputs FY19FYQ4 vs FY20Q1'!$BJ:$BJ,MATCH('Analysis FY19FYQ4 vs FY20Q1'!C21,'SQL Outputs FY19FYQ4 vs FY20Q1'!$BI:$BI,0)),"")</f>
        <v>1634</v>
      </c>
      <c r="W21" s="148">
        <f t="shared" si="13"/>
        <v>1.1252591057151318E-2</v>
      </c>
      <c r="X21" s="131">
        <f>IFERROR(INDEX('SQL Outputs FY19FYQ4 vs FY20Q1'!$BE:$BE,MATCH('Analysis FY19FYQ4 vs FY20Q1'!C21,'SQL Outputs FY19FYQ4 vs FY20Q1'!$BD:$BD,0)),"")</f>
        <v>5215</v>
      </c>
      <c r="Y21" s="148">
        <f t="shared" si="10"/>
        <v>3.5913257260124919E-2</v>
      </c>
      <c r="Z21" s="126">
        <f t="shared" si="14"/>
        <v>6.3316022446063228E-2</v>
      </c>
      <c r="AA21" s="126">
        <f t="shared" si="15"/>
        <v>0.93196472761493154</v>
      </c>
      <c r="AB21" s="161">
        <f t="shared" si="16"/>
        <v>0</v>
      </c>
      <c r="AE21" s="37" t="str">
        <f t="shared" si="29"/>
        <v>F 40+</v>
      </c>
      <c r="AF21" s="275">
        <f t="shared" si="30"/>
        <v>2.0424523369697817E-3</v>
      </c>
      <c r="AG21" s="275">
        <f t="shared" si="31"/>
        <v>6.1273570109093442E-2</v>
      </c>
      <c r="AH21" s="275">
        <f t="shared" si="20"/>
        <v>6.9708270886340666E-5</v>
      </c>
      <c r="AI21" s="277">
        <f t="shared" si="32"/>
        <v>2.0361785925900107E-2</v>
      </c>
      <c r="AJ21" s="277">
        <f t="shared" si="22"/>
        <v>6.3316022446063228E-2</v>
      </c>
      <c r="AK21" s="277">
        <f t="shared" si="23"/>
        <v>-4.2954236520163121E-2</v>
      </c>
      <c r="AL21" s="192">
        <f t="shared" si="24"/>
        <v>-1.1320623191941723E-2</v>
      </c>
      <c r="AM21" s="141">
        <f t="shared" si="25"/>
        <v>4.7262207660938972E-3</v>
      </c>
      <c r="AN21" s="192">
        <f t="shared" si="26"/>
        <v>-3.6352863267226657E-2</v>
      </c>
      <c r="AO21" s="227">
        <f t="shared" si="27"/>
        <v>-4.2947265693074485E-2</v>
      </c>
      <c r="AP21" s="275">
        <f t="shared" si="28"/>
        <v>-6.9708270886356671E-6</v>
      </c>
    </row>
    <row r="22" spans="1:42" ht="19.5" customHeight="1" thickBot="1" x14ac:dyDescent="0.3">
      <c r="A22" s="161">
        <f t="shared" si="2"/>
        <v>0</v>
      </c>
      <c r="B22" s="127">
        <f t="shared" si="3"/>
        <v>850</v>
      </c>
      <c r="C22" s="34" t="str">
        <f>_xlfn.CONCAT(D22," ",E22)</f>
        <v>M 0-11 mths</v>
      </c>
      <c r="D22" s="84" t="s">
        <v>30</v>
      </c>
      <c r="E22" s="84" t="s">
        <v>35</v>
      </c>
      <c r="F22" s="95">
        <f>INDEX('SQL Outputs FY19FYQ4 vs FY20Q1'!$F:$F,MATCH('Analysis FY19FYQ4 vs FY20Q1'!C22,'SQL Outputs FY19FYQ4 vs FY20Q1'!$E:$E,0))</f>
        <v>850</v>
      </c>
      <c r="G22" s="137">
        <f>INDEX('SQL Outputs FY19FYQ4 vs FY20Q1'!$X:$X,MATCH('Analysis FY19FYQ4 vs FY20Q1'!C22,'SQL Outputs FY19FYQ4 vs FY20Q1'!$W:$W,0))</f>
        <v>484</v>
      </c>
      <c r="H22" s="140">
        <f t="shared" si="4"/>
        <v>0.56941176470588239</v>
      </c>
      <c r="I22" s="142">
        <f>INDEX('SQL Outputs FY19FYQ4 vs FY20Q1'!$AC:$AC,MATCH('Analysis FY19FYQ4 vs FY20Q1'!C22,'SQL Outputs FY19FYQ4 vs FY20Q1'!$AB:$AB,0))</f>
        <v>157</v>
      </c>
      <c r="J22" s="140">
        <f t="shared" si="5"/>
        <v>0.18470588235294116</v>
      </c>
      <c r="K22" s="145">
        <f>INDEX('SQL Outputs FY19FYQ4 vs FY20Q1'!$AH:$AH,MATCH('Analysis FY19FYQ4 vs FY20Q1'!C22,'SQL Outputs FY19FYQ4 vs FY20Q1'!$AG:$AG,0))</f>
        <v>24</v>
      </c>
      <c r="L22" s="140">
        <f t="shared" si="6"/>
        <v>2.823529411764706E-2</v>
      </c>
      <c r="M22" s="169">
        <f>INDEX('SQL Outputs FY19FYQ4 vs FY20Q1'!$AU:$AU,MATCH('Analysis FY19FYQ4 vs FY20Q1'!C22,'SQL Outputs FY19FYQ4 vs FY20Q1'!$AT:$AT,0))</f>
        <v>167</v>
      </c>
      <c r="N22" s="140">
        <f t="shared" si="7"/>
        <v>0.19647058823529412</v>
      </c>
      <c r="O22" s="169">
        <f>INDEX('SQL Outputs FY19FYQ4 vs FY20Q1'!$BO:$BO,MATCH('Analysis FY19FYQ4 vs FY20Q1'!C22,'SQL Outputs FY19FYQ4 vs FY20Q1'!$BN:$BN,0))</f>
        <v>18</v>
      </c>
      <c r="P22" s="140">
        <f t="shared" si="8"/>
        <v>2.1176470588235293E-2</v>
      </c>
      <c r="Q22" s="96">
        <f>INDEX('SQL Outputs FY19FYQ4 vs FY20Q1'!$M:$M,MATCH('Analysis FY19FYQ4 vs FY20Q1'!C22,'SQL Outputs FY19FYQ4 vs FY20Q1'!$L:$L,0))</f>
        <v>866</v>
      </c>
      <c r="R22" s="149">
        <f>INDEX('SQL Outputs FY19FYQ4 vs FY20Q1'!$X:$X,MATCH('Analysis FY19FYQ4 vs FY20Q1'!C22,'SQL Outputs FY19FYQ4 vs FY20Q1'!$W:$W,0))</f>
        <v>484</v>
      </c>
      <c r="S22" s="148">
        <f t="shared" si="12"/>
        <v>0.55889145496535797</v>
      </c>
      <c r="T22" s="152">
        <f>IFERROR(INDEX('SQL Outputs FY19FYQ4 vs FY20Q1'!$AZ:$AZ,MATCH('Analysis FY19FYQ4 vs FY20Q1'!C22,'SQL Outputs FY19FYQ4 vs FY20Q1'!$AY:$AY,0)),"")</f>
        <v>345</v>
      </c>
      <c r="U22" s="148">
        <f t="shared" si="9"/>
        <v>0.39838337182448036</v>
      </c>
      <c r="V22" s="147" t="str">
        <f>IFERROR(INDEX('SQL Outputs FY19FYQ4 vs FY20Q1'!$BJ:$BJ,MATCH('Analysis FY19FYQ4 vs FY20Q1'!C22,'SQL Outputs FY19FYQ4 vs FY20Q1'!$BI:$BI,0)),"")</f>
        <v/>
      </c>
      <c r="W22" s="148" t="str">
        <f t="shared" si="13"/>
        <v/>
      </c>
      <c r="X22" s="131">
        <f>IFERROR(INDEX('SQL Outputs FY19FYQ4 vs FY20Q1'!$BE:$BE,MATCH('Analysis FY19FYQ4 vs FY20Q1'!C22,'SQL Outputs FY19FYQ4 vs FY20Q1'!$BD:$BD,0)),"")</f>
        <v>37</v>
      </c>
      <c r="Y22" s="148">
        <f t="shared" si="10"/>
        <v>4.2725173210161664E-2</v>
      </c>
      <c r="Z22" s="126">
        <f t="shared" si="14"/>
        <v>0.22470588235294117</v>
      </c>
      <c r="AA22" s="126">
        <f t="shared" si="15"/>
        <v>0.75411764705882356</v>
      </c>
      <c r="AB22" s="161">
        <f>Q22-R22-T22-X22</f>
        <v>0</v>
      </c>
      <c r="AE22" s="37" t="str">
        <f t="shared" si="29"/>
        <v>M 0-11 mths</v>
      </c>
      <c r="AF22" s="275">
        <f t="shared" si="30"/>
        <v>2.823529411764706E-2</v>
      </c>
      <c r="AG22" s="275">
        <f t="shared" si="31"/>
        <v>0.19647058823529412</v>
      </c>
      <c r="AH22" s="275">
        <f t="shared" si="20"/>
        <v>0.18470588235294116</v>
      </c>
      <c r="AI22" s="277">
        <f t="shared" si="32"/>
        <v>0.38705882352941179</v>
      </c>
      <c r="AJ22" s="277">
        <f t="shared" si="22"/>
        <v>0.22470588235294117</v>
      </c>
      <c r="AK22" s="277">
        <f t="shared" si="23"/>
        <v>0.16235294117647062</v>
      </c>
      <c r="AL22" s="192" t="str">
        <f t="shared" si="24"/>
        <v/>
      </c>
      <c r="AM22" s="141">
        <f t="shared" si="25"/>
        <v>2.1176470588235293E-2</v>
      </c>
      <c r="AN22" s="192">
        <f t="shared" si="26"/>
        <v>-4.3529411764705879E-2</v>
      </c>
      <c r="AO22" s="227">
        <f t="shared" si="27"/>
        <v>-2.2352941176470586E-2</v>
      </c>
      <c r="AP22" s="275">
        <f t="shared" si="28"/>
        <v>0.18470588235294119</v>
      </c>
    </row>
    <row r="23" spans="1:42" ht="15.75" thickBot="1" x14ac:dyDescent="0.3">
      <c r="A23" s="161">
        <f t="shared" si="2"/>
        <v>0</v>
      </c>
      <c r="B23" s="127">
        <f t="shared" si="3"/>
        <v>6793</v>
      </c>
      <c r="C23" s="34" t="str">
        <f t="shared" si="11"/>
        <v>M 1-4</v>
      </c>
      <c r="D23" s="32" t="s">
        <v>30</v>
      </c>
      <c r="E23" s="32" t="s">
        <v>39</v>
      </c>
      <c r="F23" s="95">
        <f>INDEX('SQL Outputs FY19FYQ4 vs FY20Q1'!$F:$F,MATCH('Analysis FY19FYQ4 vs FY20Q1'!C23,'SQL Outputs FY19FYQ4 vs FY20Q1'!$E:$E,0))</f>
        <v>6793</v>
      </c>
      <c r="G23" s="137">
        <f>INDEX('SQL Outputs FY19FYQ4 vs FY20Q1'!$X:$X,MATCH('Analysis FY19FYQ4 vs FY20Q1'!C23,'SQL Outputs FY19FYQ4 vs FY20Q1'!$W:$W,0))</f>
        <v>5562</v>
      </c>
      <c r="H23" s="140">
        <f t="shared" si="4"/>
        <v>0.81878404239658475</v>
      </c>
      <c r="I23" s="142">
        <f>INDEX('SQL Outputs FY19FYQ4 vs FY20Q1'!$AC:$AC,MATCH('Analysis FY19FYQ4 vs FY20Q1'!C23,'SQL Outputs FY19FYQ4 vs FY20Q1'!$AB:$AB,0))</f>
        <v>207</v>
      </c>
      <c r="J23" s="140">
        <f t="shared" si="5"/>
        <v>3.0472545267186811E-2</v>
      </c>
      <c r="K23" s="145">
        <f>INDEX('SQL Outputs FY19FYQ4 vs FY20Q1'!$AH:$AH,MATCH('Analysis FY19FYQ4 vs FY20Q1'!C23,'SQL Outputs FY19FYQ4 vs FY20Q1'!$AG:$AG,0))</f>
        <v>42</v>
      </c>
      <c r="L23" s="140">
        <f t="shared" si="6"/>
        <v>6.1828352716031204E-3</v>
      </c>
      <c r="M23" s="169">
        <f>INDEX('SQL Outputs FY19FYQ4 vs FY20Q1'!$AU:$AU,MATCH('Analysis FY19FYQ4 vs FY20Q1'!C23,'SQL Outputs FY19FYQ4 vs FY20Q1'!$AT:$AT,0))</f>
        <v>912</v>
      </c>
      <c r="N23" s="140">
        <f t="shared" si="7"/>
        <v>0.13425585161195347</v>
      </c>
      <c r="O23" s="169">
        <f>INDEX('SQL Outputs FY19FYQ4 vs FY20Q1'!$BO:$BO,MATCH('Analysis FY19FYQ4 vs FY20Q1'!C23,'SQL Outputs FY19FYQ4 vs FY20Q1'!$BN:$BN,0))</f>
        <v>70</v>
      </c>
      <c r="P23" s="140">
        <f t="shared" si="8"/>
        <v>1.0304725452671868E-2</v>
      </c>
      <c r="Q23" s="96">
        <f>INDEX('SQL Outputs FY19FYQ4 vs FY20Q1'!$M:$M,MATCH('Analysis FY19FYQ4 vs FY20Q1'!C23,'SQL Outputs FY19FYQ4 vs FY20Q1'!$L:$L,0))</f>
        <v>6626</v>
      </c>
      <c r="R23" s="149">
        <f>INDEX('SQL Outputs FY19FYQ4 vs FY20Q1'!$X:$X,MATCH('Analysis FY19FYQ4 vs FY20Q1'!C23,'SQL Outputs FY19FYQ4 vs FY20Q1'!$W:$W,0))</f>
        <v>5562</v>
      </c>
      <c r="S23" s="148">
        <f t="shared" si="12"/>
        <v>0.83942046483549648</v>
      </c>
      <c r="T23" s="152">
        <f>IFERROR(INDEX('SQL Outputs FY19FYQ4 vs FY20Q1'!$AZ:$AZ,MATCH('Analysis FY19FYQ4 vs FY20Q1'!C23,'SQL Outputs FY19FYQ4 vs FY20Q1'!$AY:$AY,0)),"")</f>
        <v>444</v>
      </c>
      <c r="U23" s="148">
        <f t="shared" si="9"/>
        <v>6.7008753395713855E-2</v>
      </c>
      <c r="V23" s="147">
        <f>IFERROR(INDEX('SQL Outputs FY19FYQ4 vs FY20Q1'!$BJ:$BJ,MATCH('Analysis FY19FYQ4 vs FY20Q1'!C23,'SQL Outputs FY19FYQ4 vs FY20Q1'!$BI:$BI,0)),"")</f>
        <v>159</v>
      </c>
      <c r="W23" s="148">
        <f t="shared" si="13"/>
        <v>2.3996377905221852E-2</v>
      </c>
      <c r="X23" s="131">
        <f>IFERROR(INDEX('SQL Outputs FY19FYQ4 vs FY20Q1'!$BE:$BE,MATCH('Analysis FY19FYQ4 vs FY20Q1'!C23,'SQL Outputs FY19FYQ4 vs FY20Q1'!$BD:$BD,0)),"")</f>
        <v>461</v>
      </c>
      <c r="Y23" s="148">
        <f t="shared" si="10"/>
        <v>6.9574403863567766E-2</v>
      </c>
      <c r="Z23" s="126">
        <f t="shared" si="14"/>
        <v>0.1404386868835566</v>
      </c>
      <c r="AA23" s="126">
        <f t="shared" si="15"/>
        <v>0.84925658766377154</v>
      </c>
      <c r="AB23" s="161">
        <f t="shared" si="16"/>
        <v>0</v>
      </c>
      <c r="AE23" s="37" t="str">
        <f t="shared" si="29"/>
        <v>M 1-4</v>
      </c>
      <c r="AF23" s="275">
        <f t="shared" si="30"/>
        <v>6.1828352716031204E-3</v>
      </c>
      <c r="AG23" s="275">
        <f t="shared" si="31"/>
        <v>0.13425585161195347</v>
      </c>
      <c r="AH23" s="275">
        <f t="shared" si="20"/>
        <v>3.0472545267186811E-2</v>
      </c>
      <c r="AI23" s="277">
        <f t="shared" si="32"/>
        <v>8.9945532165464442E-2</v>
      </c>
      <c r="AJ23" s="277">
        <f t="shared" si="22"/>
        <v>0.1404386868835566</v>
      </c>
      <c r="AK23" s="277">
        <f t="shared" si="23"/>
        <v>-5.0493154718092154E-2</v>
      </c>
      <c r="AL23" s="192">
        <f t="shared" si="24"/>
        <v>7.0660974532607097E-3</v>
      </c>
      <c r="AM23" s="141">
        <f t="shared" si="25"/>
        <v>1.0304725452671868E-2</v>
      </c>
      <c r="AN23" s="192">
        <f t="shared" si="26"/>
        <v>-6.7863977624024727E-2</v>
      </c>
      <c r="AO23" s="227">
        <f t="shared" si="27"/>
        <v>-5.0493154718092154E-2</v>
      </c>
      <c r="AP23" s="275">
        <f t="shared" si="28"/>
        <v>0</v>
      </c>
    </row>
    <row r="24" spans="1:42" ht="15.75" thickBot="1" x14ac:dyDescent="0.3">
      <c r="A24" s="161">
        <f t="shared" si="2"/>
        <v>0</v>
      </c>
      <c r="B24" s="127">
        <f t="shared" si="3"/>
        <v>8463</v>
      </c>
      <c r="C24" s="34" t="str">
        <f t="shared" ref="C24:C31" si="33">_xlfn.CONCAT(D24," ",E24)</f>
        <v>M 5-9</v>
      </c>
      <c r="D24" s="32" t="s">
        <v>30</v>
      </c>
      <c r="E24" s="32" t="s">
        <v>38</v>
      </c>
      <c r="F24" s="95">
        <f>INDEX('SQL Outputs FY19FYQ4 vs FY20Q1'!$F:$F,MATCH('Analysis FY19FYQ4 vs FY20Q1'!C24,'SQL Outputs FY19FYQ4 vs FY20Q1'!$E:$E,0))</f>
        <v>8463</v>
      </c>
      <c r="G24" s="137">
        <f>INDEX('SQL Outputs FY19FYQ4 vs FY20Q1'!$X:$X,MATCH('Analysis FY19FYQ4 vs FY20Q1'!C24,'SQL Outputs FY19FYQ4 vs FY20Q1'!$W:$W,0))</f>
        <v>7454</v>
      </c>
      <c r="H24" s="140">
        <f t="shared" si="4"/>
        <v>0.88077513883965497</v>
      </c>
      <c r="I24" s="142">
        <f>INDEX('SQL Outputs FY19FYQ4 vs FY20Q1'!$AC:$AC,MATCH('Analysis FY19FYQ4 vs FY20Q1'!C24,'SQL Outputs FY19FYQ4 vs FY20Q1'!$AB:$AB,0))</f>
        <v>190</v>
      </c>
      <c r="J24" s="140">
        <f t="shared" si="5"/>
        <v>2.2450667611957936E-2</v>
      </c>
      <c r="K24" s="145">
        <f>INDEX('SQL Outputs FY19FYQ4 vs FY20Q1'!$AH:$AH,MATCH('Analysis FY19FYQ4 vs FY20Q1'!C24,'SQL Outputs FY19FYQ4 vs FY20Q1'!$AG:$AG,0))</f>
        <v>22</v>
      </c>
      <c r="L24" s="140">
        <f t="shared" si="6"/>
        <v>2.5995509866477608E-3</v>
      </c>
      <c r="M24" s="169">
        <f>INDEX('SQL Outputs FY19FYQ4 vs FY20Q1'!$AU:$AU,MATCH('Analysis FY19FYQ4 vs FY20Q1'!C24,'SQL Outputs FY19FYQ4 vs FY20Q1'!$AT:$AT,0))</f>
        <v>740</v>
      </c>
      <c r="N24" s="140">
        <f t="shared" si="7"/>
        <v>8.7439442278151952E-2</v>
      </c>
      <c r="O24" s="169">
        <f>INDEX('SQL Outputs FY19FYQ4 vs FY20Q1'!$BO:$BO,MATCH('Analysis FY19FYQ4 vs FY20Q1'!C24,'SQL Outputs FY19FYQ4 vs FY20Q1'!$BN:$BN,0))</f>
        <v>57</v>
      </c>
      <c r="P24" s="140">
        <f t="shared" si="8"/>
        <v>6.7352002835873804E-3</v>
      </c>
      <c r="Q24" s="96">
        <f>INDEX('SQL Outputs FY19FYQ4 vs FY20Q1'!$M:$M,MATCH('Analysis FY19FYQ4 vs FY20Q1'!C24,'SQL Outputs FY19FYQ4 vs FY20Q1'!$L:$L,0))</f>
        <v>8419</v>
      </c>
      <c r="R24" s="149">
        <f>INDEX('SQL Outputs FY19FYQ4 vs FY20Q1'!$X:$X,MATCH('Analysis FY19FYQ4 vs FY20Q1'!C24,'SQL Outputs FY19FYQ4 vs FY20Q1'!$W:$W,0))</f>
        <v>7454</v>
      </c>
      <c r="S24" s="148">
        <f t="shared" si="12"/>
        <v>0.88537831096329733</v>
      </c>
      <c r="T24" s="152">
        <f>IFERROR(INDEX('SQL Outputs FY19FYQ4 vs FY20Q1'!$AZ:$AZ,MATCH('Analysis FY19FYQ4 vs FY20Q1'!C24,'SQL Outputs FY19FYQ4 vs FY20Q1'!$AY:$AY,0)),"")</f>
        <v>267</v>
      </c>
      <c r="U24" s="148">
        <f t="shared" si="9"/>
        <v>3.1713980282693906E-2</v>
      </c>
      <c r="V24" s="147">
        <f>IFERROR(INDEX('SQL Outputs FY19FYQ4 vs FY20Q1'!$BJ:$BJ,MATCH('Analysis FY19FYQ4 vs FY20Q1'!C24,'SQL Outputs FY19FYQ4 vs FY20Q1'!$BI:$BI,0)),"")</f>
        <v>207</v>
      </c>
      <c r="W24" s="148">
        <f t="shared" si="13"/>
        <v>2.45872431405155E-2</v>
      </c>
      <c r="X24" s="131">
        <f>IFERROR(INDEX('SQL Outputs FY19FYQ4 vs FY20Q1'!$BE:$BE,MATCH('Analysis FY19FYQ4 vs FY20Q1'!C24,'SQL Outputs FY19FYQ4 vs FY20Q1'!$BD:$BD,0)),"")</f>
        <v>491</v>
      </c>
      <c r="Y24" s="148">
        <f t="shared" si="10"/>
        <v>5.8320465613493286E-2</v>
      </c>
      <c r="Z24" s="126">
        <f t="shared" si="14"/>
        <v>9.0038993264799722E-2</v>
      </c>
      <c r="AA24" s="126">
        <f t="shared" si="15"/>
        <v>0.90322580645161288</v>
      </c>
      <c r="AB24" s="161">
        <f t="shared" si="16"/>
        <v>0</v>
      </c>
      <c r="AE24" s="37" t="str">
        <f t="shared" si="29"/>
        <v>M 5-9</v>
      </c>
      <c r="AF24" s="275">
        <f t="shared" si="30"/>
        <v>2.5995509866477608E-3</v>
      </c>
      <c r="AG24" s="275">
        <f t="shared" si="31"/>
        <v>8.7439442278151952E-2</v>
      </c>
      <c r="AH24" s="275">
        <f t="shared" si="20"/>
        <v>2.2450667611957936E-2</v>
      </c>
      <c r="AI24" s="277">
        <f t="shared" si="32"/>
        <v>3.674819803852062E-2</v>
      </c>
      <c r="AJ24" s="277">
        <f t="shared" si="22"/>
        <v>9.0038993264799722E-2</v>
      </c>
      <c r="AK24" s="277">
        <f t="shared" si="23"/>
        <v>-5.3290795226279102E-2</v>
      </c>
      <c r="AL24" s="192">
        <f t="shared" si="24"/>
        <v>-2.0087439442278152E-3</v>
      </c>
      <c r="AM24" s="141">
        <f t="shared" si="25"/>
        <v>6.7352002835873804E-3</v>
      </c>
      <c r="AN24" s="192">
        <f t="shared" si="26"/>
        <v>-5.801725156563866E-2</v>
      </c>
      <c r="AO24" s="227">
        <f t="shared" si="27"/>
        <v>-5.3290795226279095E-2</v>
      </c>
      <c r="AP24" s="275">
        <f t="shared" si="28"/>
        <v>0</v>
      </c>
    </row>
    <row r="25" spans="1:42" ht="15.75" thickBot="1" x14ac:dyDescent="0.3">
      <c r="A25" s="161">
        <f t="shared" si="2"/>
        <v>-1</v>
      </c>
      <c r="B25" s="127">
        <f t="shared" si="3"/>
        <v>5373</v>
      </c>
      <c r="C25" s="34" t="str">
        <f t="shared" si="33"/>
        <v>M 10-14</v>
      </c>
      <c r="D25" s="32" t="s">
        <v>30</v>
      </c>
      <c r="E25" s="32" t="s">
        <v>40</v>
      </c>
      <c r="F25" s="95">
        <f>INDEX('SQL Outputs FY19FYQ4 vs FY20Q1'!$F:$F,MATCH('Analysis FY19FYQ4 vs FY20Q1'!C25,'SQL Outputs FY19FYQ4 vs FY20Q1'!$E:$E,0))</f>
        <v>5372</v>
      </c>
      <c r="G25" s="137">
        <f>INDEX('SQL Outputs FY19FYQ4 vs FY20Q1'!$X:$X,MATCH('Analysis FY19FYQ4 vs FY20Q1'!C25,'SQL Outputs FY19FYQ4 vs FY20Q1'!$W:$W,0))</f>
        <v>4848</v>
      </c>
      <c r="H25" s="140">
        <f t="shared" si="4"/>
        <v>0.90245718540580788</v>
      </c>
      <c r="I25" s="142">
        <f>INDEX('SQL Outputs FY19FYQ4 vs FY20Q1'!$AC:$AC,MATCH('Analysis FY19FYQ4 vs FY20Q1'!C25,'SQL Outputs FY19FYQ4 vs FY20Q1'!$AB:$AB,0))</f>
        <v>109</v>
      </c>
      <c r="J25" s="140">
        <f t="shared" si="5"/>
        <v>2.0290394638868205E-2</v>
      </c>
      <c r="K25" s="145">
        <f>INDEX('SQL Outputs FY19FYQ4 vs FY20Q1'!$AH:$AH,MATCH('Analysis FY19FYQ4 vs FY20Q1'!C25,'SQL Outputs FY19FYQ4 vs FY20Q1'!$AG:$AG,0))</f>
        <v>7</v>
      </c>
      <c r="L25" s="140">
        <f t="shared" si="6"/>
        <v>1.3030528667163069E-3</v>
      </c>
      <c r="M25" s="169">
        <f>INDEX('SQL Outputs FY19FYQ4 vs FY20Q1'!$AU:$AU,MATCH('Analysis FY19FYQ4 vs FY20Q1'!C25,'SQL Outputs FY19FYQ4 vs FY20Q1'!$AT:$AT,0))</f>
        <v>382</v>
      </c>
      <c r="N25" s="140">
        <f t="shared" si="7"/>
        <v>7.1109456440804172E-2</v>
      </c>
      <c r="O25" s="169">
        <f>INDEX('SQL Outputs FY19FYQ4 vs FY20Q1'!$BO:$BO,MATCH('Analysis FY19FYQ4 vs FY20Q1'!C25,'SQL Outputs FY19FYQ4 vs FY20Q1'!$BN:$BN,0))</f>
        <v>27</v>
      </c>
      <c r="P25" s="140">
        <f t="shared" si="8"/>
        <v>5.0260610573343257E-3</v>
      </c>
      <c r="Q25" s="96">
        <f>INDEX('SQL Outputs FY19FYQ4 vs FY20Q1'!$M:$M,MATCH('Analysis FY19FYQ4 vs FY20Q1'!C25,'SQL Outputs FY19FYQ4 vs FY20Q1'!$L:$L,0))</f>
        <v>5426</v>
      </c>
      <c r="R25" s="149">
        <f>INDEX('SQL Outputs FY19FYQ4 vs FY20Q1'!$X:$X,MATCH('Analysis FY19FYQ4 vs FY20Q1'!C25,'SQL Outputs FY19FYQ4 vs FY20Q1'!$W:$W,0))</f>
        <v>4848</v>
      </c>
      <c r="S25" s="148">
        <f t="shared" si="12"/>
        <v>0.89347585698488763</v>
      </c>
      <c r="T25" s="152">
        <f>IFERROR(INDEX('SQL Outputs FY19FYQ4 vs FY20Q1'!$AZ:$AZ,MATCH('Analysis FY19FYQ4 vs FY20Q1'!C25,'SQL Outputs FY19FYQ4 vs FY20Q1'!$AY:$AY,0)),"")</f>
        <v>166</v>
      </c>
      <c r="U25" s="148">
        <f t="shared" si="9"/>
        <v>3.0593438997419831E-2</v>
      </c>
      <c r="V25" s="147">
        <f>IFERROR(INDEX('SQL Outputs FY19FYQ4 vs FY20Q1'!$BJ:$BJ,MATCH('Analysis FY19FYQ4 vs FY20Q1'!C25,'SQL Outputs FY19FYQ4 vs FY20Q1'!$BI:$BI,0)),"")</f>
        <v>189</v>
      </c>
      <c r="W25" s="148">
        <f t="shared" si="13"/>
        <v>3.4832288978990045E-2</v>
      </c>
      <c r="X25" s="131">
        <f>IFERROR(INDEX('SQL Outputs FY19FYQ4 vs FY20Q1'!$BE:$BE,MATCH('Analysis FY19FYQ4 vs FY20Q1'!C25,'SQL Outputs FY19FYQ4 vs FY20Q1'!$BD:$BD,0)),"")</f>
        <v>223</v>
      </c>
      <c r="Y25" s="148">
        <f t="shared" si="10"/>
        <v>4.109841503870254E-2</v>
      </c>
      <c r="Z25" s="126">
        <f t="shared" si="14"/>
        <v>7.2412509307520481E-2</v>
      </c>
      <c r="AA25" s="126">
        <f t="shared" si="15"/>
        <v>0.92274758004467605</v>
      </c>
      <c r="AB25" s="161">
        <f t="shared" si="16"/>
        <v>0</v>
      </c>
      <c r="AE25" s="37" t="str">
        <f t="shared" si="29"/>
        <v>M 10-14</v>
      </c>
      <c r="AF25" s="275">
        <f t="shared" si="30"/>
        <v>1.3030528667163069E-3</v>
      </c>
      <c r="AG25" s="275">
        <f t="shared" si="31"/>
        <v>7.1109456440804172E-2</v>
      </c>
      <c r="AH25" s="275">
        <f t="shared" si="20"/>
        <v>2.0290394638868205E-2</v>
      </c>
      <c r="AI25" s="277">
        <f t="shared" si="32"/>
        <v>2.084884586746091E-2</v>
      </c>
      <c r="AJ25" s="277">
        <f t="shared" si="22"/>
        <v>7.2412509307520481E-2</v>
      </c>
      <c r="AK25" s="277">
        <f t="shared" si="23"/>
        <v>-5.1563663440059568E-2</v>
      </c>
      <c r="AL25" s="192">
        <f t="shared" si="24"/>
        <v>-1.4892032762472078E-2</v>
      </c>
      <c r="AM25" s="141">
        <f t="shared" si="25"/>
        <v>5.0260610573343257E-3</v>
      </c>
      <c r="AN25" s="192">
        <f t="shared" si="26"/>
        <v>-4.1511541325390915E-2</v>
      </c>
      <c r="AO25" s="227">
        <f t="shared" si="27"/>
        <v>-5.1377513030528663E-2</v>
      </c>
      <c r="AP25" s="275">
        <f t="shared" si="28"/>
        <v>-1.8615040953090523E-4</v>
      </c>
    </row>
    <row r="26" spans="1:42" ht="15.75" thickBot="1" x14ac:dyDescent="0.3">
      <c r="A26" s="161">
        <f t="shared" si="2"/>
        <v>0</v>
      </c>
      <c r="B26" s="127">
        <f t="shared" si="3"/>
        <v>3685</v>
      </c>
      <c r="C26" s="34" t="str">
        <f t="shared" si="33"/>
        <v>M 15-19</v>
      </c>
      <c r="D26" s="32" t="s">
        <v>30</v>
      </c>
      <c r="E26" s="32" t="s">
        <v>26</v>
      </c>
      <c r="F26" s="95">
        <f>INDEX('SQL Outputs FY19FYQ4 vs FY20Q1'!$F:$F,MATCH('Analysis FY19FYQ4 vs FY20Q1'!C26,'SQL Outputs FY19FYQ4 vs FY20Q1'!$E:$E,0))</f>
        <v>3685</v>
      </c>
      <c r="G26" s="137">
        <f>INDEX('SQL Outputs FY19FYQ4 vs FY20Q1'!$X:$X,MATCH('Analysis FY19FYQ4 vs FY20Q1'!C26,'SQL Outputs FY19FYQ4 vs FY20Q1'!$W:$W,0))</f>
        <v>3156</v>
      </c>
      <c r="H26" s="140">
        <f t="shared" si="4"/>
        <v>0.85644504748982364</v>
      </c>
      <c r="I26" s="142">
        <f>INDEX('SQL Outputs FY19FYQ4 vs FY20Q1'!$AC:$AC,MATCH('Analysis FY19FYQ4 vs FY20Q1'!C26,'SQL Outputs FY19FYQ4 vs FY20Q1'!$AB:$AB,0))</f>
        <v>86</v>
      </c>
      <c r="J26" s="140">
        <f t="shared" si="5"/>
        <v>2.333785617367707E-2</v>
      </c>
      <c r="K26" s="145">
        <f>INDEX('SQL Outputs FY19FYQ4 vs FY20Q1'!$AH:$AH,MATCH('Analysis FY19FYQ4 vs FY20Q1'!C26,'SQL Outputs FY19FYQ4 vs FY20Q1'!$AG:$AG,0))</f>
        <v>8</v>
      </c>
      <c r="L26" s="140">
        <f t="shared" si="6"/>
        <v>2.1709633649932159E-3</v>
      </c>
      <c r="M26" s="169">
        <f>INDEX('SQL Outputs FY19FYQ4 vs FY20Q1'!$AU:$AU,MATCH('Analysis FY19FYQ4 vs FY20Q1'!C26,'SQL Outputs FY19FYQ4 vs FY20Q1'!$AT:$AT,0))</f>
        <v>409</v>
      </c>
      <c r="N26" s="140">
        <f t="shared" si="7"/>
        <v>0.11099050203527816</v>
      </c>
      <c r="O26" s="169">
        <f>INDEX('SQL Outputs FY19FYQ4 vs FY20Q1'!$BO:$BO,MATCH('Analysis FY19FYQ4 vs FY20Q1'!C26,'SQL Outputs FY19FYQ4 vs FY20Q1'!$BN:$BN,0))</f>
        <v>26</v>
      </c>
      <c r="P26" s="140">
        <f t="shared" si="8"/>
        <v>7.0556309362279513E-3</v>
      </c>
      <c r="Q26" s="96">
        <f>INDEX('SQL Outputs FY19FYQ4 vs FY20Q1'!$M:$M,MATCH('Analysis FY19FYQ4 vs FY20Q1'!C26,'SQL Outputs FY19FYQ4 vs FY20Q1'!$L:$L,0))</f>
        <v>3778</v>
      </c>
      <c r="R26" s="149">
        <f>INDEX('SQL Outputs FY19FYQ4 vs FY20Q1'!$X:$X,MATCH('Analysis FY19FYQ4 vs FY20Q1'!C26,'SQL Outputs FY19FYQ4 vs FY20Q1'!$W:$W,0))</f>
        <v>3156</v>
      </c>
      <c r="S26" s="148">
        <f t="shared" si="12"/>
        <v>0.83536262572789832</v>
      </c>
      <c r="T26" s="152">
        <f>IFERROR(INDEX('SQL Outputs FY19FYQ4 vs FY20Q1'!$AZ:$AZ,MATCH('Analysis FY19FYQ4 vs FY20Q1'!C26,'SQL Outputs FY19FYQ4 vs FY20Q1'!$AY:$AY,0)),"")</f>
        <v>284</v>
      </c>
      <c r="U26" s="148">
        <f t="shared" si="9"/>
        <v>7.5172048703017469E-2</v>
      </c>
      <c r="V26" s="147">
        <f>IFERROR(INDEX('SQL Outputs FY19FYQ4 vs FY20Q1'!$BJ:$BJ,MATCH('Analysis FY19FYQ4 vs FY20Q1'!C26,'SQL Outputs FY19FYQ4 vs FY20Q1'!$BI:$BI,0)),"")</f>
        <v>110</v>
      </c>
      <c r="W26" s="148">
        <f t="shared" si="13"/>
        <v>2.9115934356802542E-2</v>
      </c>
      <c r="X26" s="131">
        <f>IFERROR(INDEX('SQL Outputs FY19FYQ4 vs FY20Q1'!$BE:$BE,MATCH('Analysis FY19FYQ4 vs FY20Q1'!C26,'SQL Outputs FY19FYQ4 vs FY20Q1'!$BD:$BD,0)),"")</f>
        <v>228</v>
      </c>
      <c r="Y26" s="148">
        <f t="shared" si="10"/>
        <v>6.0349391212281632E-2</v>
      </c>
      <c r="Z26" s="126">
        <f t="shared" si="14"/>
        <v>0.11316146540027137</v>
      </c>
      <c r="AA26" s="126">
        <f t="shared" si="15"/>
        <v>0.87978290366350065</v>
      </c>
      <c r="AB26" s="161">
        <f t="shared" si="16"/>
        <v>0</v>
      </c>
      <c r="AE26" s="37" t="str">
        <f t="shared" si="29"/>
        <v>M 15-19</v>
      </c>
      <c r="AF26" s="275">
        <f t="shared" si="30"/>
        <v>2.1709633649932159E-3</v>
      </c>
      <c r="AG26" s="275">
        <f t="shared" si="31"/>
        <v>0.11099050203527816</v>
      </c>
      <c r="AH26" s="275">
        <f t="shared" si="20"/>
        <v>2.333785617367707E-2</v>
      </c>
      <c r="AI26" s="277">
        <f t="shared" si="32"/>
        <v>5.1831750339213029E-2</v>
      </c>
      <c r="AJ26" s="277">
        <f t="shared" si="22"/>
        <v>0.11316146540027137</v>
      </c>
      <c r="AK26" s="277">
        <f t="shared" si="23"/>
        <v>-6.1329715061058346E-2</v>
      </c>
      <c r="AL26" s="192">
        <f t="shared" si="24"/>
        <v>-6.5128900949796469E-3</v>
      </c>
      <c r="AM26" s="141">
        <f t="shared" si="25"/>
        <v>7.0556309362279513E-3</v>
      </c>
      <c r="AN26" s="192">
        <f t="shared" si="26"/>
        <v>-6.1872455902306646E-2</v>
      </c>
      <c r="AO26" s="227">
        <f t="shared" si="27"/>
        <v>-6.1329715061058339E-2</v>
      </c>
      <c r="AP26" s="275">
        <f t="shared" si="28"/>
        <v>0</v>
      </c>
    </row>
    <row r="27" spans="1:42" ht="15.75" thickBot="1" x14ac:dyDescent="0.3">
      <c r="A27" s="161">
        <f t="shared" si="2"/>
        <v>1</v>
      </c>
      <c r="B27" s="127">
        <f t="shared" si="3"/>
        <v>10583</v>
      </c>
      <c r="C27" s="34" t="str">
        <f t="shared" si="33"/>
        <v>M 20-24</v>
      </c>
      <c r="D27" s="32" t="s">
        <v>30</v>
      </c>
      <c r="E27" s="32" t="s">
        <v>28</v>
      </c>
      <c r="F27" s="95">
        <f>INDEX('SQL Outputs FY19FYQ4 vs FY20Q1'!$F:$F,MATCH('Analysis FY19FYQ4 vs FY20Q1'!C27,'SQL Outputs FY19FYQ4 vs FY20Q1'!$E:$E,0))</f>
        <v>10584</v>
      </c>
      <c r="G27" s="137">
        <f>INDEX('SQL Outputs FY19FYQ4 vs FY20Q1'!$X:$X,MATCH('Analysis FY19FYQ4 vs FY20Q1'!C27,'SQL Outputs FY19FYQ4 vs FY20Q1'!$W:$W,0))</f>
        <v>8002</v>
      </c>
      <c r="H27" s="140">
        <f t="shared" si="4"/>
        <v>0.75604686318972036</v>
      </c>
      <c r="I27" s="142">
        <f>INDEX('SQL Outputs FY19FYQ4 vs FY20Q1'!$AC:$AC,MATCH('Analysis FY19FYQ4 vs FY20Q1'!C27,'SQL Outputs FY19FYQ4 vs FY20Q1'!$AB:$AB,0))</f>
        <v>226</v>
      </c>
      <c r="J27" s="140">
        <f t="shared" si="5"/>
        <v>2.1352985638699924E-2</v>
      </c>
      <c r="K27" s="145">
        <f>INDEX('SQL Outputs FY19FYQ4 vs FY20Q1'!$AH:$AH,MATCH('Analysis FY19FYQ4 vs FY20Q1'!C27,'SQL Outputs FY19FYQ4 vs FY20Q1'!$AG:$AG,0))</f>
        <v>29</v>
      </c>
      <c r="L27" s="140">
        <f t="shared" si="6"/>
        <v>2.7399848828420256E-3</v>
      </c>
      <c r="M27" s="169">
        <f>INDEX('SQL Outputs FY19FYQ4 vs FY20Q1'!$AU:$AU,MATCH('Analysis FY19FYQ4 vs FY20Q1'!C27,'SQL Outputs FY19FYQ4 vs FY20Q1'!$AT:$AT,0))</f>
        <v>2161</v>
      </c>
      <c r="N27" s="140">
        <f t="shared" si="7"/>
        <v>0.20417611489040061</v>
      </c>
      <c r="O27" s="169">
        <f>INDEX('SQL Outputs FY19FYQ4 vs FY20Q1'!$BO:$BO,MATCH('Analysis FY19FYQ4 vs FY20Q1'!C27,'SQL Outputs FY19FYQ4 vs FY20Q1'!$BN:$BN,0))</f>
        <v>165</v>
      </c>
      <c r="P27" s="140">
        <f t="shared" si="8"/>
        <v>1.5589569160997732E-2</v>
      </c>
      <c r="Q27" s="96">
        <f>INDEX('SQL Outputs FY19FYQ4 vs FY20Q1'!$M:$M,MATCH('Analysis FY19FYQ4 vs FY20Q1'!C27,'SQL Outputs FY19FYQ4 vs FY20Q1'!$L:$L,0))</f>
        <v>10606</v>
      </c>
      <c r="R27" s="149">
        <f>INDEX('SQL Outputs FY19FYQ4 vs FY20Q1'!$X:$X,MATCH('Analysis FY19FYQ4 vs FY20Q1'!C27,'SQL Outputs FY19FYQ4 vs FY20Q1'!$W:$W,0))</f>
        <v>8002</v>
      </c>
      <c r="S27" s="148">
        <f t="shared" si="12"/>
        <v>0.75447859702055442</v>
      </c>
      <c r="T27" s="152">
        <f>IFERROR(INDEX('SQL Outputs FY19FYQ4 vs FY20Q1'!$AZ:$AZ,MATCH('Analysis FY19FYQ4 vs FY20Q1'!C27,'SQL Outputs FY19FYQ4 vs FY20Q1'!$AY:$AY,0)),"")</f>
        <v>1520</v>
      </c>
      <c r="U27" s="148">
        <f t="shared" si="9"/>
        <v>0.14331510465774089</v>
      </c>
      <c r="V27" s="147">
        <f>IFERROR(INDEX('SQL Outputs FY19FYQ4 vs FY20Q1'!$BJ:$BJ,MATCH('Analysis FY19FYQ4 vs FY20Q1'!C27,'SQL Outputs FY19FYQ4 vs FY20Q1'!$BI:$BI,0)),"")</f>
        <v>87</v>
      </c>
      <c r="W27" s="148">
        <f t="shared" si="13"/>
        <v>8.2029040165943808E-3</v>
      </c>
      <c r="X27" s="131">
        <f>IFERROR(INDEX('SQL Outputs FY19FYQ4 vs FY20Q1'!$BE:$BE,MATCH('Analysis FY19FYQ4 vs FY20Q1'!C27,'SQL Outputs FY19FYQ4 vs FY20Q1'!$BD:$BD,0)),"")</f>
        <v>997</v>
      </c>
      <c r="Y27" s="148">
        <f t="shared" si="10"/>
        <v>9.4003394305110316E-2</v>
      </c>
      <c r="Z27" s="126">
        <f t="shared" si="14"/>
        <v>0.20691609977324263</v>
      </c>
      <c r="AA27" s="126">
        <f t="shared" si="15"/>
        <v>0.77739984882842028</v>
      </c>
      <c r="AB27" s="161">
        <f t="shared" si="16"/>
        <v>0</v>
      </c>
      <c r="AE27" s="37" t="str">
        <f t="shared" si="29"/>
        <v>M 20-24</v>
      </c>
      <c r="AF27" s="275">
        <f t="shared" si="30"/>
        <v>2.7399848828420256E-3</v>
      </c>
      <c r="AG27" s="275">
        <f t="shared" si="31"/>
        <v>0.20417611489040061</v>
      </c>
      <c r="AH27" s="275">
        <f t="shared" si="20"/>
        <v>2.1352985638699924E-2</v>
      </c>
      <c r="AI27" s="277">
        <f t="shared" si="32"/>
        <v>0.14153439153439154</v>
      </c>
      <c r="AJ27" s="277">
        <f t="shared" si="22"/>
        <v>0.20691609977324263</v>
      </c>
      <c r="AK27" s="277">
        <f t="shared" si="23"/>
        <v>-6.5381708238851088E-2</v>
      </c>
      <c r="AL27" s="192">
        <f t="shared" si="24"/>
        <v>1.3133030990173848E-2</v>
      </c>
      <c r="AM27" s="141">
        <f t="shared" si="25"/>
        <v>1.5589569160997732E-2</v>
      </c>
      <c r="AN27" s="192">
        <f t="shared" si="26"/>
        <v>-9.4198790627362056E-2</v>
      </c>
      <c r="AO27" s="227">
        <f t="shared" si="27"/>
        <v>-6.5476190476190479E-2</v>
      </c>
      <c r="AP27" s="275">
        <f t="shared" si="28"/>
        <v>9.4482237339391095E-5</v>
      </c>
    </row>
    <row r="28" spans="1:42" ht="15.75" thickBot="1" x14ac:dyDescent="0.3">
      <c r="A28" s="161">
        <f t="shared" si="2"/>
        <v>0</v>
      </c>
      <c r="B28" s="127">
        <f t="shared" si="3"/>
        <v>24743</v>
      </c>
      <c r="C28" s="34" t="str">
        <f t="shared" si="33"/>
        <v>M 25-29</v>
      </c>
      <c r="D28" s="32" t="s">
        <v>30</v>
      </c>
      <c r="E28" s="32" t="s">
        <v>34</v>
      </c>
      <c r="F28" s="95">
        <f>INDEX('SQL Outputs FY19FYQ4 vs FY20Q1'!$F:$F,MATCH('Analysis FY19FYQ4 vs FY20Q1'!C28,'SQL Outputs FY19FYQ4 vs FY20Q1'!$E:$E,0))</f>
        <v>24743</v>
      </c>
      <c r="G28" s="137">
        <f>INDEX('SQL Outputs FY19FYQ4 vs FY20Q1'!$X:$X,MATCH('Analysis FY19FYQ4 vs FY20Q1'!C28,'SQL Outputs FY19FYQ4 vs FY20Q1'!$W:$W,0))</f>
        <v>19648</v>
      </c>
      <c r="H28" s="140">
        <f t="shared" si="4"/>
        <v>0.79408317503940506</v>
      </c>
      <c r="I28" s="142">
        <f>INDEX('SQL Outputs FY19FYQ4 vs FY20Q1'!$AC:$AC,MATCH('Analysis FY19FYQ4 vs FY20Q1'!C28,'SQL Outputs FY19FYQ4 vs FY20Q1'!$AB:$AB,0))</f>
        <v>539</v>
      </c>
      <c r="J28" s="140">
        <f t="shared" si="5"/>
        <v>2.1783938891807783E-2</v>
      </c>
      <c r="K28" s="145">
        <f>INDEX('SQL Outputs FY19FYQ4 vs FY20Q1'!$AH:$AH,MATCH('Analysis FY19FYQ4 vs FY20Q1'!C28,'SQL Outputs FY19FYQ4 vs FY20Q1'!$AG:$AG,0))</f>
        <v>89</v>
      </c>
      <c r="L28" s="140">
        <f t="shared" si="6"/>
        <v>3.596976922766035E-3</v>
      </c>
      <c r="M28" s="169">
        <f>INDEX('SQL Outputs FY19FYQ4 vs FY20Q1'!$AU:$AU,MATCH('Analysis FY19FYQ4 vs FY20Q1'!C28,'SQL Outputs FY19FYQ4 vs FY20Q1'!$AT:$AT,0))</f>
        <v>4169</v>
      </c>
      <c r="N28" s="140">
        <f t="shared" si="7"/>
        <v>0.16849209877541121</v>
      </c>
      <c r="O28" s="169">
        <f>INDEX('SQL Outputs FY19FYQ4 vs FY20Q1'!$BO:$BO,MATCH('Analysis FY19FYQ4 vs FY20Q1'!C28,'SQL Outputs FY19FYQ4 vs FY20Q1'!$BN:$BN,0))</f>
        <v>298</v>
      </c>
      <c r="P28" s="140">
        <f t="shared" si="8"/>
        <v>1.2043810370609869E-2</v>
      </c>
      <c r="Q28" s="96">
        <f>INDEX('SQL Outputs FY19FYQ4 vs FY20Q1'!$M:$M,MATCH('Analysis FY19FYQ4 vs FY20Q1'!C28,'SQL Outputs FY19FYQ4 vs FY20Q1'!$L:$L,0))</f>
        <v>24437</v>
      </c>
      <c r="R28" s="149">
        <f>INDEX('SQL Outputs FY19FYQ4 vs FY20Q1'!$X:$X,MATCH('Analysis FY19FYQ4 vs FY20Q1'!C28,'SQL Outputs FY19FYQ4 vs FY20Q1'!$W:$W,0))</f>
        <v>19648</v>
      </c>
      <c r="S28" s="148">
        <f t="shared" si="12"/>
        <v>0.80402668085280515</v>
      </c>
      <c r="T28" s="152">
        <f>IFERROR(INDEX('SQL Outputs FY19FYQ4 vs FY20Q1'!$AZ:$AZ,MATCH('Analysis FY19FYQ4 vs FY20Q1'!C28,'SQL Outputs FY19FYQ4 vs FY20Q1'!$AY:$AY,0)),"")</f>
        <v>2706</v>
      </c>
      <c r="U28" s="148">
        <f t="shared" si="9"/>
        <v>0.11073372345214225</v>
      </c>
      <c r="V28" s="147">
        <f>IFERROR(INDEX('SQL Outputs FY19FYQ4 vs FY20Q1'!$BJ:$BJ,MATCH('Analysis FY19FYQ4 vs FY20Q1'!C28,'SQL Outputs FY19FYQ4 vs FY20Q1'!$BI:$BI,0)),"")</f>
        <v>227</v>
      </c>
      <c r="W28" s="148">
        <f t="shared" si="13"/>
        <v>9.2891926177517698E-3</v>
      </c>
      <c r="X28" s="131">
        <f>IFERROR(INDEX('SQL Outputs FY19FYQ4 vs FY20Q1'!$BE:$BE,MATCH('Analysis FY19FYQ4 vs FY20Q1'!C28,'SQL Outputs FY19FYQ4 vs FY20Q1'!$BD:$BD,0)),"")</f>
        <v>1856</v>
      </c>
      <c r="Y28" s="148">
        <f t="shared" si="10"/>
        <v>7.5950403077300818E-2</v>
      </c>
      <c r="Z28" s="126">
        <f t="shared" si="14"/>
        <v>0.17208907569817727</v>
      </c>
      <c r="AA28" s="126">
        <f t="shared" si="15"/>
        <v>0.81586711393121292</v>
      </c>
      <c r="AB28" s="161">
        <f t="shared" si="16"/>
        <v>0</v>
      </c>
      <c r="AE28" s="37" t="str">
        <f t="shared" si="29"/>
        <v>M 25-29</v>
      </c>
      <c r="AF28" s="275">
        <f t="shared" si="30"/>
        <v>3.596976922766035E-3</v>
      </c>
      <c r="AG28" s="275">
        <f t="shared" si="31"/>
        <v>0.16849209877541121</v>
      </c>
      <c r="AH28" s="275">
        <f t="shared" si="20"/>
        <v>2.1783938891807783E-2</v>
      </c>
      <c r="AI28" s="277">
        <f t="shared" si="32"/>
        <v>0.12173139877945277</v>
      </c>
      <c r="AJ28" s="277">
        <f t="shared" si="22"/>
        <v>0.17208907569817727</v>
      </c>
      <c r="AK28" s="277">
        <f t="shared" si="23"/>
        <v>-5.0357676918724503E-2</v>
      </c>
      <c r="AL28" s="192">
        <f t="shared" si="24"/>
        <v>1.260962696520228E-2</v>
      </c>
      <c r="AM28" s="141">
        <f t="shared" si="25"/>
        <v>1.2043810370609869E-2</v>
      </c>
      <c r="AN28" s="192">
        <f t="shared" si="26"/>
        <v>-7.5011114254536632E-2</v>
      </c>
      <c r="AO28" s="227">
        <f t="shared" si="27"/>
        <v>-5.0357676918724482E-2</v>
      </c>
      <c r="AP28" s="275">
        <f t="shared" si="28"/>
        <v>0</v>
      </c>
    </row>
    <row r="29" spans="1:42" ht="15.75" thickBot="1" x14ac:dyDescent="0.3">
      <c r="A29" s="161">
        <f t="shared" si="2"/>
        <v>-1</v>
      </c>
      <c r="B29" s="127">
        <f t="shared" si="3"/>
        <v>37854</v>
      </c>
      <c r="C29" s="34" t="str">
        <f t="shared" si="33"/>
        <v>M 30-34</v>
      </c>
      <c r="D29" s="32" t="s">
        <v>30</v>
      </c>
      <c r="E29" s="32" t="s">
        <v>33</v>
      </c>
      <c r="F29" s="95">
        <f>INDEX('SQL Outputs FY19FYQ4 vs FY20Q1'!$F:$F,MATCH('Analysis FY19FYQ4 vs FY20Q1'!C29,'SQL Outputs FY19FYQ4 vs FY20Q1'!$E:$E,0))</f>
        <v>37853</v>
      </c>
      <c r="G29" s="137">
        <f>INDEX('SQL Outputs FY19FYQ4 vs FY20Q1'!$X:$X,MATCH('Analysis FY19FYQ4 vs FY20Q1'!C29,'SQL Outputs FY19FYQ4 vs FY20Q1'!$W:$W,0))</f>
        <v>31646</v>
      </c>
      <c r="H29" s="140">
        <f t="shared" si="4"/>
        <v>0.83602356484294504</v>
      </c>
      <c r="I29" s="142">
        <f>INDEX('SQL Outputs FY19FYQ4 vs FY20Q1'!$AC:$AC,MATCH('Analysis FY19FYQ4 vs FY20Q1'!C29,'SQL Outputs FY19FYQ4 vs FY20Q1'!$AB:$AB,0))</f>
        <v>789</v>
      </c>
      <c r="J29" s="140">
        <f t="shared" si="5"/>
        <v>2.084379045254009E-2</v>
      </c>
      <c r="K29" s="145">
        <f>INDEX('SQL Outputs FY19FYQ4 vs FY20Q1'!$AH:$AH,MATCH('Analysis FY19FYQ4 vs FY20Q1'!C29,'SQL Outputs FY19FYQ4 vs FY20Q1'!$AG:$AG,0))</f>
        <v>112</v>
      </c>
      <c r="L29" s="140">
        <f t="shared" si="6"/>
        <v>2.958814360816844E-3</v>
      </c>
      <c r="M29" s="169">
        <f>INDEX('SQL Outputs FY19FYQ4 vs FY20Q1'!$AU:$AU,MATCH('Analysis FY19FYQ4 vs FY20Q1'!C29,'SQL Outputs FY19FYQ4 vs FY20Q1'!$AT:$AT,0))</f>
        <v>4937</v>
      </c>
      <c r="N29" s="140">
        <f t="shared" si="7"/>
        <v>0.13042559374422105</v>
      </c>
      <c r="O29" s="169">
        <f>INDEX('SQL Outputs FY19FYQ4 vs FY20Q1'!$BO:$BO,MATCH('Analysis FY19FYQ4 vs FY20Q1'!C29,'SQL Outputs FY19FYQ4 vs FY20Q1'!$BN:$BN,0))</f>
        <v>370</v>
      </c>
      <c r="P29" s="140">
        <f t="shared" si="8"/>
        <v>9.77465458484136E-3</v>
      </c>
      <c r="Q29" s="96">
        <f>INDEX('SQL Outputs FY19FYQ4 vs FY20Q1'!$M:$M,MATCH('Analysis FY19FYQ4 vs FY20Q1'!C29,'SQL Outputs FY19FYQ4 vs FY20Q1'!$L:$L,0))</f>
        <v>37631</v>
      </c>
      <c r="R29" s="149">
        <f>INDEX('SQL Outputs FY19FYQ4 vs FY20Q1'!$X:$X,MATCH('Analysis FY19FYQ4 vs FY20Q1'!C29,'SQL Outputs FY19FYQ4 vs FY20Q1'!$W:$W,0))</f>
        <v>31646</v>
      </c>
      <c r="S29" s="148">
        <f t="shared" si="12"/>
        <v>0.84095559512104379</v>
      </c>
      <c r="T29" s="152">
        <f>IFERROR(INDEX('SQL Outputs FY19FYQ4 vs FY20Q1'!$AZ:$AZ,MATCH('Analysis FY19FYQ4 vs FY20Q1'!C29,'SQL Outputs FY19FYQ4 vs FY20Q1'!$AY:$AY,0)),"")</f>
        <v>2977</v>
      </c>
      <c r="U29" s="148">
        <f t="shared" si="9"/>
        <v>7.9110307990752304E-2</v>
      </c>
      <c r="V29" s="147">
        <f>IFERROR(INDEX('SQL Outputs FY19FYQ4 vs FY20Q1'!$BJ:$BJ,MATCH('Analysis FY19FYQ4 vs FY20Q1'!C29,'SQL Outputs FY19FYQ4 vs FY20Q1'!$BI:$BI,0)),"")</f>
        <v>538</v>
      </c>
      <c r="W29" s="148">
        <f t="shared" si="13"/>
        <v>1.4296723446094974E-2</v>
      </c>
      <c r="X29" s="131">
        <f>IFERROR(INDEX('SQL Outputs FY19FYQ4 vs FY20Q1'!$BE:$BE,MATCH('Analysis FY19FYQ4 vs FY20Q1'!C29,'SQL Outputs FY19FYQ4 vs FY20Q1'!$BD:$BD,0)),"")</f>
        <v>2470</v>
      </c>
      <c r="Y29" s="148">
        <f t="shared" si="10"/>
        <v>6.5637373442108904E-2</v>
      </c>
      <c r="Z29" s="126">
        <f t="shared" si="14"/>
        <v>0.1333844081050379</v>
      </c>
      <c r="AA29" s="126">
        <f t="shared" si="15"/>
        <v>0.85686735529548519</v>
      </c>
      <c r="AB29" s="161">
        <f t="shared" si="16"/>
        <v>0</v>
      </c>
      <c r="AE29" s="37" t="str">
        <f t="shared" si="29"/>
        <v>M 30-34</v>
      </c>
      <c r="AF29" s="275">
        <f t="shared" si="30"/>
        <v>2.958814360816844E-3</v>
      </c>
      <c r="AG29" s="275">
        <f t="shared" si="31"/>
        <v>0.13042559374422105</v>
      </c>
      <c r="AH29" s="275">
        <f t="shared" si="20"/>
        <v>2.084379045254009E-2</v>
      </c>
      <c r="AI29" s="277">
        <f t="shared" si="32"/>
        <v>8.4511135180831115E-2</v>
      </c>
      <c r="AJ29" s="277">
        <f t="shared" si="22"/>
        <v>0.1333844081050379</v>
      </c>
      <c r="AK29" s="277">
        <f t="shared" si="23"/>
        <v>-4.887327292420679E-2</v>
      </c>
      <c r="AL29" s="192">
        <f t="shared" si="24"/>
        <v>6.6309143264734628E-3</v>
      </c>
      <c r="AM29" s="141">
        <f t="shared" si="25"/>
        <v>9.77465458484136E-3</v>
      </c>
      <c r="AN29" s="192">
        <f t="shared" si="26"/>
        <v>-6.5252423850157185E-2</v>
      </c>
      <c r="AO29" s="227">
        <f t="shared" si="27"/>
        <v>-4.884685493884236E-2</v>
      </c>
      <c r="AP29" s="275">
        <f t="shared" si="28"/>
        <v>-2.6417985364429741E-5</v>
      </c>
    </row>
    <row r="30" spans="1:42" ht="15.75" thickBot="1" x14ac:dyDescent="0.3">
      <c r="A30" s="161">
        <f t="shared" si="2"/>
        <v>-2</v>
      </c>
      <c r="B30" s="127">
        <f t="shared" si="3"/>
        <v>39146</v>
      </c>
      <c r="C30" s="34" t="str">
        <f t="shared" si="33"/>
        <v>M 35-39</v>
      </c>
      <c r="D30" s="32" t="s">
        <v>30</v>
      </c>
      <c r="E30" s="32" t="s">
        <v>31</v>
      </c>
      <c r="F30" s="95">
        <f>INDEX('SQL Outputs FY19FYQ4 vs FY20Q1'!$F:$F,MATCH('Analysis FY19FYQ4 vs FY20Q1'!C30,'SQL Outputs FY19FYQ4 vs FY20Q1'!$E:$E,0))</f>
        <v>39144</v>
      </c>
      <c r="G30" s="137">
        <f>INDEX('SQL Outputs FY19FYQ4 vs FY20Q1'!$X:$X,MATCH('Analysis FY19FYQ4 vs FY20Q1'!C30,'SQL Outputs FY19FYQ4 vs FY20Q1'!$W:$W,0))</f>
        <v>33545</v>
      </c>
      <c r="H30" s="140">
        <f t="shared" si="4"/>
        <v>0.85696403024729206</v>
      </c>
      <c r="I30" s="142">
        <f>INDEX('SQL Outputs FY19FYQ4 vs FY20Q1'!$AC:$AC,MATCH('Analysis FY19FYQ4 vs FY20Q1'!C30,'SQL Outputs FY19FYQ4 vs FY20Q1'!$AB:$AB,0))</f>
        <v>760</v>
      </c>
      <c r="J30" s="140">
        <f t="shared" si="5"/>
        <v>1.9415491518495809E-2</v>
      </c>
      <c r="K30" s="145">
        <f>INDEX('SQL Outputs FY19FYQ4 vs FY20Q1'!$AH:$AH,MATCH('Analysis FY19FYQ4 vs FY20Q1'!C30,'SQL Outputs FY19FYQ4 vs FY20Q1'!$AG:$AG,0))</f>
        <v>149</v>
      </c>
      <c r="L30" s="140">
        <f t="shared" si="6"/>
        <v>3.8064582055998366E-3</v>
      </c>
      <c r="M30" s="169">
        <f>INDEX('SQL Outputs FY19FYQ4 vs FY20Q1'!$AU:$AU,MATCH('Analysis FY19FYQ4 vs FY20Q1'!C30,'SQL Outputs FY19FYQ4 vs FY20Q1'!$AT:$AT,0))</f>
        <v>4373</v>
      </c>
      <c r="N30" s="140">
        <f t="shared" si="7"/>
        <v>0.11171571632945024</v>
      </c>
      <c r="O30" s="169">
        <f>INDEX('SQL Outputs FY19FYQ4 vs FY20Q1'!$BO:$BO,MATCH('Analysis FY19FYQ4 vs FY20Q1'!C30,'SQL Outputs FY19FYQ4 vs FY20Q1'!$BN:$BN,0))</f>
        <v>319</v>
      </c>
      <c r="P30" s="140">
        <f t="shared" si="8"/>
        <v>8.1493970978949518E-3</v>
      </c>
      <c r="Q30" s="96">
        <f>INDEX('SQL Outputs FY19FYQ4 vs FY20Q1'!$M:$M,MATCH('Analysis FY19FYQ4 vs FY20Q1'!C30,'SQL Outputs FY19FYQ4 vs FY20Q1'!$L:$L,0))</f>
        <v>39020</v>
      </c>
      <c r="R30" s="149">
        <f>INDEX('SQL Outputs FY19FYQ4 vs FY20Q1'!$X:$X,MATCH('Analysis FY19FYQ4 vs FY20Q1'!C30,'SQL Outputs FY19FYQ4 vs FY20Q1'!$W:$W,0))</f>
        <v>33545</v>
      </c>
      <c r="S30" s="148">
        <f t="shared" si="12"/>
        <v>0.85968733982573042</v>
      </c>
      <c r="T30" s="152">
        <f>IFERROR(INDEX('SQL Outputs FY19FYQ4 vs FY20Q1'!$AZ:$AZ,MATCH('Analysis FY19FYQ4 vs FY20Q1'!C30,'SQL Outputs FY19FYQ4 vs FY20Q1'!$AY:$AY,0)),"")</f>
        <v>2546</v>
      </c>
      <c r="U30" s="148">
        <f t="shared" si="9"/>
        <v>6.5248590466427475E-2</v>
      </c>
      <c r="V30" s="147">
        <f>IFERROR(INDEX('SQL Outputs FY19FYQ4 vs FY20Q1'!$BJ:$BJ,MATCH('Analysis FY19FYQ4 vs FY20Q1'!C30,'SQL Outputs FY19FYQ4 vs FY20Q1'!$BI:$BI,0)),"")</f>
        <v>792</v>
      </c>
      <c r="W30" s="148">
        <f t="shared" si="13"/>
        <v>2.0297283444387495E-2</v>
      </c>
      <c r="X30" s="131">
        <f>IFERROR(INDEX('SQL Outputs FY19FYQ4 vs FY20Q1'!$BE:$BE,MATCH('Analysis FY19FYQ4 vs FY20Q1'!C30,'SQL Outputs FY19FYQ4 vs FY20Q1'!$BD:$BD,0)),"")</f>
        <v>2137</v>
      </c>
      <c r="Y30" s="148">
        <f t="shared" si="10"/>
        <v>5.4766786263454638E-2</v>
      </c>
      <c r="Z30" s="126">
        <f t="shared" si="14"/>
        <v>0.11552217453505007</v>
      </c>
      <c r="AA30" s="126">
        <f t="shared" si="15"/>
        <v>0.87637952176578782</v>
      </c>
      <c r="AB30" s="161">
        <f t="shared" si="16"/>
        <v>0</v>
      </c>
      <c r="AE30" s="37" t="str">
        <f t="shared" si="29"/>
        <v>M 35-39</v>
      </c>
      <c r="AF30" s="275">
        <f t="shared" si="30"/>
        <v>3.8064582055998366E-3</v>
      </c>
      <c r="AG30" s="275">
        <f t="shared" si="31"/>
        <v>0.11171571632945024</v>
      </c>
      <c r="AH30" s="275">
        <f t="shared" si="20"/>
        <v>1.9415491518495809E-2</v>
      </c>
      <c r="AI30" s="277">
        <f t="shared" si="32"/>
        <v>6.8209687308399755E-2</v>
      </c>
      <c r="AJ30" s="277">
        <f t="shared" si="22"/>
        <v>0.11552217453505007</v>
      </c>
      <c r="AK30" s="277">
        <f t="shared" si="23"/>
        <v>-4.731248722665031E-2</v>
      </c>
      <c r="AL30" s="192">
        <f t="shared" si="24"/>
        <v>-8.1749437972613941E-4</v>
      </c>
      <c r="AM30" s="141">
        <f t="shared" si="25"/>
        <v>8.1493970978949518E-3</v>
      </c>
      <c r="AN30" s="192">
        <f t="shared" si="26"/>
        <v>-5.4593296546086245E-2</v>
      </c>
      <c r="AO30" s="227">
        <f t="shared" si="27"/>
        <v>-4.7261393827917435E-2</v>
      </c>
      <c r="AP30" s="275">
        <f t="shared" si="28"/>
        <v>-5.1093398732875162E-5</v>
      </c>
    </row>
    <row r="31" spans="1:42" ht="15.75" thickBot="1" x14ac:dyDescent="0.3">
      <c r="A31" s="161">
        <f t="shared" si="2"/>
        <v>2</v>
      </c>
      <c r="B31" s="127">
        <f t="shared" si="3"/>
        <v>88403</v>
      </c>
      <c r="C31" s="34" t="str">
        <f t="shared" si="33"/>
        <v>M 40+</v>
      </c>
      <c r="D31" s="32" t="s">
        <v>30</v>
      </c>
      <c r="E31" s="32" t="s">
        <v>36</v>
      </c>
      <c r="F31" s="95">
        <f>INDEX('SQL Outputs FY19FYQ4 vs FY20Q1'!$F:$F,MATCH('Analysis FY19FYQ4 vs FY20Q1'!C31,'SQL Outputs FY19FYQ4 vs FY20Q1'!$E:$E,0))</f>
        <v>88405</v>
      </c>
      <c r="G31" s="137">
        <f>INDEX('SQL Outputs FY19FYQ4 vs FY20Q1'!$X:$X,MATCH('Analysis FY19FYQ4 vs FY20Q1'!C31,'SQL Outputs FY19FYQ4 vs FY20Q1'!$W:$W,0))</f>
        <v>79796</v>
      </c>
      <c r="H31" s="140">
        <f t="shared" si="4"/>
        <v>0.90261863016797694</v>
      </c>
      <c r="I31" s="142">
        <f>INDEX('SQL Outputs FY19FYQ4 vs FY20Q1'!$AC:$AC,MATCH('Analysis FY19FYQ4 vs FY20Q1'!C31,'SQL Outputs FY19FYQ4 vs FY20Q1'!$AB:$AB,0))</f>
        <v>8</v>
      </c>
      <c r="J31" s="143">
        <f t="shared" si="5"/>
        <v>9.0492619195746841E-5</v>
      </c>
      <c r="K31" s="145">
        <f>INDEX('SQL Outputs FY19FYQ4 vs FY20Q1'!$AH:$AH,MATCH('Analysis FY19FYQ4 vs FY20Q1'!C31,'SQL Outputs FY19FYQ4 vs FY20Q1'!$AG:$AG,0))</f>
        <v>359</v>
      </c>
      <c r="L31" s="140">
        <f t="shared" si="6"/>
        <v>4.0608562864091402E-3</v>
      </c>
      <c r="M31" s="169">
        <f>INDEX('SQL Outputs FY19FYQ4 vs FY20Q1'!$AU:$AU,MATCH('Analysis FY19FYQ4 vs FY20Q1'!C31,'SQL Outputs FY19FYQ4 vs FY20Q1'!$AT:$AT,0))</f>
        <v>7709</v>
      </c>
      <c r="N31" s="140">
        <f t="shared" si="7"/>
        <v>8.7200950172501554E-2</v>
      </c>
      <c r="O31" s="169">
        <f>INDEX('SQL Outputs FY19FYQ4 vs FY20Q1'!$BO:$BO,MATCH('Analysis FY19FYQ4 vs FY20Q1'!C31,'SQL Outputs FY19FYQ4 vs FY20Q1'!$BN:$BN,0))</f>
        <v>531</v>
      </c>
      <c r="P31" s="140">
        <f t="shared" si="8"/>
        <v>6.0064475991176971E-3</v>
      </c>
      <c r="Q31" s="96">
        <f>INDEX('SQL Outputs FY19FYQ4 vs FY20Q1'!$M:$M,MATCH('Analysis FY19FYQ4 vs FY20Q1'!C31,'SQL Outputs FY19FYQ4 vs FY20Q1'!$L:$L,0))</f>
        <v>89024</v>
      </c>
      <c r="R31" s="149">
        <f>INDEX('SQL Outputs FY19FYQ4 vs FY20Q1'!$X:$X,MATCH('Analysis FY19FYQ4 vs FY20Q1'!C31,'SQL Outputs FY19FYQ4 vs FY20Q1'!$W:$W,0))</f>
        <v>79796</v>
      </c>
      <c r="S31" s="151">
        <f t="shared" si="12"/>
        <v>0.89634255930984907</v>
      </c>
      <c r="T31" s="152">
        <f>IFERROR(INDEX('SQL Outputs FY19FYQ4 vs FY20Q1'!$AZ:$AZ,MATCH('Analysis FY19FYQ4 vs FY20Q1'!C31,'SQL Outputs FY19FYQ4 vs FY20Q1'!$AY:$AY,0)),"")</f>
        <v>4345</v>
      </c>
      <c r="U31" s="151">
        <f t="shared" si="9"/>
        <v>4.8807063263838962E-2</v>
      </c>
      <c r="V31" s="147">
        <f>IFERROR(INDEX('SQL Outputs FY19FYQ4 vs FY20Q1'!$BJ:$BJ,MATCH('Analysis FY19FYQ4 vs FY20Q1'!C31,'SQL Outputs FY19FYQ4 vs FY20Q1'!$BI:$BI,0)),"")</f>
        <v>757</v>
      </c>
      <c r="W31" s="148">
        <f t="shared" si="13"/>
        <v>8.5033249460819554E-3</v>
      </c>
      <c r="X31" s="131">
        <f>IFERROR(INDEX('SQL Outputs FY19FYQ4 vs FY20Q1'!$BE:$BE,MATCH('Analysis FY19FYQ4 vs FY20Q1'!C31,'SQL Outputs FY19FYQ4 vs FY20Q1'!$BD:$BD,0)),"")</f>
        <v>4126</v>
      </c>
      <c r="Y31" s="148">
        <f t="shared" si="10"/>
        <v>4.634705248023005E-2</v>
      </c>
      <c r="Z31" s="126">
        <f t="shared" si="14"/>
        <v>9.1261806458910702E-2</v>
      </c>
      <c r="AA31" s="126">
        <f t="shared" si="15"/>
        <v>0.90270912278717264</v>
      </c>
      <c r="AB31" s="161">
        <f t="shared" si="16"/>
        <v>0</v>
      </c>
      <c r="AE31" s="37" t="str">
        <f t="shared" si="29"/>
        <v>M 40+</v>
      </c>
      <c r="AF31" s="275">
        <f t="shared" si="30"/>
        <v>4.0608562864091402E-3</v>
      </c>
      <c r="AG31" s="275">
        <f t="shared" si="31"/>
        <v>8.7200950172501554E-2</v>
      </c>
      <c r="AH31" s="275">
        <f t="shared" si="20"/>
        <v>9.0492619195746841E-5</v>
      </c>
      <c r="AI31" s="277">
        <f t="shared" si="32"/>
        <v>4.2146937390419095E-2</v>
      </c>
      <c r="AJ31" s="277">
        <f t="shared" si="22"/>
        <v>9.1261806458910702E-2</v>
      </c>
      <c r="AK31" s="277">
        <f t="shared" si="23"/>
        <v>-4.9114869068491607E-2</v>
      </c>
      <c r="AL31" s="192">
        <f t="shared" si="24"/>
        <v>-8.4723714722017979E-3</v>
      </c>
      <c r="AM31" s="141">
        <f t="shared" si="25"/>
        <v>6.0064475991176971E-3</v>
      </c>
      <c r="AN31" s="192">
        <f t="shared" si="26"/>
        <v>-4.6671568350206437E-2</v>
      </c>
      <c r="AO31" s="227">
        <f t="shared" si="27"/>
        <v>-4.9137492223290537E-2</v>
      </c>
      <c r="AP31" s="275">
        <f t="shared" si="28"/>
        <v>2.2623154798930012E-5</v>
      </c>
    </row>
    <row r="32" spans="1:42" x14ac:dyDescent="0.25">
      <c r="B32" s="172"/>
    </row>
  </sheetData>
  <mergeCells count="23">
    <mergeCell ref="T8:U8"/>
    <mergeCell ref="V8:W8"/>
    <mergeCell ref="O8:P8"/>
    <mergeCell ref="O9:P10"/>
    <mergeCell ref="G7:P7"/>
    <mergeCell ref="R7:Y7"/>
    <mergeCell ref="X8:Y8"/>
    <mergeCell ref="C9:C10"/>
    <mergeCell ref="M9:N10"/>
    <mergeCell ref="K8:L8"/>
    <mergeCell ref="AA9:AA10"/>
    <mergeCell ref="Z9:Z10"/>
    <mergeCell ref="G8:H8"/>
    <mergeCell ref="G9:H10"/>
    <mergeCell ref="I8:J8"/>
    <mergeCell ref="I9:J10"/>
    <mergeCell ref="K9:L10"/>
    <mergeCell ref="M8:N8"/>
    <mergeCell ref="R9:S10"/>
    <mergeCell ref="T9:U10"/>
    <mergeCell ref="V9:W10"/>
    <mergeCell ref="X9:Y10"/>
    <mergeCell ref="R8:S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7ADB-5F0A-4014-BCE8-2CF4716FC881}">
  <dimension ref="B1:BO155"/>
  <sheetViews>
    <sheetView topLeftCell="AU1" workbookViewId="0">
      <selection activeCell="BB29" sqref="BB29:BD53"/>
    </sheetView>
  </sheetViews>
  <sheetFormatPr defaultRowHeight="15" x14ac:dyDescent="0.25"/>
  <cols>
    <col min="1" max="1" width="2.42578125" style="37" customWidth="1"/>
    <col min="2" max="2" width="5.28515625" style="37" customWidth="1"/>
    <col min="3" max="3" width="9.28515625" style="6" customWidth="1"/>
    <col min="4" max="4" width="9.28515625" style="93" customWidth="1"/>
    <col min="5" max="5" width="14.28515625" style="37" bestFit="1" customWidth="1"/>
    <col min="6" max="6" width="11.5703125" style="5" bestFit="1" customWidth="1"/>
    <col min="7" max="7" width="11.5703125" style="5" customWidth="1"/>
    <col min="8" max="8" width="2.28515625" style="37" customWidth="1"/>
    <col min="9" max="9" width="6.7109375" style="37" customWidth="1"/>
    <col min="10" max="10" width="9.5703125" style="6" bestFit="1" customWidth="1"/>
    <col min="11" max="11" width="9.5703125" style="93" customWidth="1"/>
    <col min="12" max="12" width="8.7109375" style="37" customWidth="1"/>
    <col min="13" max="13" width="11.5703125" style="37" bestFit="1" customWidth="1"/>
    <col min="14" max="14" width="9.140625" style="11"/>
    <col min="15" max="15" width="2.140625" style="11" customWidth="1"/>
    <col min="16" max="16" width="5.7109375" style="7" customWidth="1"/>
    <col min="17" max="17" width="11.5703125" style="178" bestFit="1" customWidth="1"/>
    <col min="18" max="18" width="9.5703125" style="7" bestFit="1" customWidth="1"/>
    <col min="19" max="19" width="9" style="7" customWidth="1"/>
    <col min="20" max="20" width="2.5703125" style="37" customWidth="1"/>
    <col min="21" max="21" width="5.28515625" style="99" bestFit="1" customWidth="1"/>
    <col min="22" max="22" width="9.5703125" style="97" bestFit="1" customWidth="1"/>
    <col min="23" max="23" width="11.7109375" style="98" customWidth="1"/>
    <col min="24" max="24" width="14.5703125" style="100" customWidth="1"/>
    <col min="25" max="25" width="3.140625" style="16" customWidth="1"/>
    <col min="26" max="26" width="8.85546875" style="92" customWidth="1"/>
    <col min="27" max="27" width="10" style="11" customWidth="1"/>
    <col min="28" max="28" width="10" style="92" customWidth="1"/>
    <col min="29" max="29" width="12.7109375" style="110" customWidth="1"/>
    <col min="30" max="30" width="3.28515625" style="12" customWidth="1"/>
    <col min="31" max="31" width="8" style="92" customWidth="1"/>
    <col min="32" max="32" width="13.28515625" style="6" customWidth="1"/>
    <col min="33" max="33" width="17.28515625" style="93" customWidth="1"/>
    <col min="34" max="34" width="8.140625" style="37" customWidth="1"/>
    <col min="35" max="35" width="8.5703125" style="37" customWidth="1"/>
    <col min="36" max="36" width="8.5703125" style="6" customWidth="1"/>
    <col min="37" max="39" width="8.5703125" style="37" customWidth="1"/>
    <col min="40" max="40" width="8.5703125" style="6" customWidth="1"/>
    <col min="41" max="41" width="10.7109375" style="37" customWidth="1"/>
    <col min="42" max="42" width="8.5703125" style="37" customWidth="1"/>
    <col min="43" max="43" width="3.42578125" style="12" customWidth="1"/>
    <col min="44" max="44" width="8.5703125" style="37" customWidth="1"/>
    <col min="45" max="45" width="9.140625" style="6"/>
    <col min="46" max="46" width="13.28515625" style="37" customWidth="1"/>
    <col min="47" max="47" width="10.7109375" style="37" customWidth="1"/>
    <col min="48" max="48" width="4.140625" style="37" customWidth="1"/>
    <col min="49" max="49" width="9.140625" style="37"/>
    <col min="50" max="50" width="9.140625" style="6"/>
    <col min="51" max="52" width="9.140625" style="37"/>
    <col min="53" max="53" width="4" style="37" customWidth="1"/>
    <col min="54" max="54" width="9.140625" style="37"/>
    <col min="55" max="55" width="9.140625" style="6"/>
    <col min="56" max="57" width="9.140625" style="37"/>
    <col min="58" max="58" width="3.5703125" style="37" customWidth="1"/>
    <col min="59" max="59" width="9.140625" style="37"/>
    <col min="60" max="60" width="9.140625" style="6"/>
    <col min="61" max="62" width="9.140625" style="37"/>
    <col min="63" max="63" width="4.28515625" style="37" customWidth="1"/>
    <col min="64" max="64" width="9.140625" style="37"/>
    <col min="65" max="65" width="9.140625" style="6"/>
    <col min="66" max="16384" width="9.140625" style="37"/>
  </cols>
  <sheetData>
    <row r="1" spans="2:67" ht="21" x14ac:dyDescent="0.35">
      <c r="B1" s="79" t="s">
        <v>100</v>
      </c>
      <c r="C1" s="175"/>
      <c r="D1" s="89"/>
      <c r="E1" s="80"/>
      <c r="F1" s="127"/>
      <c r="G1" s="127"/>
      <c r="H1" s="23"/>
      <c r="I1" s="23"/>
    </row>
    <row r="2" spans="2:67" ht="15.75" x14ac:dyDescent="0.25">
      <c r="B2" s="174" t="s">
        <v>152</v>
      </c>
      <c r="C2" s="74"/>
      <c r="D2" s="90"/>
      <c r="E2" s="29"/>
      <c r="F2" s="75"/>
      <c r="G2" s="75"/>
      <c r="H2" s="23"/>
      <c r="I2" s="23"/>
      <c r="AE2" s="318" t="s">
        <v>86</v>
      </c>
      <c r="AF2" s="319"/>
      <c r="AG2" s="319"/>
      <c r="AH2" s="320"/>
      <c r="AI2" s="318" t="s">
        <v>142</v>
      </c>
      <c r="AJ2" s="319"/>
      <c r="AK2" s="319"/>
      <c r="AL2" s="320"/>
      <c r="AM2" s="318" t="s">
        <v>143</v>
      </c>
      <c r="AN2" s="319"/>
      <c r="AO2" s="319"/>
      <c r="AP2" s="320"/>
      <c r="AQ2" s="160"/>
      <c r="AR2" s="324" t="s">
        <v>89</v>
      </c>
      <c r="AS2" s="325"/>
      <c r="AT2" s="325"/>
      <c r="AU2" s="326"/>
      <c r="AW2" s="330" t="s">
        <v>189</v>
      </c>
      <c r="AX2" s="331"/>
      <c r="AY2" s="331"/>
      <c r="AZ2" s="332"/>
      <c r="BB2" s="312" t="s">
        <v>94</v>
      </c>
      <c r="BC2" s="313"/>
      <c r="BD2" s="313"/>
      <c r="BE2" s="314"/>
      <c r="BG2" s="184" t="s">
        <v>84</v>
      </c>
      <c r="BH2" s="10"/>
      <c r="BI2" s="38"/>
      <c r="BJ2" s="185"/>
      <c r="BL2" s="184" t="s">
        <v>151</v>
      </c>
      <c r="BM2" s="10"/>
      <c r="BN2" s="38"/>
      <c r="BO2" s="185"/>
    </row>
    <row r="3" spans="2:67" s="12" customFormat="1" x14ac:dyDescent="0.25">
      <c r="B3" s="82" t="s">
        <v>77</v>
      </c>
      <c r="C3" s="10"/>
      <c r="D3" s="91"/>
      <c r="E3" s="38"/>
      <c r="F3" s="83">
        <f>SUM(F7:F16,F18:F27)</f>
        <v>743682</v>
      </c>
      <c r="I3" s="82" t="s">
        <v>78</v>
      </c>
      <c r="J3" s="10"/>
      <c r="K3" s="91"/>
      <c r="L3" s="38"/>
      <c r="M3" s="83">
        <f>SUM(M7:M16,M18:M27)</f>
        <v>744577</v>
      </c>
      <c r="O3" s="16"/>
      <c r="P3" s="82" t="s">
        <v>76</v>
      </c>
      <c r="Q3" s="179"/>
      <c r="R3" s="112"/>
      <c r="S3" s="83">
        <f>SUM(R6:R27)</f>
        <v>662441</v>
      </c>
      <c r="U3" s="82" t="s">
        <v>82</v>
      </c>
      <c r="V3" s="179"/>
      <c r="W3" s="103"/>
      <c r="X3" s="104"/>
      <c r="Y3" s="16"/>
      <c r="Z3" s="82" t="s">
        <v>84</v>
      </c>
      <c r="AA3" s="179"/>
      <c r="AB3" s="103"/>
      <c r="AC3" s="104"/>
      <c r="AE3" s="321"/>
      <c r="AF3" s="322"/>
      <c r="AG3" s="322"/>
      <c r="AH3" s="323"/>
      <c r="AI3" s="321"/>
      <c r="AJ3" s="322"/>
      <c r="AK3" s="322"/>
      <c r="AL3" s="323"/>
      <c r="AM3" s="321"/>
      <c r="AN3" s="322"/>
      <c r="AO3" s="322"/>
      <c r="AP3" s="323"/>
      <c r="AQ3" s="160"/>
      <c r="AR3" s="327"/>
      <c r="AS3" s="328"/>
      <c r="AT3" s="328"/>
      <c r="AU3" s="329"/>
      <c r="AW3" s="333"/>
      <c r="AX3" s="334"/>
      <c r="AY3" s="334"/>
      <c r="AZ3" s="335"/>
      <c r="BB3" s="315"/>
      <c r="BC3" s="316"/>
      <c r="BD3" s="316"/>
      <c r="BE3" s="317"/>
      <c r="BG3" s="102" t="s">
        <v>147</v>
      </c>
      <c r="BH3" s="11"/>
      <c r="BJ3" s="186">
        <f>SUM(BJ5:BJ22)</f>
        <v>11563</v>
      </c>
      <c r="BL3" s="102" t="s">
        <v>162</v>
      </c>
      <c r="BM3" s="11"/>
      <c r="BO3" s="186">
        <f>SUM(BO5:BO24)</f>
        <v>5735</v>
      </c>
    </row>
    <row r="4" spans="2:67" s="12" customFormat="1" x14ac:dyDescent="0.25">
      <c r="B4" s="102" t="s">
        <v>79</v>
      </c>
      <c r="C4" s="11"/>
      <c r="D4" s="92"/>
      <c r="F4" s="40"/>
      <c r="H4" s="13"/>
      <c r="I4" s="102" t="s">
        <v>80</v>
      </c>
      <c r="J4" s="11"/>
      <c r="K4" s="92"/>
      <c r="M4" s="40"/>
      <c r="P4" s="102" t="s">
        <v>81</v>
      </c>
      <c r="Q4" s="97"/>
      <c r="R4" s="100"/>
      <c r="S4" s="18"/>
      <c r="T4" s="73"/>
      <c r="U4" s="102" t="s">
        <v>83</v>
      </c>
      <c r="V4" s="97"/>
      <c r="W4" s="98"/>
      <c r="X4" s="109">
        <f>SUM(X6:X25)</f>
        <v>650827</v>
      </c>
      <c r="Y4" s="81"/>
      <c r="Z4" s="102" t="s">
        <v>85</v>
      </c>
      <c r="AA4" s="97"/>
      <c r="AB4" s="98"/>
      <c r="AC4" s="109">
        <f>SUM(AC6:AC25)</f>
        <v>11563</v>
      </c>
      <c r="AE4" s="121" t="s">
        <v>87</v>
      </c>
      <c r="AF4" s="97"/>
      <c r="AG4" s="98"/>
      <c r="AH4" s="109">
        <f>SUM(AH6:AH25)</f>
        <v>1731</v>
      </c>
      <c r="AI4" s="121"/>
      <c r="AJ4" s="97"/>
      <c r="AK4" s="98"/>
      <c r="AL4" s="109">
        <f>SUM(AL6:AL25)</f>
        <v>1693</v>
      </c>
      <c r="AM4" s="121"/>
      <c r="AN4" s="97"/>
      <c r="AO4" s="98"/>
      <c r="AP4" s="109">
        <f>SUM(AP6:AP27)</f>
        <v>38</v>
      </c>
      <c r="AQ4" s="165"/>
      <c r="AR4" s="121" t="s">
        <v>90</v>
      </c>
      <c r="AS4" s="98"/>
      <c r="AT4" s="98"/>
      <c r="AU4" s="109">
        <f>SUM(AU7:AU16,AU18:AU27)</f>
        <v>73826</v>
      </c>
      <c r="AW4" s="39"/>
      <c r="AX4" s="11"/>
      <c r="AZ4" s="109">
        <f>SUM(AZ6:AZ25)</f>
        <v>41820</v>
      </c>
      <c r="BB4" s="39"/>
      <c r="BC4" s="11"/>
      <c r="BE4" s="109">
        <f>SUM(BE6:BE27)</f>
        <v>40374</v>
      </c>
      <c r="BG4" s="39" t="s">
        <v>24</v>
      </c>
      <c r="BH4" s="11" t="s">
        <v>25</v>
      </c>
      <c r="BJ4" s="40" t="s">
        <v>37</v>
      </c>
      <c r="BL4" s="39" t="s">
        <v>24</v>
      </c>
      <c r="BM4" s="11" t="s">
        <v>25</v>
      </c>
      <c r="BO4" s="106" t="s">
        <v>37</v>
      </c>
    </row>
    <row r="5" spans="2:67" s="12" customFormat="1" x14ac:dyDescent="0.25">
      <c r="B5" s="39" t="s">
        <v>24</v>
      </c>
      <c r="C5" s="11" t="s">
        <v>25</v>
      </c>
      <c r="D5" s="92" t="s">
        <v>43</v>
      </c>
      <c r="F5" s="106" t="s">
        <v>37</v>
      </c>
      <c r="H5" s="13"/>
      <c r="I5" s="39" t="s">
        <v>24</v>
      </c>
      <c r="J5" s="11" t="s">
        <v>25</v>
      </c>
      <c r="K5" s="92" t="s">
        <v>48</v>
      </c>
      <c r="M5" s="40" t="s">
        <v>37</v>
      </c>
      <c r="P5" s="113" t="s">
        <v>24</v>
      </c>
      <c r="Q5" s="97" t="s">
        <v>25</v>
      </c>
      <c r="R5" s="101" t="s">
        <v>37</v>
      </c>
      <c r="S5" s="18"/>
      <c r="T5" s="73"/>
      <c r="U5" s="105" t="s">
        <v>24</v>
      </c>
      <c r="V5" s="97" t="s">
        <v>25</v>
      </c>
      <c r="W5" s="98"/>
      <c r="X5" s="106" t="s">
        <v>37</v>
      </c>
      <c r="Y5" s="16"/>
      <c r="Z5" s="105" t="s">
        <v>24</v>
      </c>
      <c r="AA5" s="97" t="s">
        <v>25</v>
      </c>
      <c r="AB5" s="98"/>
      <c r="AC5" s="106" t="s">
        <v>37</v>
      </c>
      <c r="AE5" s="122" t="s">
        <v>24</v>
      </c>
      <c r="AF5" s="11" t="s">
        <v>25</v>
      </c>
      <c r="AG5" s="92" t="s">
        <v>144</v>
      </c>
      <c r="AH5" s="106" t="s">
        <v>37</v>
      </c>
      <c r="AI5" s="122" t="s">
        <v>24</v>
      </c>
      <c r="AJ5" s="11" t="s">
        <v>25</v>
      </c>
      <c r="AK5" s="12" t="s">
        <v>144</v>
      </c>
      <c r="AL5" s="106" t="s">
        <v>37</v>
      </c>
      <c r="AM5" s="122" t="s">
        <v>24</v>
      </c>
      <c r="AN5" s="11" t="s">
        <v>25</v>
      </c>
      <c r="AO5" s="12" t="s">
        <v>144</v>
      </c>
      <c r="AP5" s="106" t="s">
        <v>37</v>
      </c>
      <c r="AQ5" s="78"/>
      <c r="AR5" s="39" t="s">
        <v>24</v>
      </c>
      <c r="AS5" s="11" t="s">
        <v>25</v>
      </c>
      <c r="AT5" s="12" t="s">
        <v>144</v>
      </c>
      <c r="AU5" s="106" t="s">
        <v>37</v>
      </c>
      <c r="AW5" s="39" t="s">
        <v>24</v>
      </c>
      <c r="AX5" s="11" t="s">
        <v>25</v>
      </c>
      <c r="AY5" s="12" t="s">
        <v>144</v>
      </c>
      <c r="AZ5" s="106" t="s">
        <v>37</v>
      </c>
      <c r="BB5" s="39" t="s">
        <v>24</v>
      </c>
      <c r="BC5" s="11" t="s">
        <v>25</v>
      </c>
      <c r="BD5" s="12" t="s">
        <v>144</v>
      </c>
      <c r="BE5" s="106" t="s">
        <v>37</v>
      </c>
      <c r="BG5" s="39" t="s">
        <v>16</v>
      </c>
      <c r="BH5" s="11" t="s">
        <v>39</v>
      </c>
      <c r="BI5" s="12" t="str">
        <f>_xlfn.CONCAT(BG5," ",BH5)</f>
        <v>F 1-4</v>
      </c>
      <c r="BJ5" s="40">
        <v>209</v>
      </c>
      <c r="BL5" s="39" t="s">
        <v>16</v>
      </c>
      <c r="BM5" s="11" t="s">
        <v>35</v>
      </c>
      <c r="BN5" s="12" t="str">
        <f>_xlfn.CONCAT(BL5," ",BM5)</f>
        <v>F 0-11 mths</v>
      </c>
      <c r="BO5" s="40">
        <v>30</v>
      </c>
    </row>
    <row r="6" spans="2:67" s="12" customFormat="1" x14ac:dyDescent="0.25">
      <c r="B6" s="39" t="s">
        <v>16</v>
      </c>
      <c r="C6" s="11" t="s">
        <v>45</v>
      </c>
      <c r="D6" s="92" t="s">
        <v>32</v>
      </c>
      <c r="E6" s="12" t="str">
        <f>_xlfn.CONCAT(B6," ",C6)</f>
        <v>F NULL</v>
      </c>
      <c r="F6" s="40">
        <v>57</v>
      </c>
      <c r="H6" s="13"/>
      <c r="I6" s="39" t="s">
        <v>16</v>
      </c>
      <c r="J6" s="11" t="s">
        <v>45</v>
      </c>
      <c r="K6" s="92" t="s">
        <v>32</v>
      </c>
      <c r="L6" s="12" t="str">
        <f>_xlfn.CONCAT(I6," ",J6)</f>
        <v>F NULL</v>
      </c>
      <c r="M6" s="40">
        <v>58</v>
      </c>
      <c r="P6" s="113" t="s">
        <v>16</v>
      </c>
      <c r="Q6" s="97" t="s">
        <v>45</v>
      </c>
      <c r="R6" s="14">
        <v>52</v>
      </c>
      <c r="S6" s="18"/>
      <c r="T6" s="73"/>
      <c r="U6" s="105" t="s">
        <v>16</v>
      </c>
      <c r="V6" s="97" t="s">
        <v>35</v>
      </c>
      <c r="W6" s="12" t="str">
        <f>_xlfn.CONCAT(U6," ",V6)</f>
        <v>F 0-11 mths</v>
      </c>
      <c r="X6" s="182">
        <v>585</v>
      </c>
      <c r="Y6" s="16"/>
      <c r="Z6" s="105" t="s">
        <v>16</v>
      </c>
      <c r="AA6" s="97" t="s">
        <v>35</v>
      </c>
      <c r="AB6" s="12" t="str">
        <f>_xlfn.CONCAT(U6," ",V6)</f>
        <v>F 0-11 mths</v>
      </c>
      <c r="AC6" s="182">
        <v>207</v>
      </c>
      <c r="AE6" s="122" t="s">
        <v>16</v>
      </c>
      <c r="AF6" s="11" t="s">
        <v>35</v>
      </c>
      <c r="AG6" s="12" t="str">
        <f>_xlfn.CONCAT(AE6," ",AF6)</f>
        <v>F 0-11 mths</v>
      </c>
      <c r="AH6" s="40">
        <v>21</v>
      </c>
      <c r="AI6" s="122" t="s">
        <v>16</v>
      </c>
      <c r="AJ6" s="11" t="s">
        <v>35</v>
      </c>
      <c r="AK6" s="12" t="str">
        <f>_xlfn.CONCAT(AI6," ",AJ6)</f>
        <v>F 0-11 mths</v>
      </c>
      <c r="AL6" s="40">
        <v>17</v>
      </c>
      <c r="AM6" s="122" t="s">
        <v>16</v>
      </c>
      <c r="AN6" s="11" t="s">
        <v>35</v>
      </c>
      <c r="AO6" s="12" t="str">
        <f>_xlfn.CONCAT(AM6," ",AN6)</f>
        <v>F 0-11 mths</v>
      </c>
      <c r="AP6" s="40">
        <v>4</v>
      </c>
      <c r="AR6" s="39" t="s">
        <v>16</v>
      </c>
      <c r="AS6" s="11" t="s">
        <v>45</v>
      </c>
      <c r="AT6" s="12" t="str">
        <f>_xlfn.CONCAT(AR6," ",AS6)</f>
        <v>F NULL</v>
      </c>
      <c r="AU6" s="40">
        <v>6</v>
      </c>
      <c r="AW6" s="39" t="s">
        <v>16</v>
      </c>
      <c r="AX6" s="11" t="s">
        <v>35</v>
      </c>
      <c r="AY6" s="12" t="str">
        <f>_xlfn.CONCAT(AW6," ",AX6)</f>
        <v>F 0-11 mths</v>
      </c>
      <c r="AZ6" s="40">
        <v>424</v>
      </c>
      <c r="BB6" s="39" t="s">
        <v>16</v>
      </c>
      <c r="BC6" s="11" t="s">
        <v>45</v>
      </c>
      <c r="BD6" s="12" t="str">
        <f>_xlfn.CONCAT(BB6," ",BC6)</f>
        <v>F NULL</v>
      </c>
      <c r="BE6" s="40">
        <v>4</v>
      </c>
      <c r="BG6" s="39" t="s">
        <v>16</v>
      </c>
      <c r="BH6" s="11" t="s">
        <v>40</v>
      </c>
      <c r="BI6" s="12" t="str">
        <f t="shared" ref="BI6:BI22" si="0">_xlfn.CONCAT(BG6," ",BH6)</f>
        <v>F 10-14</v>
      </c>
      <c r="BJ6" s="40">
        <v>187</v>
      </c>
      <c r="BL6" s="39" t="s">
        <v>16</v>
      </c>
      <c r="BM6" s="11" t="s">
        <v>39</v>
      </c>
      <c r="BN6" s="12" t="str">
        <f t="shared" ref="BN6:BN24" si="1">_xlfn.CONCAT(BL6," ",BM6)</f>
        <v>F 1-4</v>
      </c>
      <c r="BO6" s="40">
        <v>68</v>
      </c>
    </row>
    <row r="7" spans="2:67" s="12" customFormat="1" x14ac:dyDescent="0.25">
      <c r="B7" s="39" t="s">
        <v>16</v>
      </c>
      <c r="C7" s="11" t="s">
        <v>35</v>
      </c>
      <c r="D7" s="92" t="s">
        <v>32</v>
      </c>
      <c r="E7" s="12" t="str">
        <f t="shared" ref="E7:E27" si="2">_xlfn.CONCAT(B7," ",C7)</f>
        <v>F 0-11 mths</v>
      </c>
      <c r="F7" s="40">
        <v>1051</v>
      </c>
      <c r="H7" s="13"/>
      <c r="I7" s="39" t="s">
        <v>16</v>
      </c>
      <c r="J7" s="11" t="s">
        <v>35</v>
      </c>
      <c r="K7" s="92" t="s">
        <v>32</v>
      </c>
      <c r="L7" s="12" t="str">
        <f t="shared" ref="L7:L27" si="3">_xlfn.CONCAT(I7," ",J7)</f>
        <v>F 0-11 mths</v>
      </c>
      <c r="M7" s="40">
        <v>1037</v>
      </c>
      <c r="P7" s="113" t="s">
        <v>30</v>
      </c>
      <c r="Q7" s="97" t="s">
        <v>45</v>
      </c>
      <c r="R7" s="14">
        <v>29</v>
      </c>
      <c r="S7" s="18"/>
      <c r="T7" s="73"/>
      <c r="U7" s="105" t="s">
        <v>16</v>
      </c>
      <c r="V7" s="97" t="s">
        <v>39</v>
      </c>
      <c r="W7" s="12" t="str">
        <f t="shared" ref="W7:W25" si="4">_xlfn.CONCAT(U7," ",V7)</f>
        <v>F 1-4</v>
      </c>
      <c r="X7" s="182">
        <v>6043</v>
      </c>
      <c r="Y7" s="16"/>
      <c r="Z7" s="105" t="s">
        <v>16</v>
      </c>
      <c r="AA7" s="97" t="s">
        <v>39</v>
      </c>
      <c r="AB7" s="12" t="str">
        <f t="shared" ref="AB7:AB25" si="5">_xlfn.CONCAT(U7," ",V7)</f>
        <v>F 1-4</v>
      </c>
      <c r="AC7" s="182">
        <v>255</v>
      </c>
      <c r="AE7" s="122" t="s">
        <v>16</v>
      </c>
      <c r="AF7" s="11" t="s">
        <v>39</v>
      </c>
      <c r="AG7" s="12" t="str">
        <f t="shared" ref="AG7:AG27" si="6">_xlfn.CONCAT(AE7," ",AF7)</f>
        <v>F 1-4</v>
      </c>
      <c r="AH7" s="40">
        <v>50</v>
      </c>
      <c r="AI7" s="122" t="s">
        <v>16</v>
      </c>
      <c r="AJ7" s="11" t="s">
        <v>39</v>
      </c>
      <c r="AK7" s="12" t="str">
        <f t="shared" ref="AK7:AK27" si="7">_xlfn.CONCAT(AI7," ",AJ7)</f>
        <v>F 1-4</v>
      </c>
      <c r="AL7" s="40">
        <v>48</v>
      </c>
      <c r="AM7" s="122" t="s">
        <v>16</v>
      </c>
      <c r="AN7" s="11" t="s">
        <v>39</v>
      </c>
      <c r="AO7" s="12" t="str">
        <f t="shared" ref="AO7:AO27" si="8">_xlfn.CONCAT(AM7," ",AN7)</f>
        <v>F 1-4</v>
      </c>
      <c r="AP7" s="40">
        <v>2</v>
      </c>
      <c r="AR7" s="39" t="s">
        <v>16</v>
      </c>
      <c r="AS7" s="11" t="s">
        <v>35</v>
      </c>
      <c r="AT7" s="12" t="str">
        <f t="shared" ref="AT7:AT27" si="9">_xlfn.CONCAT(AR7," ",AS7)</f>
        <v>F 0-11 mths</v>
      </c>
      <c r="AU7" s="40">
        <v>208</v>
      </c>
      <c r="AW7" s="39" t="s">
        <v>16</v>
      </c>
      <c r="AX7" s="11" t="s">
        <v>39</v>
      </c>
      <c r="AY7" s="12" t="str">
        <f t="shared" ref="AY7:AY25" si="10">_xlfn.CONCAT(AW7," ",AX7)</f>
        <v>F 1-4</v>
      </c>
      <c r="AZ7" s="40">
        <v>452</v>
      </c>
      <c r="BB7" s="39" t="s">
        <v>16</v>
      </c>
      <c r="BC7" s="11" t="s">
        <v>35</v>
      </c>
      <c r="BD7" s="12" t="str">
        <f t="shared" ref="BD7:BD27" si="11">_xlfn.CONCAT(BB7," ",BC7)</f>
        <v>F 0-11 mths</v>
      </c>
      <c r="BE7" s="40">
        <v>28</v>
      </c>
      <c r="BG7" s="39" t="s">
        <v>16</v>
      </c>
      <c r="BH7" s="11" t="s">
        <v>26</v>
      </c>
      <c r="BI7" s="12" t="str">
        <f t="shared" si="0"/>
        <v>F 15-19</v>
      </c>
      <c r="BJ7" s="40">
        <v>146</v>
      </c>
      <c r="BL7" s="39" t="s">
        <v>16</v>
      </c>
      <c r="BM7" s="11" t="s">
        <v>40</v>
      </c>
      <c r="BN7" s="12" t="str">
        <f t="shared" si="1"/>
        <v>F 10-14</v>
      </c>
      <c r="BO7" s="40">
        <v>58</v>
      </c>
    </row>
    <row r="8" spans="2:67" s="12" customFormat="1" x14ac:dyDescent="0.25">
      <c r="B8" s="39" t="s">
        <v>16</v>
      </c>
      <c r="C8" s="11" t="s">
        <v>39</v>
      </c>
      <c r="D8" s="92" t="s">
        <v>32</v>
      </c>
      <c r="E8" s="12" t="str">
        <f t="shared" si="2"/>
        <v>F 1-4</v>
      </c>
      <c r="F8" s="40">
        <v>7348</v>
      </c>
      <c r="H8" s="13"/>
      <c r="I8" s="39" t="s">
        <v>16</v>
      </c>
      <c r="J8" s="11" t="s">
        <v>39</v>
      </c>
      <c r="K8" s="92" t="s">
        <v>32</v>
      </c>
      <c r="L8" s="12" t="str">
        <f t="shared" si="3"/>
        <v>F 1-4</v>
      </c>
      <c r="M8" s="40">
        <v>7185</v>
      </c>
      <c r="P8" s="15" t="s">
        <v>16</v>
      </c>
      <c r="Q8" s="97" t="s">
        <v>35</v>
      </c>
      <c r="R8" s="14">
        <v>585</v>
      </c>
      <c r="S8" s="18"/>
      <c r="T8" s="73"/>
      <c r="U8" s="105" t="s">
        <v>16</v>
      </c>
      <c r="V8" s="97" t="s">
        <v>40</v>
      </c>
      <c r="W8" s="12" t="str">
        <f t="shared" si="4"/>
        <v>F 10-14</v>
      </c>
      <c r="X8" s="182">
        <v>5785</v>
      </c>
      <c r="Y8" s="16"/>
      <c r="Z8" s="105" t="s">
        <v>16</v>
      </c>
      <c r="AA8" s="97" t="s">
        <v>40</v>
      </c>
      <c r="AB8" s="12" t="str">
        <f t="shared" si="5"/>
        <v>F 10-14</v>
      </c>
      <c r="AC8" s="182">
        <v>142</v>
      </c>
      <c r="AE8" s="122" t="s">
        <v>16</v>
      </c>
      <c r="AF8" s="11" t="s">
        <v>40</v>
      </c>
      <c r="AG8" s="12" t="str">
        <f t="shared" si="6"/>
        <v>F 10-14</v>
      </c>
      <c r="AH8" s="40">
        <v>10</v>
      </c>
      <c r="AI8" s="122" t="s">
        <v>16</v>
      </c>
      <c r="AJ8" s="11" t="s">
        <v>40</v>
      </c>
      <c r="AK8" s="12" t="str">
        <f t="shared" si="7"/>
        <v>F 10-14</v>
      </c>
      <c r="AL8" s="40">
        <v>10</v>
      </c>
      <c r="AM8" s="122" t="s">
        <v>16</v>
      </c>
      <c r="AN8" s="11" t="s">
        <v>28</v>
      </c>
      <c r="AO8" s="12" t="str">
        <f t="shared" si="8"/>
        <v>F 20-24</v>
      </c>
      <c r="AP8" s="40">
        <v>2</v>
      </c>
      <c r="AR8" s="39" t="s">
        <v>16</v>
      </c>
      <c r="AS8" s="11" t="s">
        <v>39</v>
      </c>
      <c r="AT8" s="12" t="str">
        <f t="shared" si="9"/>
        <v>F 1-4</v>
      </c>
      <c r="AU8" s="40">
        <v>932</v>
      </c>
      <c r="AW8" s="39" t="s">
        <v>16</v>
      </c>
      <c r="AX8" s="11" t="s">
        <v>40</v>
      </c>
      <c r="AY8" s="12" t="str">
        <f t="shared" si="10"/>
        <v>F 10-14</v>
      </c>
      <c r="AZ8" s="40">
        <v>258</v>
      </c>
      <c r="BB8" s="39" t="s">
        <v>16</v>
      </c>
      <c r="BC8" s="11" t="s">
        <v>39</v>
      </c>
      <c r="BD8" s="12" t="str">
        <f t="shared" si="11"/>
        <v>F 1-4</v>
      </c>
      <c r="BE8" s="40">
        <v>481</v>
      </c>
      <c r="BG8" s="39" t="s">
        <v>16</v>
      </c>
      <c r="BH8" s="11" t="s">
        <v>28</v>
      </c>
      <c r="BI8" s="12" t="str">
        <f t="shared" si="0"/>
        <v>F 20-24</v>
      </c>
      <c r="BJ8" s="40">
        <v>531</v>
      </c>
      <c r="BL8" s="39" t="s">
        <v>16</v>
      </c>
      <c r="BM8" s="11" t="s">
        <v>26</v>
      </c>
      <c r="BN8" s="12" t="str">
        <f t="shared" si="1"/>
        <v>F 15-19</v>
      </c>
      <c r="BO8" s="40">
        <v>291</v>
      </c>
    </row>
    <row r="9" spans="2:67" s="12" customFormat="1" x14ac:dyDescent="0.25">
      <c r="B9" s="39" t="s">
        <v>16</v>
      </c>
      <c r="C9" s="11" t="s">
        <v>40</v>
      </c>
      <c r="D9" s="92" t="s">
        <v>32</v>
      </c>
      <c r="E9" s="12" t="str">
        <f t="shared" si="2"/>
        <v>F 10-14</v>
      </c>
      <c r="F9" s="40">
        <v>6464</v>
      </c>
      <c r="H9" s="13"/>
      <c r="I9" s="39" t="s">
        <v>16</v>
      </c>
      <c r="J9" s="11" t="s">
        <v>40</v>
      </c>
      <c r="K9" s="92" t="s">
        <v>32</v>
      </c>
      <c r="L9" s="12" t="str">
        <f t="shared" si="3"/>
        <v>F 10-14</v>
      </c>
      <c r="M9" s="40">
        <v>6524</v>
      </c>
      <c r="P9" s="113" t="s">
        <v>30</v>
      </c>
      <c r="Q9" s="97" t="s">
        <v>35</v>
      </c>
      <c r="R9" s="14">
        <v>484</v>
      </c>
      <c r="S9" s="18"/>
      <c r="T9" s="73"/>
      <c r="U9" s="105" t="s">
        <v>16</v>
      </c>
      <c r="V9" s="97" t="s">
        <v>26</v>
      </c>
      <c r="W9" s="12" t="str">
        <f t="shared" si="4"/>
        <v>F 15-19</v>
      </c>
      <c r="X9" s="182">
        <v>13987</v>
      </c>
      <c r="Y9" s="16"/>
      <c r="Z9" s="105" t="s">
        <v>16</v>
      </c>
      <c r="AA9" s="97" t="s">
        <v>26</v>
      </c>
      <c r="AB9" s="12" t="str">
        <f t="shared" si="5"/>
        <v>F 15-19</v>
      </c>
      <c r="AC9" s="182">
        <v>510</v>
      </c>
      <c r="AE9" s="122" t="s">
        <v>16</v>
      </c>
      <c r="AF9" s="11" t="s">
        <v>26</v>
      </c>
      <c r="AG9" s="12" t="str">
        <f t="shared" si="6"/>
        <v>F 15-19</v>
      </c>
      <c r="AH9" s="40">
        <v>31</v>
      </c>
      <c r="AI9" s="122" t="s">
        <v>16</v>
      </c>
      <c r="AJ9" s="11" t="s">
        <v>26</v>
      </c>
      <c r="AK9" s="12" t="str">
        <f t="shared" si="7"/>
        <v>F 15-19</v>
      </c>
      <c r="AL9" s="40">
        <v>31</v>
      </c>
      <c r="AM9" s="122" t="s">
        <v>16</v>
      </c>
      <c r="AN9" s="11" t="s">
        <v>34</v>
      </c>
      <c r="AO9" s="12" t="str">
        <f t="shared" si="8"/>
        <v>F 25-29</v>
      </c>
      <c r="AP9" s="40">
        <v>3</v>
      </c>
      <c r="AR9" s="39" t="s">
        <v>16</v>
      </c>
      <c r="AS9" s="11" t="s">
        <v>40</v>
      </c>
      <c r="AT9" s="12" t="str">
        <f t="shared" si="9"/>
        <v>F 10-14</v>
      </c>
      <c r="AU9" s="40">
        <v>468</v>
      </c>
      <c r="AW9" s="39" t="s">
        <v>16</v>
      </c>
      <c r="AX9" s="11" t="s">
        <v>26</v>
      </c>
      <c r="AY9" s="12" t="str">
        <f t="shared" si="10"/>
        <v>F 15-19</v>
      </c>
      <c r="AZ9" s="40">
        <v>2469</v>
      </c>
      <c r="BB9" s="39" t="s">
        <v>16</v>
      </c>
      <c r="BC9" s="11" t="s">
        <v>40</v>
      </c>
      <c r="BD9" s="12" t="str">
        <f t="shared" si="11"/>
        <v>F 10-14</v>
      </c>
      <c r="BE9" s="40">
        <v>294</v>
      </c>
      <c r="BG9" s="39" t="s">
        <v>16</v>
      </c>
      <c r="BH9" s="11" t="s">
        <v>34</v>
      </c>
      <c r="BI9" s="12" t="str">
        <f t="shared" si="0"/>
        <v>F 25-29</v>
      </c>
      <c r="BJ9" s="40">
        <v>1532</v>
      </c>
      <c r="BL9" s="39" t="s">
        <v>16</v>
      </c>
      <c r="BM9" s="11" t="s">
        <v>28</v>
      </c>
      <c r="BN9" s="12" t="str">
        <f t="shared" si="1"/>
        <v>F 20-24</v>
      </c>
      <c r="BO9" s="40">
        <v>779</v>
      </c>
    </row>
    <row r="10" spans="2:67" s="12" customFormat="1" x14ac:dyDescent="0.25">
      <c r="B10" s="39" t="s">
        <v>16</v>
      </c>
      <c r="C10" s="11" t="s">
        <v>26</v>
      </c>
      <c r="D10" s="92" t="s">
        <v>32</v>
      </c>
      <c r="E10" s="12" t="str">
        <f t="shared" si="2"/>
        <v>F 15-19</v>
      </c>
      <c r="F10" s="40">
        <v>17828</v>
      </c>
      <c r="H10" s="13"/>
      <c r="I10" s="39" t="s">
        <v>16</v>
      </c>
      <c r="J10" s="11" t="s">
        <v>26</v>
      </c>
      <c r="K10" s="92" t="s">
        <v>32</v>
      </c>
      <c r="L10" s="12" t="str">
        <f t="shared" si="3"/>
        <v>F 15-19</v>
      </c>
      <c r="M10" s="40">
        <v>18128</v>
      </c>
      <c r="P10" s="113" t="s">
        <v>16</v>
      </c>
      <c r="Q10" s="97" t="s">
        <v>39</v>
      </c>
      <c r="R10" s="14">
        <v>6251</v>
      </c>
      <c r="S10" s="18"/>
      <c r="T10" s="73"/>
      <c r="U10" s="105" t="s">
        <v>16</v>
      </c>
      <c r="V10" s="97" t="s">
        <v>28</v>
      </c>
      <c r="W10" s="12" t="str">
        <f t="shared" si="4"/>
        <v>F 20-24</v>
      </c>
      <c r="X10" s="182">
        <v>53768</v>
      </c>
      <c r="Y10" s="16"/>
      <c r="Z10" s="105" t="s">
        <v>16</v>
      </c>
      <c r="AA10" s="97" t="s">
        <v>28</v>
      </c>
      <c r="AB10" s="12" t="str">
        <f t="shared" si="5"/>
        <v>F 20-24</v>
      </c>
      <c r="AC10" s="182">
        <v>1533</v>
      </c>
      <c r="AE10" s="122" t="s">
        <v>16</v>
      </c>
      <c r="AF10" s="11" t="s">
        <v>28</v>
      </c>
      <c r="AG10" s="12" t="str">
        <f t="shared" si="6"/>
        <v>F 20-24</v>
      </c>
      <c r="AH10" s="40">
        <v>95</v>
      </c>
      <c r="AI10" s="122" t="s">
        <v>16</v>
      </c>
      <c r="AJ10" s="11" t="s">
        <v>28</v>
      </c>
      <c r="AK10" s="12" t="str">
        <f t="shared" si="7"/>
        <v>F 20-24</v>
      </c>
      <c r="AL10" s="40">
        <v>93</v>
      </c>
      <c r="AM10" s="122" t="s">
        <v>16</v>
      </c>
      <c r="AN10" s="11" t="s">
        <v>33</v>
      </c>
      <c r="AO10" s="12" t="str">
        <f t="shared" si="8"/>
        <v>F 30-34</v>
      </c>
      <c r="AP10" s="40">
        <v>3</v>
      </c>
      <c r="AR10" s="39" t="s">
        <v>16</v>
      </c>
      <c r="AS10" s="11" t="s">
        <v>26</v>
      </c>
      <c r="AT10" s="12" t="str">
        <f t="shared" si="9"/>
        <v>F 15-19</v>
      </c>
      <c r="AU10" s="40">
        <v>3009</v>
      </c>
      <c r="AW10" s="39" t="s">
        <v>16</v>
      </c>
      <c r="AX10" s="11" t="s">
        <v>28</v>
      </c>
      <c r="AY10" s="12" t="str">
        <f t="shared" si="10"/>
        <v>F 20-24</v>
      </c>
      <c r="AZ10" s="40">
        <v>5429</v>
      </c>
      <c r="BB10" s="39" t="s">
        <v>16</v>
      </c>
      <c r="BC10" s="11" t="s">
        <v>26</v>
      </c>
      <c r="BD10" s="12" t="str">
        <f t="shared" si="11"/>
        <v>F 15-19</v>
      </c>
      <c r="BE10" s="40">
        <v>1526</v>
      </c>
      <c r="BG10" s="39" t="s">
        <v>16</v>
      </c>
      <c r="BH10" s="11" t="s">
        <v>33</v>
      </c>
      <c r="BI10" s="12" t="str">
        <f t="shared" si="0"/>
        <v>F 30-34</v>
      </c>
      <c r="BJ10" s="40">
        <v>1865</v>
      </c>
      <c r="BL10" s="39" t="s">
        <v>16</v>
      </c>
      <c r="BM10" s="11" t="s">
        <v>34</v>
      </c>
      <c r="BN10" s="12" t="str">
        <f t="shared" si="1"/>
        <v>F 25-29</v>
      </c>
      <c r="BO10" s="40">
        <v>823</v>
      </c>
    </row>
    <row r="11" spans="2:67" s="12" customFormat="1" x14ac:dyDescent="0.25">
      <c r="B11" s="39" t="s">
        <v>16</v>
      </c>
      <c r="C11" s="11" t="s">
        <v>28</v>
      </c>
      <c r="D11" s="92" t="s">
        <v>32</v>
      </c>
      <c r="E11" s="12" t="str">
        <f t="shared" si="2"/>
        <v>F 20-24</v>
      </c>
      <c r="F11" s="40">
        <v>65464</v>
      </c>
      <c r="I11" s="39" t="s">
        <v>16</v>
      </c>
      <c r="J11" s="11" t="s">
        <v>28</v>
      </c>
      <c r="K11" s="92" t="s">
        <v>32</v>
      </c>
      <c r="L11" s="12" t="str">
        <f t="shared" si="3"/>
        <v>F 20-24</v>
      </c>
      <c r="M11" s="40">
        <v>64862</v>
      </c>
      <c r="P11" s="113" t="s">
        <v>30</v>
      </c>
      <c r="Q11" s="97" t="s">
        <v>39</v>
      </c>
      <c r="R11" s="14">
        <v>5720</v>
      </c>
      <c r="S11" s="18"/>
      <c r="U11" s="105" t="s">
        <v>16</v>
      </c>
      <c r="V11" s="97" t="s">
        <v>34</v>
      </c>
      <c r="W11" s="12" t="str">
        <f t="shared" si="4"/>
        <v>F 25-29</v>
      </c>
      <c r="X11" s="182">
        <v>78284</v>
      </c>
      <c r="Y11" s="16"/>
      <c r="Z11" s="105" t="s">
        <v>16</v>
      </c>
      <c r="AA11" s="97" t="s">
        <v>34</v>
      </c>
      <c r="AB11" s="12" t="str">
        <f t="shared" si="5"/>
        <v>F 25-29</v>
      </c>
      <c r="AC11" s="182">
        <v>1873</v>
      </c>
      <c r="AE11" s="122" t="s">
        <v>16</v>
      </c>
      <c r="AF11" s="11" t="s">
        <v>34</v>
      </c>
      <c r="AG11" s="12" t="str">
        <f t="shared" si="6"/>
        <v>F 25-29</v>
      </c>
      <c r="AH11" s="40">
        <v>126</v>
      </c>
      <c r="AI11" s="122" t="s">
        <v>16</v>
      </c>
      <c r="AJ11" s="11" t="s">
        <v>34</v>
      </c>
      <c r="AK11" s="12" t="str">
        <f t="shared" si="7"/>
        <v>F 25-29</v>
      </c>
      <c r="AL11" s="40">
        <v>123</v>
      </c>
      <c r="AM11" s="122" t="s">
        <v>16</v>
      </c>
      <c r="AN11" s="11" t="s">
        <v>31</v>
      </c>
      <c r="AO11" s="12" t="str">
        <f t="shared" si="8"/>
        <v>F 35-39</v>
      </c>
      <c r="AP11" s="40">
        <v>3</v>
      </c>
      <c r="AR11" s="39" t="s">
        <v>16</v>
      </c>
      <c r="AS11" s="11" t="s">
        <v>28</v>
      </c>
      <c r="AT11" s="12" t="str">
        <f t="shared" si="9"/>
        <v>F 20-24</v>
      </c>
      <c r="AU11" s="40">
        <v>9290</v>
      </c>
      <c r="AW11" s="39" t="s">
        <v>16</v>
      </c>
      <c r="AX11" s="11" t="s">
        <v>34</v>
      </c>
      <c r="AY11" s="12" t="str">
        <f t="shared" si="10"/>
        <v>F 25-29</v>
      </c>
      <c r="AZ11" s="40">
        <v>5365</v>
      </c>
      <c r="BB11" s="39" t="s">
        <v>16</v>
      </c>
      <c r="BC11" s="11" t="s">
        <v>28</v>
      </c>
      <c r="BD11" s="12" t="str">
        <f t="shared" si="11"/>
        <v>F 20-24</v>
      </c>
      <c r="BE11" s="40">
        <v>5134</v>
      </c>
      <c r="BG11" s="39" t="s">
        <v>16</v>
      </c>
      <c r="BH11" s="11" t="s">
        <v>31</v>
      </c>
      <c r="BI11" s="12" t="str">
        <f t="shared" si="0"/>
        <v>F 35-39</v>
      </c>
      <c r="BJ11" s="40">
        <v>2139</v>
      </c>
      <c r="BL11" s="39" t="s">
        <v>16</v>
      </c>
      <c r="BM11" s="11" t="s">
        <v>33</v>
      </c>
      <c r="BN11" s="12" t="str">
        <f t="shared" si="1"/>
        <v>F 30-34</v>
      </c>
      <c r="BO11" s="40">
        <v>636</v>
      </c>
    </row>
    <row r="12" spans="2:67" s="12" customFormat="1" x14ac:dyDescent="0.25">
      <c r="B12" s="39" t="s">
        <v>16</v>
      </c>
      <c r="C12" s="11" t="s">
        <v>34</v>
      </c>
      <c r="D12" s="92" t="s">
        <v>32</v>
      </c>
      <c r="E12" s="12" t="str">
        <f t="shared" si="2"/>
        <v>F 25-29</v>
      </c>
      <c r="F12" s="40">
        <v>91188</v>
      </c>
      <c r="I12" s="39" t="s">
        <v>16</v>
      </c>
      <c r="J12" s="11" t="s">
        <v>34</v>
      </c>
      <c r="K12" s="92" t="s">
        <v>32</v>
      </c>
      <c r="L12" s="12" t="str">
        <f t="shared" si="3"/>
        <v>F 25-29</v>
      </c>
      <c r="M12" s="40">
        <v>90964</v>
      </c>
      <c r="P12" s="113" t="s">
        <v>16</v>
      </c>
      <c r="Q12" s="97" t="s">
        <v>40</v>
      </c>
      <c r="R12" s="14">
        <v>5974</v>
      </c>
      <c r="S12" s="18"/>
      <c r="U12" s="105" t="s">
        <v>16</v>
      </c>
      <c r="V12" s="97" t="s">
        <v>33</v>
      </c>
      <c r="W12" s="12" t="str">
        <f t="shared" si="4"/>
        <v>F 30-34</v>
      </c>
      <c r="X12" s="182">
        <v>85765</v>
      </c>
      <c r="Y12" s="16"/>
      <c r="Z12" s="105" t="s">
        <v>16</v>
      </c>
      <c r="AA12" s="97" t="s">
        <v>33</v>
      </c>
      <c r="AB12" s="12" t="str">
        <f t="shared" si="5"/>
        <v>F 30-34</v>
      </c>
      <c r="AC12" s="182">
        <v>2142</v>
      </c>
      <c r="AE12" s="122" t="s">
        <v>16</v>
      </c>
      <c r="AF12" s="11" t="s">
        <v>33</v>
      </c>
      <c r="AG12" s="12" t="str">
        <f t="shared" si="6"/>
        <v>F 30-34</v>
      </c>
      <c r="AH12" s="40">
        <v>139</v>
      </c>
      <c r="AI12" s="122" t="s">
        <v>16</v>
      </c>
      <c r="AJ12" s="11" t="s">
        <v>33</v>
      </c>
      <c r="AK12" s="12" t="str">
        <f t="shared" si="7"/>
        <v>F 30-34</v>
      </c>
      <c r="AL12" s="40">
        <v>136</v>
      </c>
      <c r="AM12" s="122" t="s">
        <v>16</v>
      </c>
      <c r="AN12" s="11" t="s">
        <v>36</v>
      </c>
      <c r="AO12" s="12" t="str">
        <f t="shared" si="8"/>
        <v>F 40+</v>
      </c>
      <c r="AP12" s="40">
        <v>1</v>
      </c>
      <c r="AR12" s="39" t="s">
        <v>16</v>
      </c>
      <c r="AS12" s="11" t="s">
        <v>34</v>
      </c>
      <c r="AT12" s="12" t="str">
        <f t="shared" si="9"/>
        <v>F 25-29</v>
      </c>
      <c r="AU12" s="40">
        <v>10082</v>
      </c>
      <c r="AW12" s="39" t="s">
        <v>16</v>
      </c>
      <c r="AX12" s="11" t="s">
        <v>33</v>
      </c>
      <c r="AY12" s="12" t="str">
        <f t="shared" si="10"/>
        <v>F 30-34</v>
      </c>
      <c r="AZ12" s="40">
        <v>3960</v>
      </c>
      <c r="BB12" s="39" t="s">
        <v>16</v>
      </c>
      <c r="BC12" s="11" t="s">
        <v>34</v>
      </c>
      <c r="BD12" s="12" t="str">
        <f t="shared" si="11"/>
        <v>F 25-29</v>
      </c>
      <c r="BE12" s="40">
        <v>5783</v>
      </c>
      <c r="BG12" s="39" t="s">
        <v>16</v>
      </c>
      <c r="BH12" s="11" t="s">
        <v>36</v>
      </c>
      <c r="BI12" s="12" t="str">
        <f t="shared" si="0"/>
        <v>F 40+</v>
      </c>
      <c r="BJ12" s="40">
        <v>1634</v>
      </c>
      <c r="BL12" s="39" t="s">
        <v>16</v>
      </c>
      <c r="BM12" s="11" t="s">
        <v>31</v>
      </c>
      <c r="BN12" s="12" t="str">
        <f t="shared" si="1"/>
        <v>F 35-39</v>
      </c>
      <c r="BO12" s="40">
        <v>431</v>
      </c>
    </row>
    <row r="13" spans="2:67" s="12" customFormat="1" x14ac:dyDescent="0.25">
      <c r="B13" s="39" t="s">
        <v>16</v>
      </c>
      <c r="C13" s="11" t="s">
        <v>33</v>
      </c>
      <c r="D13" s="92" t="s">
        <v>32</v>
      </c>
      <c r="E13" s="12" t="str">
        <f t="shared" si="2"/>
        <v>F 30-34</v>
      </c>
      <c r="F13" s="40">
        <v>97140</v>
      </c>
      <c r="I13" s="39" t="s">
        <v>16</v>
      </c>
      <c r="J13" s="11" t="s">
        <v>33</v>
      </c>
      <c r="K13" s="92" t="s">
        <v>32</v>
      </c>
      <c r="L13" s="12" t="str">
        <f t="shared" si="3"/>
        <v>F 30-34</v>
      </c>
      <c r="M13" s="40">
        <v>96633</v>
      </c>
      <c r="P13" s="113" t="s">
        <v>30</v>
      </c>
      <c r="Q13" s="97" t="s">
        <v>40</v>
      </c>
      <c r="R13" s="14">
        <v>5036</v>
      </c>
      <c r="S13" s="18"/>
      <c r="U13" s="105" t="s">
        <v>16</v>
      </c>
      <c r="V13" s="97" t="s">
        <v>31</v>
      </c>
      <c r="W13" s="12" t="str">
        <f t="shared" si="4"/>
        <v>F 35-39</v>
      </c>
      <c r="X13" s="182">
        <v>70142</v>
      </c>
      <c r="Y13" s="16"/>
      <c r="Z13" s="105" t="s">
        <v>16</v>
      </c>
      <c r="AA13" s="97" t="s">
        <v>31</v>
      </c>
      <c r="AB13" s="12" t="str">
        <f t="shared" si="5"/>
        <v>F 35-39</v>
      </c>
      <c r="AC13" s="182">
        <v>1632</v>
      </c>
      <c r="AE13" s="122" t="s">
        <v>16</v>
      </c>
      <c r="AF13" s="11" t="s">
        <v>31</v>
      </c>
      <c r="AG13" s="12" t="str">
        <f t="shared" si="6"/>
        <v>F 35-39</v>
      </c>
      <c r="AH13" s="40">
        <v>105</v>
      </c>
      <c r="AI13" s="122" t="s">
        <v>16</v>
      </c>
      <c r="AJ13" s="11" t="s">
        <v>31</v>
      </c>
      <c r="AK13" s="12" t="str">
        <f t="shared" si="7"/>
        <v>F 35-39</v>
      </c>
      <c r="AL13" s="40">
        <v>102</v>
      </c>
      <c r="AM13" s="122" t="s">
        <v>16</v>
      </c>
      <c r="AN13" s="11" t="s">
        <v>38</v>
      </c>
      <c r="AO13" s="12" t="str">
        <f t="shared" si="8"/>
        <v>F 5-9</v>
      </c>
      <c r="AP13" s="40">
        <v>2</v>
      </c>
      <c r="AR13" s="39" t="s">
        <v>16</v>
      </c>
      <c r="AS13" s="11" t="s">
        <v>33</v>
      </c>
      <c r="AT13" s="12" t="str">
        <f t="shared" si="9"/>
        <v>F 30-34</v>
      </c>
      <c r="AU13" s="40">
        <v>8456</v>
      </c>
      <c r="AW13" s="39" t="s">
        <v>16</v>
      </c>
      <c r="AX13" s="11" t="s">
        <v>31</v>
      </c>
      <c r="AY13" s="12" t="str">
        <f t="shared" si="10"/>
        <v>F 35-39</v>
      </c>
      <c r="AZ13" s="40">
        <v>2901</v>
      </c>
      <c r="BB13" s="39" t="s">
        <v>16</v>
      </c>
      <c r="BC13" s="11" t="s">
        <v>33</v>
      </c>
      <c r="BD13" s="12" t="str">
        <f t="shared" si="11"/>
        <v>F 30-34</v>
      </c>
      <c r="BE13" s="40">
        <v>5043</v>
      </c>
      <c r="BG13" s="39" t="s">
        <v>16</v>
      </c>
      <c r="BH13" s="11" t="s">
        <v>38</v>
      </c>
      <c r="BI13" s="12" t="str">
        <f t="shared" si="0"/>
        <v>F 5-9</v>
      </c>
      <c r="BJ13" s="40">
        <v>254</v>
      </c>
      <c r="BL13" s="39" t="s">
        <v>16</v>
      </c>
      <c r="BM13" s="11" t="s">
        <v>36</v>
      </c>
      <c r="BN13" s="12" t="str">
        <f t="shared" si="1"/>
        <v>F 40+</v>
      </c>
      <c r="BO13" s="40">
        <v>678</v>
      </c>
    </row>
    <row r="14" spans="2:67" s="12" customFormat="1" x14ac:dyDescent="0.25">
      <c r="B14" s="39" t="s">
        <v>16</v>
      </c>
      <c r="C14" s="11" t="s">
        <v>31</v>
      </c>
      <c r="D14" s="92" t="s">
        <v>32</v>
      </c>
      <c r="E14" s="12" t="str">
        <f t="shared" si="2"/>
        <v>F 35-39</v>
      </c>
      <c r="F14" s="40">
        <v>78105</v>
      </c>
      <c r="I14" s="39" t="s">
        <v>16</v>
      </c>
      <c r="J14" s="11" t="s">
        <v>31</v>
      </c>
      <c r="K14" s="92" t="s">
        <v>32</v>
      </c>
      <c r="L14" s="12" t="str">
        <f t="shared" si="3"/>
        <v>F 35-39</v>
      </c>
      <c r="M14" s="40">
        <v>78502</v>
      </c>
      <c r="P14" s="113" t="s">
        <v>16</v>
      </c>
      <c r="Q14" s="97" t="s">
        <v>26</v>
      </c>
      <c r="R14" s="14">
        <v>14128</v>
      </c>
      <c r="S14" s="18"/>
      <c r="U14" s="105" t="s">
        <v>16</v>
      </c>
      <c r="V14" s="97" t="s">
        <v>36</v>
      </c>
      <c r="W14" s="12" t="str">
        <f t="shared" si="4"/>
        <v>F 40+</v>
      </c>
      <c r="X14" s="182">
        <v>133685</v>
      </c>
      <c r="Y14" s="16"/>
      <c r="Z14" s="105" t="s">
        <v>16</v>
      </c>
      <c r="AA14" s="97" t="s">
        <v>36</v>
      </c>
      <c r="AB14" s="12" t="str">
        <f t="shared" si="5"/>
        <v>F 40+</v>
      </c>
      <c r="AC14" s="182">
        <v>10</v>
      </c>
      <c r="AE14" s="122" t="s">
        <v>16</v>
      </c>
      <c r="AF14" s="11" t="s">
        <v>36</v>
      </c>
      <c r="AG14" s="12" t="str">
        <f t="shared" si="6"/>
        <v>F 40+</v>
      </c>
      <c r="AH14" s="40">
        <v>293</v>
      </c>
      <c r="AI14" s="122" t="s">
        <v>16</v>
      </c>
      <c r="AJ14" s="11" t="s">
        <v>36</v>
      </c>
      <c r="AK14" s="12" t="str">
        <f t="shared" si="7"/>
        <v>F 40+</v>
      </c>
      <c r="AL14" s="40">
        <v>292</v>
      </c>
      <c r="AM14" s="122" t="s">
        <v>30</v>
      </c>
      <c r="AN14" s="11" t="s">
        <v>35</v>
      </c>
      <c r="AO14" s="12" t="str">
        <f t="shared" si="8"/>
        <v>M 0-11 mths</v>
      </c>
      <c r="AP14" s="40">
        <v>6</v>
      </c>
      <c r="AR14" s="39" t="s">
        <v>16</v>
      </c>
      <c r="AS14" s="11" t="s">
        <v>31</v>
      </c>
      <c r="AT14" s="12" t="str">
        <f t="shared" si="9"/>
        <v>F 35-39</v>
      </c>
      <c r="AU14" s="40">
        <v>5795</v>
      </c>
      <c r="AW14" s="39" t="s">
        <v>16</v>
      </c>
      <c r="AX14" s="11" t="s">
        <v>36</v>
      </c>
      <c r="AY14" s="12" t="str">
        <f t="shared" si="10"/>
        <v>F 40+</v>
      </c>
      <c r="AZ14" s="40">
        <v>4677</v>
      </c>
      <c r="BB14" s="39" t="s">
        <v>16</v>
      </c>
      <c r="BC14" s="11" t="s">
        <v>31</v>
      </c>
      <c r="BD14" s="12" t="str">
        <f t="shared" si="11"/>
        <v>F 35-39</v>
      </c>
      <c r="BE14" s="40">
        <v>3320</v>
      </c>
      <c r="BG14" s="39" t="s">
        <v>30</v>
      </c>
      <c r="BH14" s="11" t="s">
        <v>39</v>
      </c>
      <c r="BI14" s="12" t="str">
        <f t="shared" si="0"/>
        <v>M 1-4</v>
      </c>
      <c r="BJ14" s="40">
        <v>159</v>
      </c>
      <c r="BL14" s="39" t="s">
        <v>16</v>
      </c>
      <c r="BM14" s="11" t="s">
        <v>38</v>
      </c>
      <c r="BN14" s="12" t="str">
        <f t="shared" si="1"/>
        <v>F 5-9</v>
      </c>
      <c r="BO14" s="40">
        <v>60</v>
      </c>
    </row>
    <row r="15" spans="2:67" s="12" customFormat="1" x14ac:dyDescent="0.25">
      <c r="B15" s="39" t="s">
        <v>16</v>
      </c>
      <c r="C15" s="11" t="s">
        <v>36</v>
      </c>
      <c r="D15" s="92" t="s">
        <v>32</v>
      </c>
      <c r="E15" s="12" t="str">
        <f t="shared" si="2"/>
        <v>F 40+</v>
      </c>
      <c r="F15" s="40">
        <v>143455</v>
      </c>
      <c r="I15" s="39" t="s">
        <v>16</v>
      </c>
      <c r="J15" s="11" t="s">
        <v>36</v>
      </c>
      <c r="K15" s="92" t="s">
        <v>32</v>
      </c>
      <c r="L15" s="12" t="str">
        <f t="shared" si="3"/>
        <v>F 40+</v>
      </c>
      <c r="M15" s="40">
        <v>145211</v>
      </c>
      <c r="P15" s="113" t="s">
        <v>30</v>
      </c>
      <c r="Q15" s="97" t="s">
        <v>26</v>
      </c>
      <c r="R15" s="14">
        <v>3265</v>
      </c>
      <c r="S15" s="18"/>
      <c r="U15" s="105" t="s">
        <v>16</v>
      </c>
      <c r="V15" s="97" t="s">
        <v>38</v>
      </c>
      <c r="W15" s="12" t="str">
        <f t="shared" si="4"/>
        <v>F 5-9</v>
      </c>
      <c r="X15" s="182">
        <v>8642</v>
      </c>
      <c r="Y15" s="16"/>
      <c r="Z15" s="105" t="s">
        <v>16</v>
      </c>
      <c r="AA15" s="97" t="s">
        <v>38</v>
      </c>
      <c r="AB15" s="12" t="str">
        <f t="shared" si="5"/>
        <v>F 5-9</v>
      </c>
      <c r="AC15" s="182">
        <v>188</v>
      </c>
      <c r="AE15" s="122" t="s">
        <v>16</v>
      </c>
      <c r="AF15" s="11" t="s">
        <v>38</v>
      </c>
      <c r="AG15" s="12" t="str">
        <f t="shared" si="6"/>
        <v>F 5-9</v>
      </c>
      <c r="AH15" s="40">
        <v>20</v>
      </c>
      <c r="AI15" s="122" t="s">
        <v>16</v>
      </c>
      <c r="AJ15" s="11" t="s">
        <v>38</v>
      </c>
      <c r="AK15" s="12" t="str">
        <f t="shared" si="7"/>
        <v>F 5-9</v>
      </c>
      <c r="AL15" s="40">
        <v>18</v>
      </c>
      <c r="AM15" s="122" t="s">
        <v>30</v>
      </c>
      <c r="AN15" s="11" t="s">
        <v>28</v>
      </c>
      <c r="AO15" s="12" t="str">
        <f t="shared" si="8"/>
        <v>M 20-24</v>
      </c>
      <c r="AP15" s="40">
        <v>1</v>
      </c>
      <c r="AR15" s="39" t="s">
        <v>16</v>
      </c>
      <c r="AS15" s="11" t="s">
        <v>36</v>
      </c>
      <c r="AT15" s="12" t="str">
        <f t="shared" si="9"/>
        <v>F 40+</v>
      </c>
      <c r="AU15" s="40">
        <v>8790</v>
      </c>
      <c r="AW15" s="39" t="s">
        <v>16</v>
      </c>
      <c r="AX15" s="11" t="s">
        <v>38</v>
      </c>
      <c r="AY15" s="12" t="str">
        <f t="shared" si="10"/>
        <v>F 5-9</v>
      </c>
      <c r="AZ15" s="40">
        <v>285</v>
      </c>
      <c r="BB15" s="39" t="s">
        <v>16</v>
      </c>
      <c r="BC15" s="11" t="s">
        <v>36</v>
      </c>
      <c r="BD15" s="12" t="str">
        <f t="shared" si="11"/>
        <v>F 40+</v>
      </c>
      <c r="BE15" s="40">
        <v>5215</v>
      </c>
      <c r="BG15" s="39" t="s">
        <v>30</v>
      </c>
      <c r="BH15" s="11" t="s">
        <v>40</v>
      </c>
      <c r="BI15" s="12" t="str">
        <f t="shared" si="0"/>
        <v>M 10-14</v>
      </c>
      <c r="BJ15" s="40">
        <v>189</v>
      </c>
      <c r="BL15" s="39" t="s">
        <v>30</v>
      </c>
      <c r="BM15" s="11" t="s">
        <v>35</v>
      </c>
      <c r="BN15" s="12" t="str">
        <f t="shared" si="1"/>
        <v>M 0-11 mths</v>
      </c>
      <c r="BO15" s="40">
        <v>18</v>
      </c>
    </row>
    <row r="16" spans="2:67" s="12" customFormat="1" x14ac:dyDescent="0.25">
      <c r="B16" s="39" t="s">
        <v>16</v>
      </c>
      <c r="C16" s="11" t="s">
        <v>38</v>
      </c>
      <c r="D16" s="92" t="s">
        <v>32</v>
      </c>
      <c r="E16" s="12" t="str">
        <f t="shared" si="2"/>
        <v>F 5-9</v>
      </c>
      <c r="F16" s="40">
        <v>9747</v>
      </c>
      <c r="I16" s="39" t="s">
        <v>16</v>
      </c>
      <c r="J16" s="11" t="s">
        <v>38</v>
      </c>
      <c r="K16" s="92" t="s">
        <v>32</v>
      </c>
      <c r="L16" s="12" t="str">
        <f t="shared" si="3"/>
        <v>F 5-9</v>
      </c>
      <c r="M16" s="40">
        <v>9698</v>
      </c>
      <c r="P16" s="113" t="s">
        <v>16</v>
      </c>
      <c r="Q16" s="97" t="s">
        <v>28</v>
      </c>
      <c r="R16" s="14">
        <v>54307</v>
      </c>
      <c r="S16" s="18"/>
      <c r="U16" s="105" t="s">
        <v>30</v>
      </c>
      <c r="V16" s="97" t="s">
        <v>35</v>
      </c>
      <c r="W16" s="12" t="str">
        <f t="shared" si="4"/>
        <v>M 0-11 mths</v>
      </c>
      <c r="X16" s="182">
        <v>484</v>
      </c>
      <c r="Y16" s="16"/>
      <c r="Z16" s="105" t="s">
        <v>30</v>
      </c>
      <c r="AA16" s="97" t="s">
        <v>35</v>
      </c>
      <c r="AB16" s="12" t="str">
        <f t="shared" si="5"/>
        <v>M 0-11 mths</v>
      </c>
      <c r="AC16" s="182">
        <v>157</v>
      </c>
      <c r="AE16" s="122" t="s">
        <v>30</v>
      </c>
      <c r="AF16" s="11" t="s">
        <v>35</v>
      </c>
      <c r="AG16" s="12" t="str">
        <f t="shared" si="6"/>
        <v>M 0-11 mths</v>
      </c>
      <c r="AH16" s="40">
        <v>24</v>
      </c>
      <c r="AI16" s="122" t="s">
        <v>30</v>
      </c>
      <c r="AJ16" s="11" t="s">
        <v>35</v>
      </c>
      <c r="AK16" s="12" t="str">
        <f t="shared" si="7"/>
        <v>M 0-11 mths</v>
      </c>
      <c r="AL16" s="40">
        <v>18</v>
      </c>
      <c r="AM16" s="122" t="s">
        <v>30</v>
      </c>
      <c r="AN16" s="11" t="s">
        <v>34</v>
      </c>
      <c r="AO16" s="12" t="str">
        <f t="shared" si="8"/>
        <v>M 25-29</v>
      </c>
      <c r="AP16" s="40">
        <v>3</v>
      </c>
      <c r="AR16" s="39" t="s">
        <v>16</v>
      </c>
      <c r="AS16" s="11" t="s">
        <v>38</v>
      </c>
      <c r="AT16" s="12" t="str">
        <f t="shared" si="9"/>
        <v>F 5-9</v>
      </c>
      <c r="AU16" s="40">
        <v>837</v>
      </c>
      <c r="AW16" s="39" t="s">
        <v>30</v>
      </c>
      <c r="AX16" s="11" t="s">
        <v>35</v>
      </c>
      <c r="AY16" s="12" t="str">
        <f t="shared" si="10"/>
        <v>M 0-11 mths</v>
      </c>
      <c r="AZ16" s="40">
        <v>345</v>
      </c>
      <c r="BB16" s="39" t="s">
        <v>16</v>
      </c>
      <c r="BC16" s="11" t="s">
        <v>38</v>
      </c>
      <c r="BD16" s="12" t="str">
        <f t="shared" si="11"/>
        <v>F 5-9</v>
      </c>
      <c r="BE16" s="40">
        <v>517</v>
      </c>
      <c r="BG16" s="39" t="s">
        <v>30</v>
      </c>
      <c r="BH16" s="11" t="s">
        <v>26</v>
      </c>
      <c r="BI16" s="12" t="str">
        <f t="shared" si="0"/>
        <v>M 15-19</v>
      </c>
      <c r="BJ16" s="40">
        <v>110</v>
      </c>
      <c r="BL16" s="39" t="s">
        <v>30</v>
      </c>
      <c r="BM16" s="11" t="s">
        <v>39</v>
      </c>
      <c r="BN16" s="12" t="str">
        <f t="shared" si="1"/>
        <v>M 1-4</v>
      </c>
      <c r="BO16" s="40">
        <v>70</v>
      </c>
    </row>
    <row r="17" spans="2:67" s="12" customFormat="1" x14ac:dyDescent="0.25">
      <c r="B17" s="39" t="s">
        <v>30</v>
      </c>
      <c r="C17" s="11" t="s">
        <v>45</v>
      </c>
      <c r="D17" s="92" t="s">
        <v>32</v>
      </c>
      <c r="E17" s="12" t="str">
        <f t="shared" si="2"/>
        <v>M NULL</v>
      </c>
      <c r="F17" s="40">
        <v>37</v>
      </c>
      <c r="I17" s="39" t="s">
        <v>30</v>
      </c>
      <c r="J17" s="11" t="s">
        <v>45</v>
      </c>
      <c r="K17" s="92" t="s">
        <v>32</v>
      </c>
      <c r="L17" s="12" t="str">
        <f t="shared" si="3"/>
        <v>M NULL</v>
      </c>
      <c r="M17" s="40">
        <v>36</v>
      </c>
      <c r="P17" s="113" t="s">
        <v>30</v>
      </c>
      <c r="Q17" s="97" t="s">
        <v>28</v>
      </c>
      <c r="R17" s="14">
        <v>8091</v>
      </c>
      <c r="S17" s="18"/>
      <c r="U17" s="105" t="s">
        <v>30</v>
      </c>
      <c r="V17" s="97" t="s">
        <v>39</v>
      </c>
      <c r="W17" s="12" t="str">
        <f t="shared" si="4"/>
        <v>M 1-4</v>
      </c>
      <c r="X17" s="182">
        <v>5562</v>
      </c>
      <c r="Y17" s="16"/>
      <c r="Z17" s="105" t="s">
        <v>30</v>
      </c>
      <c r="AA17" s="97" t="s">
        <v>39</v>
      </c>
      <c r="AB17" s="12" t="str">
        <f t="shared" si="5"/>
        <v>M 1-4</v>
      </c>
      <c r="AC17" s="182">
        <v>207</v>
      </c>
      <c r="AE17" s="122" t="s">
        <v>30</v>
      </c>
      <c r="AF17" s="11" t="s">
        <v>39</v>
      </c>
      <c r="AG17" s="12" t="str">
        <f t="shared" si="6"/>
        <v>M 1-4</v>
      </c>
      <c r="AH17" s="40">
        <v>42</v>
      </c>
      <c r="AI17" s="122" t="s">
        <v>30</v>
      </c>
      <c r="AJ17" s="11" t="s">
        <v>39</v>
      </c>
      <c r="AK17" s="12" t="str">
        <f t="shared" si="7"/>
        <v>M 1-4</v>
      </c>
      <c r="AL17" s="40">
        <v>42</v>
      </c>
      <c r="AM17" s="122" t="s">
        <v>30</v>
      </c>
      <c r="AN17" s="11" t="s">
        <v>33</v>
      </c>
      <c r="AO17" s="12" t="str">
        <f t="shared" si="8"/>
        <v>M 30-34</v>
      </c>
      <c r="AP17" s="40">
        <v>4</v>
      </c>
      <c r="AR17" s="39" t="s">
        <v>30</v>
      </c>
      <c r="AS17" s="11" t="s">
        <v>45</v>
      </c>
      <c r="AT17" s="12" t="str">
        <f t="shared" si="9"/>
        <v>M NULL</v>
      </c>
      <c r="AU17" s="40">
        <v>8</v>
      </c>
      <c r="AW17" s="39" t="s">
        <v>30</v>
      </c>
      <c r="AX17" s="11" t="s">
        <v>39</v>
      </c>
      <c r="AY17" s="12" t="str">
        <f t="shared" si="10"/>
        <v>M 1-4</v>
      </c>
      <c r="AZ17" s="40">
        <v>444</v>
      </c>
      <c r="BB17" s="39" t="s">
        <v>30</v>
      </c>
      <c r="BC17" s="11" t="s">
        <v>45</v>
      </c>
      <c r="BD17" s="12" t="str">
        <f t="shared" si="11"/>
        <v>M NULL</v>
      </c>
      <c r="BE17" s="40">
        <v>3</v>
      </c>
      <c r="BG17" s="39" t="s">
        <v>30</v>
      </c>
      <c r="BH17" s="11" t="s">
        <v>28</v>
      </c>
      <c r="BI17" s="12" t="str">
        <f t="shared" si="0"/>
        <v>M 20-24</v>
      </c>
      <c r="BJ17" s="40">
        <v>87</v>
      </c>
      <c r="BL17" s="39" t="s">
        <v>30</v>
      </c>
      <c r="BM17" s="11" t="s">
        <v>40</v>
      </c>
      <c r="BN17" s="12" t="str">
        <f t="shared" si="1"/>
        <v>M 10-14</v>
      </c>
      <c r="BO17" s="40">
        <v>27</v>
      </c>
    </row>
    <row r="18" spans="2:67" s="12" customFormat="1" x14ac:dyDescent="0.25">
      <c r="B18" s="39" t="s">
        <v>30</v>
      </c>
      <c r="C18" s="11" t="s">
        <v>35</v>
      </c>
      <c r="D18" s="92" t="s">
        <v>32</v>
      </c>
      <c r="E18" s="12" t="str">
        <f t="shared" si="2"/>
        <v>M 0-11 mths</v>
      </c>
      <c r="F18" s="40">
        <v>850</v>
      </c>
      <c r="I18" s="39" t="s">
        <v>30</v>
      </c>
      <c r="J18" s="11" t="s">
        <v>35</v>
      </c>
      <c r="K18" s="92" t="s">
        <v>32</v>
      </c>
      <c r="L18" s="12" t="str">
        <f t="shared" si="3"/>
        <v>M 0-11 mths</v>
      </c>
      <c r="M18" s="40">
        <v>866</v>
      </c>
      <c r="P18" s="113" t="s">
        <v>16</v>
      </c>
      <c r="Q18" s="97" t="s">
        <v>34</v>
      </c>
      <c r="R18" s="14">
        <v>79806</v>
      </c>
      <c r="S18" s="18"/>
      <c r="U18" s="105" t="s">
        <v>30</v>
      </c>
      <c r="V18" s="97" t="s">
        <v>40</v>
      </c>
      <c r="W18" s="12" t="str">
        <f t="shared" si="4"/>
        <v>M 10-14</v>
      </c>
      <c r="X18" s="182">
        <v>4848</v>
      </c>
      <c r="Y18" s="16"/>
      <c r="Z18" s="105" t="s">
        <v>30</v>
      </c>
      <c r="AA18" s="97" t="s">
        <v>40</v>
      </c>
      <c r="AB18" s="12" t="str">
        <f t="shared" si="5"/>
        <v>M 10-14</v>
      </c>
      <c r="AC18" s="182">
        <v>109</v>
      </c>
      <c r="AE18" s="122" t="s">
        <v>30</v>
      </c>
      <c r="AF18" s="11" t="s">
        <v>40</v>
      </c>
      <c r="AG18" s="12" t="str">
        <f t="shared" si="6"/>
        <v>M 10-14</v>
      </c>
      <c r="AH18" s="40">
        <v>7</v>
      </c>
      <c r="AI18" s="122" t="s">
        <v>30</v>
      </c>
      <c r="AJ18" s="11" t="s">
        <v>40</v>
      </c>
      <c r="AK18" s="12" t="str">
        <f t="shared" si="7"/>
        <v>M 10-14</v>
      </c>
      <c r="AL18" s="40">
        <v>7</v>
      </c>
      <c r="AM18" s="125" t="s">
        <v>30</v>
      </c>
      <c r="AN18" s="17" t="s">
        <v>31</v>
      </c>
      <c r="AO18" s="42" t="str">
        <f t="shared" si="8"/>
        <v>M 35-39</v>
      </c>
      <c r="AP18" s="43">
        <v>4</v>
      </c>
      <c r="AR18" s="39" t="s">
        <v>30</v>
      </c>
      <c r="AS18" s="11" t="s">
        <v>35</v>
      </c>
      <c r="AT18" s="12" t="str">
        <f t="shared" si="9"/>
        <v>M 0-11 mths</v>
      </c>
      <c r="AU18" s="40">
        <v>167</v>
      </c>
      <c r="AW18" s="39" t="s">
        <v>30</v>
      </c>
      <c r="AX18" s="11" t="s">
        <v>40</v>
      </c>
      <c r="AY18" s="12" t="str">
        <f t="shared" si="10"/>
        <v>M 10-14</v>
      </c>
      <c r="AZ18" s="40">
        <v>166</v>
      </c>
      <c r="BB18" s="39" t="s">
        <v>30</v>
      </c>
      <c r="BC18" s="11" t="s">
        <v>35</v>
      </c>
      <c r="BD18" s="12" t="str">
        <f t="shared" si="11"/>
        <v>M 0-11 mths</v>
      </c>
      <c r="BE18" s="40">
        <v>37</v>
      </c>
      <c r="BG18" s="39" t="s">
        <v>30</v>
      </c>
      <c r="BH18" s="11" t="s">
        <v>34</v>
      </c>
      <c r="BI18" s="12" t="str">
        <f t="shared" si="0"/>
        <v>M 25-29</v>
      </c>
      <c r="BJ18" s="40">
        <v>227</v>
      </c>
      <c r="BL18" s="39" t="s">
        <v>30</v>
      </c>
      <c r="BM18" s="11" t="s">
        <v>26</v>
      </c>
      <c r="BN18" s="12" t="str">
        <f t="shared" si="1"/>
        <v>M 15-19</v>
      </c>
      <c r="BO18" s="40">
        <v>26</v>
      </c>
    </row>
    <row r="19" spans="2:67" s="12" customFormat="1" x14ac:dyDescent="0.25">
      <c r="B19" s="39" t="s">
        <v>30</v>
      </c>
      <c r="C19" s="11" t="s">
        <v>39</v>
      </c>
      <c r="D19" s="92" t="s">
        <v>32</v>
      </c>
      <c r="E19" s="12" t="str">
        <f t="shared" si="2"/>
        <v>M 1-4</v>
      </c>
      <c r="F19" s="40">
        <v>6793</v>
      </c>
      <c r="I19" s="39" t="s">
        <v>30</v>
      </c>
      <c r="J19" s="11" t="s">
        <v>39</v>
      </c>
      <c r="K19" s="92" t="s">
        <v>32</v>
      </c>
      <c r="L19" s="12" t="str">
        <f t="shared" si="3"/>
        <v>M 1-4</v>
      </c>
      <c r="M19" s="40">
        <v>6626</v>
      </c>
      <c r="P19" s="113" t="s">
        <v>30</v>
      </c>
      <c r="Q19" s="97" t="s">
        <v>34</v>
      </c>
      <c r="R19" s="14">
        <v>19874</v>
      </c>
      <c r="S19" s="18"/>
      <c r="U19" s="105" t="s">
        <v>30</v>
      </c>
      <c r="V19" s="97" t="s">
        <v>26</v>
      </c>
      <c r="W19" s="12" t="str">
        <f t="shared" si="4"/>
        <v>M 15-19</v>
      </c>
      <c r="X19" s="182">
        <v>3156</v>
      </c>
      <c r="Y19" s="16"/>
      <c r="Z19" s="105" t="s">
        <v>30</v>
      </c>
      <c r="AA19" s="97" t="s">
        <v>26</v>
      </c>
      <c r="AB19" s="12" t="str">
        <f t="shared" si="5"/>
        <v>M 15-19</v>
      </c>
      <c r="AC19" s="182">
        <v>86</v>
      </c>
      <c r="AE19" s="122" t="s">
        <v>30</v>
      </c>
      <c r="AF19" s="11" t="s">
        <v>26</v>
      </c>
      <c r="AG19" s="12" t="str">
        <f t="shared" si="6"/>
        <v>M 15-19</v>
      </c>
      <c r="AH19" s="40">
        <v>8</v>
      </c>
      <c r="AI19" s="122" t="s">
        <v>30</v>
      </c>
      <c r="AJ19" s="11" t="s">
        <v>26</v>
      </c>
      <c r="AK19" s="12" t="str">
        <f t="shared" si="7"/>
        <v>M 15-19</v>
      </c>
      <c r="AL19" s="40">
        <v>8</v>
      </c>
      <c r="AM19" s="111"/>
      <c r="AN19" s="11"/>
      <c r="AO19" s="12" t="str">
        <f t="shared" si="8"/>
        <v xml:space="preserve"> </v>
      </c>
      <c r="AR19" s="39" t="s">
        <v>30</v>
      </c>
      <c r="AS19" s="11" t="s">
        <v>39</v>
      </c>
      <c r="AT19" s="12" t="str">
        <f t="shared" si="9"/>
        <v>M 1-4</v>
      </c>
      <c r="AU19" s="40">
        <v>912</v>
      </c>
      <c r="AW19" s="39" t="s">
        <v>30</v>
      </c>
      <c r="AX19" s="11" t="s">
        <v>26</v>
      </c>
      <c r="AY19" s="12" t="str">
        <f t="shared" si="10"/>
        <v>M 15-19</v>
      </c>
      <c r="AZ19" s="40">
        <v>284</v>
      </c>
      <c r="BB19" s="39" t="s">
        <v>30</v>
      </c>
      <c r="BC19" s="11" t="s">
        <v>39</v>
      </c>
      <c r="BD19" s="12" t="str">
        <f t="shared" si="11"/>
        <v>M 1-4</v>
      </c>
      <c r="BE19" s="40">
        <v>461</v>
      </c>
      <c r="BG19" s="39" t="s">
        <v>30</v>
      </c>
      <c r="BH19" s="11" t="s">
        <v>33</v>
      </c>
      <c r="BI19" s="12" t="str">
        <f t="shared" si="0"/>
        <v>M 30-34</v>
      </c>
      <c r="BJ19" s="40">
        <v>538</v>
      </c>
      <c r="BL19" s="39" t="s">
        <v>30</v>
      </c>
      <c r="BM19" s="11" t="s">
        <v>28</v>
      </c>
      <c r="BN19" s="12" t="str">
        <f t="shared" si="1"/>
        <v>M 20-24</v>
      </c>
      <c r="BO19" s="40">
        <v>165</v>
      </c>
    </row>
    <row r="20" spans="2:67" s="12" customFormat="1" x14ac:dyDescent="0.25">
      <c r="B20" s="39" t="s">
        <v>30</v>
      </c>
      <c r="C20" s="11" t="s">
        <v>40</v>
      </c>
      <c r="D20" s="92" t="s">
        <v>32</v>
      </c>
      <c r="E20" s="12" t="str">
        <f t="shared" si="2"/>
        <v>M 10-14</v>
      </c>
      <c r="F20" s="40">
        <v>5372</v>
      </c>
      <c r="I20" s="39" t="s">
        <v>30</v>
      </c>
      <c r="J20" s="11" t="s">
        <v>40</v>
      </c>
      <c r="K20" s="92" t="s">
        <v>32</v>
      </c>
      <c r="L20" s="12" t="str">
        <f t="shared" si="3"/>
        <v>M 10-14</v>
      </c>
      <c r="M20" s="40">
        <v>5426</v>
      </c>
      <c r="P20" s="113" t="s">
        <v>16</v>
      </c>
      <c r="Q20" s="97" t="s">
        <v>33</v>
      </c>
      <c r="R20" s="14">
        <v>87627</v>
      </c>
      <c r="S20" s="18"/>
      <c r="U20" s="105" t="s">
        <v>30</v>
      </c>
      <c r="V20" s="97" t="s">
        <v>28</v>
      </c>
      <c r="W20" s="12" t="str">
        <f t="shared" si="4"/>
        <v>M 20-24</v>
      </c>
      <c r="X20" s="182">
        <v>8002</v>
      </c>
      <c r="Y20" s="16"/>
      <c r="Z20" s="105" t="s">
        <v>30</v>
      </c>
      <c r="AA20" s="97" t="s">
        <v>28</v>
      </c>
      <c r="AB20" s="12" t="str">
        <f t="shared" si="5"/>
        <v>M 20-24</v>
      </c>
      <c r="AC20" s="182">
        <v>226</v>
      </c>
      <c r="AE20" s="122" t="s">
        <v>30</v>
      </c>
      <c r="AF20" s="11" t="s">
        <v>28</v>
      </c>
      <c r="AG20" s="12" t="str">
        <f t="shared" si="6"/>
        <v>M 20-24</v>
      </c>
      <c r="AH20" s="40">
        <v>29</v>
      </c>
      <c r="AI20" s="122" t="s">
        <v>30</v>
      </c>
      <c r="AJ20" s="11" t="s">
        <v>28</v>
      </c>
      <c r="AK20" s="12" t="str">
        <f t="shared" si="7"/>
        <v>M 20-24</v>
      </c>
      <c r="AL20" s="40">
        <v>28</v>
      </c>
      <c r="AM20" s="111"/>
      <c r="AN20" s="11"/>
      <c r="AO20" s="12" t="str">
        <f t="shared" si="8"/>
        <v xml:space="preserve"> </v>
      </c>
      <c r="AR20" s="39" t="s">
        <v>30</v>
      </c>
      <c r="AS20" s="11" t="s">
        <v>40</v>
      </c>
      <c r="AT20" s="12" t="str">
        <f t="shared" si="9"/>
        <v>M 10-14</v>
      </c>
      <c r="AU20" s="40">
        <v>382</v>
      </c>
      <c r="AW20" s="39" t="s">
        <v>30</v>
      </c>
      <c r="AX20" s="11" t="s">
        <v>28</v>
      </c>
      <c r="AY20" s="12" t="str">
        <f t="shared" si="10"/>
        <v>M 20-24</v>
      </c>
      <c r="AZ20" s="40">
        <v>1520</v>
      </c>
      <c r="BB20" s="39" t="s">
        <v>30</v>
      </c>
      <c r="BC20" s="11" t="s">
        <v>40</v>
      </c>
      <c r="BD20" s="12" t="str">
        <f t="shared" si="11"/>
        <v>M 10-14</v>
      </c>
      <c r="BE20" s="40">
        <v>223</v>
      </c>
      <c r="BG20" s="39" t="s">
        <v>30</v>
      </c>
      <c r="BH20" s="11" t="s">
        <v>31</v>
      </c>
      <c r="BI20" s="12" t="str">
        <f t="shared" si="0"/>
        <v>M 35-39</v>
      </c>
      <c r="BJ20" s="40">
        <v>792</v>
      </c>
      <c r="BL20" s="39" t="s">
        <v>30</v>
      </c>
      <c r="BM20" s="11" t="s">
        <v>34</v>
      </c>
      <c r="BN20" s="12" t="str">
        <f t="shared" si="1"/>
        <v>M 25-29</v>
      </c>
      <c r="BO20" s="40">
        <v>298</v>
      </c>
    </row>
    <row r="21" spans="2:67" s="12" customFormat="1" x14ac:dyDescent="0.25">
      <c r="B21" s="39" t="s">
        <v>30</v>
      </c>
      <c r="C21" s="11" t="s">
        <v>26</v>
      </c>
      <c r="D21" s="92" t="s">
        <v>32</v>
      </c>
      <c r="E21" s="12" t="str">
        <f t="shared" si="2"/>
        <v>M 15-19</v>
      </c>
      <c r="F21" s="40">
        <v>3685</v>
      </c>
      <c r="I21" s="39" t="s">
        <v>30</v>
      </c>
      <c r="J21" s="11" t="s">
        <v>26</v>
      </c>
      <c r="K21" s="92" t="s">
        <v>32</v>
      </c>
      <c r="L21" s="12" t="str">
        <f t="shared" si="3"/>
        <v>M 15-19</v>
      </c>
      <c r="M21" s="40">
        <v>3778</v>
      </c>
      <c r="P21" s="113" t="s">
        <v>30</v>
      </c>
      <c r="Q21" s="97" t="s">
        <v>33</v>
      </c>
      <c r="R21" s="14">
        <v>32178</v>
      </c>
      <c r="S21" s="18"/>
      <c r="U21" s="105" t="s">
        <v>30</v>
      </c>
      <c r="V21" s="97" t="s">
        <v>34</v>
      </c>
      <c r="W21" s="12" t="str">
        <f t="shared" si="4"/>
        <v>M 25-29</v>
      </c>
      <c r="X21" s="182">
        <v>19648</v>
      </c>
      <c r="Y21" s="16"/>
      <c r="Z21" s="105" t="s">
        <v>30</v>
      </c>
      <c r="AA21" s="97" t="s">
        <v>34</v>
      </c>
      <c r="AB21" s="12" t="str">
        <f t="shared" si="5"/>
        <v>M 25-29</v>
      </c>
      <c r="AC21" s="182">
        <v>539</v>
      </c>
      <c r="AE21" s="123" t="s">
        <v>30</v>
      </c>
      <c r="AF21" s="11" t="s">
        <v>34</v>
      </c>
      <c r="AG21" s="12" t="str">
        <f t="shared" si="6"/>
        <v>M 25-29</v>
      </c>
      <c r="AH21" s="40">
        <v>89</v>
      </c>
      <c r="AI21" s="123" t="s">
        <v>30</v>
      </c>
      <c r="AJ21" s="11" t="s">
        <v>34</v>
      </c>
      <c r="AK21" s="12" t="str">
        <f t="shared" si="7"/>
        <v>M 25-29</v>
      </c>
      <c r="AL21" s="40">
        <v>86</v>
      </c>
      <c r="AM21" s="92"/>
      <c r="AN21" s="11"/>
      <c r="AO21" s="12" t="str">
        <f t="shared" si="8"/>
        <v xml:space="preserve"> </v>
      </c>
      <c r="AR21" s="39" t="s">
        <v>30</v>
      </c>
      <c r="AS21" s="11" t="s">
        <v>26</v>
      </c>
      <c r="AT21" s="12" t="str">
        <f t="shared" si="9"/>
        <v>M 15-19</v>
      </c>
      <c r="AU21" s="40">
        <v>409</v>
      </c>
      <c r="AW21" s="39" t="s">
        <v>30</v>
      </c>
      <c r="AX21" s="11" t="s">
        <v>34</v>
      </c>
      <c r="AY21" s="12" t="str">
        <f t="shared" si="10"/>
        <v>M 25-29</v>
      </c>
      <c r="AZ21" s="40">
        <v>2706</v>
      </c>
      <c r="BB21" s="39" t="s">
        <v>30</v>
      </c>
      <c r="BC21" s="11" t="s">
        <v>26</v>
      </c>
      <c r="BD21" s="12" t="str">
        <f t="shared" si="11"/>
        <v>M 15-19</v>
      </c>
      <c r="BE21" s="40">
        <v>228</v>
      </c>
      <c r="BG21" s="39" t="s">
        <v>30</v>
      </c>
      <c r="BH21" s="11" t="s">
        <v>36</v>
      </c>
      <c r="BI21" s="12" t="str">
        <f t="shared" si="0"/>
        <v>M 40+</v>
      </c>
      <c r="BJ21" s="40">
        <v>757</v>
      </c>
      <c r="BL21" s="39" t="s">
        <v>30</v>
      </c>
      <c r="BM21" s="11" t="s">
        <v>33</v>
      </c>
      <c r="BN21" s="12" t="str">
        <f t="shared" si="1"/>
        <v>M 30-34</v>
      </c>
      <c r="BO21" s="40">
        <v>370</v>
      </c>
    </row>
    <row r="22" spans="2:67" s="12" customFormat="1" x14ac:dyDescent="0.25">
      <c r="B22" s="39" t="s">
        <v>30</v>
      </c>
      <c r="C22" s="11" t="s">
        <v>28</v>
      </c>
      <c r="D22" s="92" t="s">
        <v>32</v>
      </c>
      <c r="E22" s="12" t="str">
        <f t="shared" si="2"/>
        <v>M 20-24</v>
      </c>
      <c r="F22" s="40">
        <v>10584</v>
      </c>
      <c r="I22" s="39" t="s">
        <v>30</v>
      </c>
      <c r="J22" s="11" t="s">
        <v>28</v>
      </c>
      <c r="K22" s="92" t="s">
        <v>32</v>
      </c>
      <c r="L22" s="12" t="str">
        <f t="shared" si="3"/>
        <v>M 20-24</v>
      </c>
      <c r="M22" s="40">
        <v>10606</v>
      </c>
      <c r="P22" s="113" t="s">
        <v>16</v>
      </c>
      <c r="Q22" s="97" t="s">
        <v>31</v>
      </c>
      <c r="R22" s="14">
        <v>72278</v>
      </c>
      <c r="S22" s="18"/>
      <c r="U22" s="105" t="s">
        <v>30</v>
      </c>
      <c r="V22" s="97" t="s">
        <v>33</v>
      </c>
      <c r="W22" s="12" t="str">
        <f t="shared" si="4"/>
        <v>M 30-34</v>
      </c>
      <c r="X22" s="182">
        <v>31646</v>
      </c>
      <c r="Y22" s="16"/>
      <c r="Z22" s="105" t="s">
        <v>30</v>
      </c>
      <c r="AA22" s="97" t="s">
        <v>33</v>
      </c>
      <c r="AB22" s="12" t="str">
        <f t="shared" si="5"/>
        <v>M 30-34</v>
      </c>
      <c r="AC22" s="182">
        <v>789</v>
      </c>
      <c r="AE22" s="122" t="s">
        <v>30</v>
      </c>
      <c r="AF22" s="11" t="s">
        <v>33</v>
      </c>
      <c r="AG22" s="12" t="str">
        <f t="shared" si="6"/>
        <v>M 30-34</v>
      </c>
      <c r="AH22" s="40">
        <v>112</v>
      </c>
      <c r="AI22" s="122" t="s">
        <v>30</v>
      </c>
      <c r="AJ22" s="11" t="s">
        <v>33</v>
      </c>
      <c r="AK22" s="12" t="str">
        <f t="shared" si="7"/>
        <v>M 30-34</v>
      </c>
      <c r="AL22" s="40">
        <v>108</v>
      </c>
      <c r="AM22" s="111"/>
      <c r="AN22" s="11"/>
      <c r="AO22" s="12" t="str">
        <f t="shared" si="8"/>
        <v xml:space="preserve"> </v>
      </c>
      <c r="AR22" s="39" t="s">
        <v>30</v>
      </c>
      <c r="AS22" s="11" t="s">
        <v>28</v>
      </c>
      <c r="AT22" s="12" t="str">
        <f t="shared" si="9"/>
        <v>M 20-24</v>
      </c>
      <c r="AU22" s="40">
        <v>2161</v>
      </c>
      <c r="AW22" s="39" t="s">
        <v>30</v>
      </c>
      <c r="AX22" s="11" t="s">
        <v>33</v>
      </c>
      <c r="AY22" s="12" t="str">
        <f t="shared" si="10"/>
        <v>M 30-34</v>
      </c>
      <c r="AZ22" s="40">
        <v>2977</v>
      </c>
      <c r="BB22" s="39" t="s">
        <v>30</v>
      </c>
      <c r="BC22" s="11" t="s">
        <v>28</v>
      </c>
      <c r="BD22" s="12" t="str">
        <f t="shared" si="11"/>
        <v>M 20-24</v>
      </c>
      <c r="BE22" s="40">
        <v>997</v>
      </c>
      <c r="BG22" s="41" t="s">
        <v>30</v>
      </c>
      <c r="BH22" s="17" t="s">
        <v>38</v>
      </c>
      <c r="BI22" s="42" t="str">
        <f t="shared" si="0"/>
        <v>M 5-9</v>
      </c>
      <c r="BJ22" s="43">
        <v>207</v>
      </c>
      <c r="BL22" s="39" t="s">
        <v>30</v>
      </c>
      <c r="BM22" s="11" t="s">
        <v>31</v>
      </c>
      <c r="BN22" s="12" t="str">
        <f t="shared" si="1"/>
        <v>M 35-39</v>
      </c>
      <c r="BO22" s="40">
        <v>319</v>
      </c>
    </row>
    <row r="23" spans="2:67" s="12" customFormat="1" x14ac:dyDescent="0.25">
      <c r="B23" s="39" t="s">
        <v>30</v>
      </c>
      <c r="C23" s="11" t="s">
        <v>34</v>
      </c>
      <c r="D23" s="92" t="s">
        <v>32</v>
      </c>
      <c r="E23" s="12" t="str">
        <f t="shared" si="2"/>
        <v>M 25-29</v>
      </c>
      <c r="F23" s="40">
        <v>24743</v>
      </c>
      <c r="I23" s="39" t="s">
        <v>30</v>
      </c>
      <c r="J23" s="11" t="s">
        <v>34</v>
      </c>
      <c r="K23" s="92" t="s">
        <v>32</v>
      </c>
      <c r="L23" s="12" t="str">
        <f t="shared" si="3"/>
        <v>M 25-29</v>
      </c>
      <c r="M23" s="40">
        <v>24437</v>
      </c>
      <c r="P23" s="113" t="s">
        <v>30</v>
      </c>
      <c r="Q23" s="97" t="s">
        <v>31</v>
      </c>
      <c r="R23" s="14">
        <v>34333</v>
      </c>
      <c r="S23" s="18"/>
      <c r="U23" s="105" t="s">
        <v>30</v>
      </c>
      <c r="V23" s="97" t="s">
        <v>31</v>
      </c>
      <c r="W23" s="12" t="str">
        <f t="shared" si="4"/>
        <v>M 35-39</v>
      </c>
      <c r="X23" s="182">
        <v>33545</v>
      </c>
      <c r="Y23" s="81"/>
      <c r="Z23" s="119" t="s">
        <v>30</v>
      </c>
      <c r="AA23" s="97" t="s">
        <v>31</v>
      </c>
      <c r="AB23" s="12" t="str">
        <f t="shared" si="5"/>
        <v>M 35-39</v>
      </c>
      <c r="AC23" s="182">
        <v>760</v>
      </c>
      <c r="AE23" s="124" t="s">
        <v>30</v>
      </c>
      <c r="AF23" s="187" t="s">
        <v>31</v>
      </c>
      <c r="AG23" s="12" t="str">
        <f t="shared" si="6"/>
        <v>M 35-39</v>
      </c>
      <c r="AH23" s="40">
        <v>149</v>
      </c>
      <c r="AI23" s="124" t="s">
        <v>30</v>
      </c>
      <c r="AJ23" s="187" t="s">
        <v>31</v>
      </c>
      <c r="AK23" s="12" t="str">
        <f t="shared" si="7"/>
        <v>M 35-39</v>
      </c>
      <c r="AL23" s="40">
        <v>145</v>
      </c>
      <c r="AM23" s="188"/>
      <c r="AN23" s="187"/>
      <c r="AO23" s="12" t="str">
        <f t="shared" si="8"/>
        <v xml:space="preserve"> </v>
      </c>
      <c r="AR23" s="39" t="s">
        <v>30</v>
      </c>
      <c r="AS23" s="11" t="s">
        <v>34</v>
      </c>
      <c r="AT23" s="12" t="str">
        <f t="shared" si="9"/>
        <v>M 25-29</v>
      </c>
      <c r="AU23" s="40">
        <v>4169</v>
      </c>
      <c r="AW23" s="39" t="s">
        <v>30</v>
      </c>
      <c r="AX23" s="11" t="s">
        <v>31</v>
      </c>
      <c r="AY23" s="12" t="str">
        <f t="shared" si="10"/>
        <v>M 35-39</v>
      </c>
      <c r="AZ23" s="40">
        <v>2546</v>
      </c>
      <c r="BB23" s="39" t="s">
        <v>30</v>
      </c>
      <c r="BC23" s="11" t="s">
        <v>34</v>
      </c>
      <c r="BD23" s="12" t="str">
        <f t="shared" si="11"/>
        <v>M 25-29</v>
      </c>
      <c r="BE23" s="40">
        <v>1856</v>
      </c>
      <c r="BH23" s="11"/>
      <c r="BL23" s="39" t="s">
        <v>30</v>
      </c>
      <c r="BM23" s="11" t="s">
        <v>36</v>
      </c>
      <c r="BN23" s="12" t="str">
        <f t="shared" si="1"/>
        <v>M 40+</v>
      </c>
      <c r="BO23" s="40">
        <v>531</v>
      </c>
    </row>
    <row r="24" spans="2:67" s="12" customFormat="1" x14ac:dyDescent="0.25">
      <c r="B24" s="39" t="s">
        <v>30</v>
      </c>
      <c r="C24" s="11" t="s">
        <v>33</v>
      </c>
      <c r="D24" s="92" t="s">
        <v>32</v>
      </c>
      <c r="E24" s="12" t="str">
        <f t="shared" si="2"/>
        <v>M 30-34</v>
      </c>
      <c r="F24" s="40">
        <v>37853</v>
      </c>
      <c r="I24" s="39" t="s">
        <v>30</v>
      </c>
      <c r="J24" s="11" t="s">
        <v>33</v>
      </c>
      <c r="K24" s="92" t="s">
        <v>32</v>
      </c>
      <c r="L24" s="12" t="str">
        <f t="shared" si="3"/>
        <v>M 30-34</v>
      </c>
      <c r="M24" s="40">
        <v>37631</v>
      </c>
      <c r="P24" s="113" t="s">
        <v>16</v>
      </c>
      <c r="Q24" s="97" t="s">
        <v>36</v>
      </c>
      <c r="R24" s="14">
        <v>135318</v>
      </c>
      <c r="S24" s="18"/>
      <c r="U24" s="105" t="s">
        <v>30</v>
      </c>
      <c r="V24" s="97" t="s">
        <v>36</v>
      </c>
      <c r="W24" s="12" t="str">
        <f t="shared" si="4"/>
        <v>M 40+</v>
      </c>
      <c r="X24" s="182">
        <v>79796</v>
      </c>
      <c r="Y24" s="16"/>
      <c r="Z24" s="105" t="s">
        <v>30</v>
      </c>
      <c r="AA24" s="97" t="s">
        <v>36</v>
      </c>
      <c r="AB24" s="12" t="str">
        <f t="shared" si="5"/>
        <v>M 40+</v>
      </c>
      <c r="AC24" s="182">
        <v>8</v>
      </c>
      <c r="AE24" s="122" t="s">
        <v>30</v>
      </c>
      <c r="AF24" s="11" t="s">
        <v>36</v>
      </c>
      <c r="AG24" s="12" t="str">
        <f t="shared" si="6"/>
        <v>M 40+</v>
      </c>
      <c r="AH24" s="40">
        <v>359</v>
      </c>
      <c r="AI24" s="122" t="s">
        <v>30</v>
      </c>
      <c r="AJ24" s="11" t="s">
        <v>36</v>
      </c>
      <c r="AK24" s="12" t="str">
        <f t="shared" si="7"/>
        <v>M 40+</v>
      </c>
      <c r="AL24" s="40">
        <v>359</v>
      </c>
      <c r="AM24" s="111"/>
      <c r="AN24" s="11"/>
      <c r="AO24" s="12" t="str">
        <f t="shared" si="8"/>
        <v xml:space="preserve"> </v>
      </c>
      <c r="AR24" s="39" t="s">
        <v>30</v>
      </c>
      <c r="AS24" s="11" t="s">
        <v>33</v>
      </c>
      <c r="AT24" s="12" t="str">
        <f t="shared" si="9"/>
        <v>M 30-34</v>
      </c>
      <c r="AU24" s="40">
        <v>4937</v>
      </c>
      <c r="AW24" s="39" t="s">
        <v>30</v>
      </c>
      <c r="AX24" s="11" t="s">
        <v>36</v>
      </c>
      <c r="AY24" s="12" t="str">
        <f t="shared" si="10"/>
        <v>M 40+</v>
      </c>
      <c r="AZ24" s="40">
        <v>4345</v>
      </c>
      <c r="BB24" s="39" t="s">
        <v>30</v>
      </c>
      <c r="BC24" s="11" t="s">
        <v>33</v>
      </c>
      <c r="BD24" s="12" t="str">
        <f t="shared" si="11"/>
        <v>M 30-34</v>
      </c>
      <c r="BE24" s="40">
        <v>2470</v>
      </c>
      <c r="BH24" s="11"/>
      <c r="BI24" s="64"/>
      <c r="BL24" s="41" t="s">
        <v>30</v>
      </c>
      <c r="BM24" s="17" t="s">
        <v>38</v>
      </c>
      <c r="BN24" s="42" t="str">
        <f t="shared" si="1"/>
        <v>M 5-9</v>
      </c>
      <c r="BO24" s="43">
        <v>57</v>
      </c>
    </row>
    <row r="25" spans="2:67" s="12" customFormat="1" x14ac:dyDescent="0.25">
      <c r="B25" s="39" t="s">
        <v>30</v>
      </c>
      <c r="C25" s="11" t="s">
        <v>31</v>
      </c>
      <c r="D25" s="92" t="s">
        <v>32</v>
      </c>
      <c r="E25" s="12" t="str">
        <f t="shared" si="2"/>
        <v>M 35-39</v>
      </c>
      <c r="F25" s="40">
        <v>39144</v>
      </c>
      <c r="I25" s="39" t="s">
        <v>30</v>
      </c>
      <c r="J25" s="11" t="s">
        <v>31</v>
      </c>
      <c r="K25" s="92" t="s">
        <v>32</v>
      </c>
      <c r="L25" s="12" t="str">
        <f t="shared" si="3"/>
        <v>M 35-39</v>
      </c>
      <c r="M25" s="40">
        <v>39020</v>
      </c>
      <c r="P25" s="113" t="s">
        <v>30</v>
      </c>
      <c r="Q25" s="97" t="s">
        <v>36</v>
      </c>
      <c r="R25" s="14">
        <v>80548</v>
      </c>
      <c r="S25" s="18"/>
      <c r="U25" s="107" t="s">
        <v>30</v>
      </c>
      <c r="V25" s="115" t="s">
        <v>38</v>
      </c>
      <c r="W25" s="42" t="str">
        <f t="shared" si="4"/>
        <v>M 5-9</v>
      </c>
      <c r="X25" s="183">
        <v>7454</v>
      </c>
      <c r="Y25" s="16"/>
      <c r="Z25" s="107" t="s">
        <v>30</v>
      </c>
      <c r="AA25" s="115" t="s">
        <v>38</v>
      </c>
      <c r="AB25" s="42" t="str">
        <f t="shared" si="5"/>
        <v>M 5-9</v>
      </c>
      <c r="AC25" s="183">
        <v>190</v>
      </c>
      <c r="AE25" s="125" t="s">
        <v>30</v>
      </c>
      <c r="AF25" s="17" t="s">
        <v>38</v>
      </c>
      <c r="AG25" s="42" t="str">
        <f t="shared" si="6"/>
        <v>M 5-9</v>
      </c>
      <c r="AH25" s="43">
        <v>22</v>
      </c>
      <c r="AI25" s="125" t="s">
        <v>30</v>
      </c>
      <c r="AJ25" s="17" t="s">
        <v>38</v>
      </c>
      <c r="AK25" s="42" t="str">
        <f t="shared" si="7"/>
        <v>M 5-9</v>
      </c>
      <c r="AL25" s="43">
        <v>22</v>
      </c>
      <c r="AM25" s="111"/>
      <c r="AN25" s="11"/>
      <c r="AO25" s="12" t="str">
        <f t="shared" si="8"/>
        <v xml:space="preserve"> </v>
      </c>
      <c r="AR25" s="39" t="s">
        <v>30</v>
      </c>
      <c r="AS25" s="11" t="s">
        <v>31</v>
      </c>
      <c r="AT25" s="12" t="str">
        <f t="shared" si="9"/>
        <v>M 35-39</v>
      </c>
      <c r="AU25" s="40">
        <v>4373</v>
      </c>
      <c r="AW25" s="41" t="s">
        <v>30</v>
      </c>
      <c r="AX25" s="17" t="s">
        <v>38</v>
      </c>
      <c r="AY25" s="42" t="str">
        <f t="shared" si="10"/>
        <v>M 5-9</v>
      </c>
      <c r="AZ25" s="43">
        <v>267</v>
      </c>
      <c r="BB25" s="39" t="s">
        <v>30</v>
      </c>
      <c r="BC25" s="11" t="s">
        <v>31</v>
      </c>
      <c r="BD25" s="12" t="str">
        <f t="shared" si="11"/>
        <v>M 35-39</v>
      </c>
      <c r="BE25" s="40">
        <v>2137</v>
      </c>
      <c r="BH25" s="11"/>
      <c r="BM25" s="11"/>
    </row>
    <row r="26" spans="2:67" s="12" customFormat="1" x14ac:dyDescent="0.25">
      <c r="B26" s="39" t="s">
        <v>30</v>
      </c>
      <c r="C26" s="11" t="s">
        <v>36</v>
      </c>
      <c r="D26" s="92" t="s">
        <v>32</v>
      </c>
      <c r="E26" s="12" t="str">
        <f t="shared" si="2"/>
        <v>M 40+</v>
      </c>
      <c r="F26" s="40">
        <v>88405</v>
      </c>
      <c r="G26" s="16"/>
      <c r="I26" s="39" t="s">
        <v>30</v>
      </c>
      <c r="J26" s="11" t="s">
        <v>36</v>
      </c>
      <c r="K26" s="92" t="s">
        <v>32</v>
      </c>
      <c r="L26" s="12" t="str">
        <f t="shared" si="3"/>
        <v>M 40+</v>
      </c>
      <c r="M26" s="40">
        <v>89024</v>
      </c>
      <c r="N26" s="11"/>
      <c r="O26" s="11"/>
      <c r="P26" s="113" t="s">
        <v>16</v>
      </c>
      <c r="Q26" s="180" t="s">
        <v>38</v>
      </c>
      <c r="R26" s="16">
        <v>8898</v>
      </c>
      <c r="S26" s="176"/>
      <c r="U26" s="98"/>
      <c r="V26" s="97"/>
      <c r="W26" s="98"/>
      <c r="X26" s="101"/>
      <c r="Y26" s="16"/>
      <c r="Z26" s="92"/>
      <c r="AA26" s="11"/>
      <c r="AB26" s="92"/>
      <c r="AC26" s="110"/>
      <c r="AD26" s="78"/>
      <c r="AE26" s="111"/>
      <c r="AF26" s="11"/>
      <c r="AG26" s="12" t="str">
        <f t="shared" si="6"/>
        <v xml:space="preserve"> </v>
      </c>
      <c r="AJ26" s="11"/>
      <c r="AK26" s="12" t="str">
        <f t="shared" si="7"/>
        <v xml:space="preserve"> </v>
      </c>
      <c r="AN26" s="11"/>
      <c r="AO26" s="12" t="str">
        <f t="shared" si="8"/>
        <v xml:space="preserve"> </v>
      </c>
      <c r="AR26" s="39" t="s">
        <v>30</v>
      </c>
      <c r="AS26" s="11" t="s">
        <v>36</v>
      </c>
      <c r="AT26" s="12" t="str">
        <f t="shared" si="9"/>
        <v>M 40+</v>
      </c>
      <c r="AU26" s="40">
        <v>7709</v>
      </c>
      <c r="AX26" s="11"/>
      <c r="BB26" s="39" t="s">
        <v>30</v>
      </c>
      <c r="BC26" s="11" t="s">
        <v>36</v>
      </c>
      <c r="BD26" s="12" t="str">
        <f t="shared" si="11"/>
        <v>M 40+</v>
      </c>
      <c r="BE26" s="40">
        <v>4126</v>
      </c>
      <c r="BH26" s="11"/>
      <c r="BM26" s="11"/>
    </row>
    <row r="27" spans="2:67" s="12" customFormat="1" x14ac:dyDescent="0.25">
      <c r="B27" s="41" t="s">
        <v>30</v>
      </c>
      <c r="C27" s="17" t="s">
        <v>38</v>
      </c>
      <c r="D27" s="94" t="s">
        <v>32</v>
      </c>
      <c r="E27" s="42" t="str">
        <f t="shared" si="2"/>
        <v>M 5-9</v>
      </c>
      <c r="F27" s="43">
        <v>8463</v>
      </c>
      <c r="G27" s="16"/>
      <c r="I27" s="41" t="s">
        <v>30</v>
      </c>
      <c r="J27" s="17" t="s">
        <v>38</v>
      </c>
      <c r="K27" s="94" t="s">
        <v>32</v>
      </c>
      <c r="L27" s="42" t="str">
        <f t="shared" si="3"/>
        <v>M 5-9</v>
      </c>
      <c r="M27" s="40">
        <v>8419</v>
      </c>
      <c r="N27" s="11"/>
      <c r="O27" s="11"/>
      <c r="P27" s="114" t="s">
        <v>30</v>
      </c>
      <c r="Q27" s="181" t="s">
        <v>38</v>
      </c>
      <c r="R27" s="20">
        <v>7659</v>
      </c>
      <c r="S27" s="177"/>
      <c r="U27" s="98"/>
      <c r="Y27" s="16"/>
      <c r="Z27" s="92"/>
      <c r="AA27" s="11"/>
      <c r="AB27" s="92"/>
      <c r="AC27" s="110"/>
      <c r="AF27" s="11"/>
      <c r="AG27" s="12" t="str">
        <f t="shared" si="6"/>
        <v xml:space="preserve"> </v>
      </c>
      <c r="AJ27" s="11"/>
      <c r="AK27" s="12" t="str">
        <f t="shared" si="7"/>
        <v xml:space="preserve"> </v>
      </c>
      <c r="AN27" s="11"/>
      <c r="AO27" s="12" t="str">
        <f t="shared" si="8"/>
        <v xml:space="preserve"> </v>
      </c>
      <c r="AR27" s="41" t="s">
        <v>30</v>
      </c>
      <c r="AS27" s="17" t="s">
        <v>38</v>
      </c>
      <c r="AT27" s="42" t="str">
        <f t="shared" si="9"/>
        <v>M 5-9</v>
      </c>
      <c r="AU27" s="43">
        <v>740</v>
      </c>
      <c r="AX27" s="11"/>
      <c r="BB27" s="41" t="s">
        <v>30</v>
      </c>
      <c r="BC27" s="17" t="s">
        <v>38</v>
      </c>
      <c r="BD27" s="42" t="str">
        <f t="shared" si="11"/>
        <v>M 5-9</v>
      </c>
      <c r="BE27" s="43">
        <v>491</v>
      </c>
      <c r="BH27" s="11"/>
      <c r="BM27" s="11"/>
    </row>
    <row r="28" spans="2:67" s="12" customFormat="1" x14ac:dyDescent="0.25">
      <c r="C28" s="11"/>
      <c r="D28" s="92"/>
      <c r="F28" s="16"/>
      <c r="G28" s="16"/>
      <c r="J28" s="11"/>
      <c r="K28" s="92"/>
      <c r="N28" s="11"/>
      <c r="O28" s="11"/>
      <c r="P28" s="100"/>
      <c r="Q28" s="180"/>
      <c r="R28" s="100"/>
      <c r="S28" s="100"/>
      <c r="U28" s="98"/>
      <c r="Y28" s="16"/>
      <c r="Z28" s="92"/>
      <c r="AA28" s="97"/>
      <c r="AB28" s="98"/>
      <c r="AC28" s="100"/>
      <c r="AF28" s="11"/>
      <c r="AJ28" s="11"/>
      <c r="AN28" s="11"/>
      <c r="AS28" s="11"/>
      <c r="BC28" s="11"/>
      <c r="BH28" s="11"/>
      <c r="BM28" s="11"/>
    </row>
    <row r="29" spans="2:67" s="12" customFormat="1" x14ac:dyDescent="0.25">
      <c r="C29" s="11"/>
      <c r="D29" s="92"/>
      <c r="F29" s="16"/>
      <c r="G29" s="16"/>
      <c r="J29" s="11"/>
      <c r="K29" s="92"/>
      <c r="N29" s="11"/>
      <c r="O29" s="11"/>
      <c r="P29" s="100"/>
      <c r="Q29" s="180"/>
      <c r="R29" s="100"/>
      <c r="S29" s="100"/>
      <c r="U29" s="98"/>
      <c r="Y29" s="16"/>
      <c r="Z29" s="92"/>
      <c r="AA29" s="97"/>
      <c r="AB29" s="98"/>
      <c r="AC29" s="100"/>
      <c r="AF29" s="11"/>
      <c r="AJ29" s="11"/>
      <c r="AN29" s="11"/>
      <c r="AS29" s="11"/>
      <c r="BC29" s="11"/>
      <c r="BH29" s="11"/>
      <c r="BM29" s="11"/>
    </row>
    <row r="30" spans="2:67" s="12" customFormat="1" x14ac:dyDescent="0.25">
      <c r="C30" s="11"/>
      <c r="D30" s="92"/>
      <c r="F30" s="16"/>
      <c r="G30" s="16"/>
      <c r="J30" s="11"/>
      <c r="K30" s="92"/>
      <c r="N30" s="11"/>
      <c r="O30" s="11"/>
      <c r="P30" s="100"/>
      <c r="Q30" s="180"/>
      <c r="R30" s="100"/>
      <c r="S30" s="100"/>
      <c r="U30" s="98"/>
      <c r="W30" s="235"/>
      <c r="Y30" s="16"/>
      <c r="Z30" s="92"/>
      <c r="AA30" s="97"/>
      <c r="AB30" s="234"/>
      <c r="AC30" s="100"/>
      <c r="AF30" s="11"/>
      <c r="AJ30" s="11"/>
      <c r="AN30" s="11"/>
      <c r="AS30" s="11"/>
      <c r="AX30" s="11"/>
      <c r="BC30" s="11"/>
      <c r="BH30" s="11"/>
      <c r="BM30" s="11"/>
    </row>
    <row r="31" spans="2:67" s="12" customFormat="1" x14ac:dyDescent="0.25">
      <c r="C31" s="11"/>
      <c r="D31" s="92"/>
      <c r="F31" s="16"/>
      <c r="G31" s="16"/>
      <c r="J31" s="11"/>
      <c r="K31" s="92"/>
      <c r="N31" s="11"/>
      <c r="O31" s="11"/>
      <c r="P31" s="100"/>
      <c r="Q31" s="180"/>
      <c r="R31" s="100"/>
      <c r="S31" s="100"/>
      <c r="U31" s="98"/>
      <c r="W31" s="235"/>
      <c r="Y31" s="16"/>
      <c r="Z31" s="92"/>
      <c r="AA31" s="97"/>
      <c r="AB31" s="234"/>
      <c r="AC31" s="100"/>
      <c r="AF31" s="11"/>
      <c r="AJ31" s="11"/>
      <c r="AN31" s="11"/>
      <c r="AS31" s="11"/>
      <c r="AX31" s="11"/>
      <c r="BC31" s="11"/>
      <c r="BH31" s="11"/>
      <c r="BM31" s="11"/>
    </row>
    <row r="32" spans="2:67" s="12" customFormat="1" x14ac:dyDescent="0.25">
      <c r="C32" s="11"/>
      <c r="D32" s="92"/>
      <c r="F32" s="16"/>
      <c r="G32" s="16"/>
      <c r="J32" s="11"/>
      <c r="K32" s="92"/>
      <c r="N32" s="11"/>
      <c r="O32" s="11"/>
      <c r="P32" s="100"/>
      <c r="Q32" s="180"/>
      <c r="R32" s="100"/>
      <c r="S32" s="100"/>
      <c r="U32" s="98"/>
      <c r="Y32" s="16"/>
      <c r="Z32" s="92"/>
      <c r="AA32" s="97"/>
      <c r="AB32" s="234"/>
      <c r="AC32" s="100"/>
      <c r="AF32" s="11"/>
      <c r="AJ32" s="11"/>
      <c r="AN32" s="11"/>
      <c r="AS32" s="11"/>
      <c r="AX32" s="11"/>
      <c r="BC32" s="11"/>
      <c r="BH32" s="11"/>
      <c r="BM32" s="11"/>
    </row>
    <row r="33" spans="3:65" s="12" customFormat="1" x14ac:dyDescent="0.25">
      <c r="C33" s="11"/>
      <c r="D33" s="92"/>
      <c r="F33" s="16"/>
      <c r="G33" s="16"/>
      <c r="J33" s="11"/>
      <c r="K33" s="92"/>
      <c r="N33" s="11"/>
      <c r="O33" s="11"/>
      <c r="P33" s="100"/>
      <c r="Q33" s="180"/>
      <c r="R33" s="100"/>
      <c r="S33" s="100"/>
      <c r="U33" s="98"/>
      <c r="Y33" s="16"/>
      <c r="Z33" s="92"/>
      <c r="AA33" s="97"/>
      <c r="AB33" s="98"/>
      <c r="AC33" s="100"/>
      <c r="AF33" s="11"/>
      <c r="AJ33" s="11"/>
      <c r="AN33" s="11"/>
      <c r="AS33" s="11"/>
      <c r="AX33" s="11"/>
      <c r="BC33" s="11"/>
      <c r="BH33" s="11"/>
      <c r="BM33" s="11"/>
    </row>
    <row r="34" spans="3:65" s="12" customFormat="1" x14ac:dyDescent="0.25">
      <c r="C34" s="11"/>
      <c r="D34" s="92"/>
      <c r="F34" s="16"/>
      <c r="G34" s="16"/>
      <c r="J34" s="11"/>
      <c r="K34" s="92"/>
      <c r="N34" s="11"/>
      <c r="O34" s="11"/>
      <c r="P34" s="100"/>
      <c r="Q34" s="180"/>
      <c r="R34" s="100"/>
      <c r="S34" s="100"/>
      <c r="U34" s="98"/>
      <c r="Y34" s="16"/>
      <c r="Z34" s="92"/>
      <c r="AA34" s="97"/>
      <c r="AB34" s="98"/>
      <c r="AC34" s="100"/>
      <c r="AF34" s="11"/>
      <c r="AJ34" s="11"/>
      <c r="AN34" s="11"/>
      <c r="AS34" s="11"/>
      <c r="AX34" s="11"/>
      <c r="BC34" s="11"/>
      <c r="BH34" s="11"/>
      <c r="BM34" s="11"/>
    </row>
    <row r="35" spans="3:65" s="12" customFormat="1" x14ac:dyDescent="0.25">
      <c r="C35" s="11"/>
      <c r="D35" s="92"/>
      <c r="F35" s="16"/>
      <c r="G35" s="16"/>
      <c r="J35" s="11"/>
      <c r="K35" s="92"/>
      <c r="N35" s="11"/>
      <c r="O35" s="11"/>
      <c r="P35" s="100"/>
      <c r="Q35" s="180"/>
      <c r="R35" s="100"/>
      <c r="S35" s="100"/>
      <c r="U35" s="98"/>
      <c r="Y35" s="16"/>
      <c r="Z35" s="92"/>
      <c r="AA35" s="97"/>
      <c r="AB35" s="98"/>
      <c r="AC35" s="100"/>
      <c r="AF35" s="11"/>
      <c r="AJ35" s="11"/>
      <c r="AN35" s="11"/>
      <c r="AS35" s="11"/>
      <c r="AX35" s="11"/>
      <c r="BC35" s="11"/>
      <c r="BH35" s="11"/>
      <c r="BM35" s="11"/>
    </row>
    <row r="36" spans="3:65" s="12" customFormat="1" x14ac:dyDescent="0.25">
      <c r="C36" s="11"/>
      <c r="D36" s="92"/>
      <c r="F36" s="16"/>
      <c r="G36" s="16"/>
      <c r="J36" s="11"/>
      <c r="K36" s="92"/>
      <c r="N36" s="11"/>
      <c r="O36" s="11"/>
      <c r="P36" s="100"/>
      <c r="Q36" s="180"/>
      <c r="R36" s="100"/>
      <c r="S36" s="100"/>
      <c r="U36" s="98"/>
      <c r="Y36" s="16"/>
      <c r="Z36" s="92"/>
      <c r="AA36" s="97"/>
      <c r="AB36" s="98"/>
      <c r="AC36" s="100"/>
      <c r="AF36" s="11"/>
      <c r="AJ36" s="11"/>
      <c r="AN36" s="11"/>
      <c r="AS36" s="11"/>
      <c r="AX36" s="11"/>
      <c r="BC36" s="11"/>
      <c r="BH36" s="11"/>
      <c r="BM36" s="11"/>
    </row>
    <row r="37" spans="3:65" s="12" customFormat="1" x14ac:dyDescent="0.25">
      <c r="C37" s="11"/>
      <c r="D37" s="92"/>
      <c r="F37" s="16"/>
      <c r="G37" s="16"/>
      <c r="J37" s="11"/>
      <c r="K37" s="92"/>
      <c r="N37" s="11"/>
      <c r="O37" s="11"/>
      <c r="P37" s="100"/>
      <c r="Q37" s="180"/>
      <c r="R37" s="100"/>
      <c r="S37" s="100"/>
      <c r="U37" s="98"/>
      <c r="Y37" s="16"/>
      <c r="Z37" s="92"/>
      <c r="AA37" s="97"/>
      <c r="AB37" s="98"/>
      <c r="AC37" s="100"/>
      <c r="AF37" s="11"/>
      <c r="AJ37" s="11"/>
      <c r="AN37" s="11"/>
      <c r="AS37" s="11"/>
      <c r="AX37" s="11"/>
      <c r="BC37" s="11"/>
      <c r="BH37" s="11"/>
      <c r="BM37" s="11"/>
    </row>
    <row r="38" spans="3:65" s="12" customFormat="1" x14ac:dyDescent="0.25">
      <c r="C38" s="11"/>
      <c r="D38" s="92"/>
      <c r="F38" s="16"/>
      <c r="G38" s="16"/>
      <c r="J38" s="11"/>
      <c r="K38" s="92"/>
      <c r="N38" s="11"/>
      <c r="O38" s="11"/>
      <c r="P38" s="100"/>
      <c r="Q38" s="180"/>
      <c r="R38" s="100"/>
      <c r="S38" s="100"/>
      <c r="U38" s="98"/>
      <c r="W38" s="235"/>
      <c r="Y38" s="16"/>
      <c r="Z38" s="92"/>
      <c r="AA38" s="97"/>
      <c r="AB38" s="234"/>
      <c r="AC38" s="100"/>
      <c r="AF38" s="11"/>
      <c r="AJ38" s="11"/>
      <c r="AN38" s="11"/>
      <c r="AS38" s="11"/>
      <c r="AX38" s="11"/>
      <c r="BC38" s="11"/>
      <c r="BH38" s="11"/>
      <c r="BM38" s="11"/>
    </row>
    <row r="39" spans="3:65" s="12" customFormat="1" x14ac:dyDescent="0.25">
      <c r="C39" s="11"/>
      <c r="D39" s="92"/>
      <c r="F39" s="16"/>
      <c r="G39" s="16"/>
      <c r="J39" s="11"/>
      <c r="K39" s="92"/>
      <c r="N39" s="11"/>
      <c r="O39" s="11"/>
      <c r="P39" s="100"/>
      <c r="Q39" s="180"/>
      <c r="R39" s="100"/>
      <c r="S39" s="100"/>
      <c r="U39" s="98"/>
      <c r="Y39" s="16"/>
      <c r="Z39" s="92"/>
      <c r="AA39" s="97"/>
      <c r="AB39" s="234"/>
      <c r="AC39" s="100"/>
      <c r="AF39" s="11"/>
      <c r="AJ39" s="11"/>
      <c r="AN39" s="11"/>
      <c r="AS39" s="11"/>
      <c r="AX39" s="11"/>
      <c r="BC39" s="11"/>
      <c r="BH39" s="11"/>
      <c r="BM39" s="11"/>
    </row>
    <row r="40" spans="3:65" s="12" customFormat="1" x14ac:dyDescent="0.25">
      <c r="C40" s="11"/>
      <c r="D40" s="92"/>
      <c r="F40" s="16"/>
      <c r="G40" s="16"/>
      <c r="J40" s="11"/>
      <c r="K40" s="92"/>
      <c r="N40" s="11"/>
      <c r="O40" s="11"/>
      <c r="P40" s="100"/>
      <c r="Q40" s="180"/>
      <c r="R40" s="100"/>
      <c r="S40" s="100"/>
      <c r="U40" s="98"/>
      <c r="W40" s="235"/>
      <c r="Y40" s="16"/>
      <c r="Z40" s="92"/>
      <c r="AA40" s="97"/>
      <c r="AB40" s="234"/>
      <c r="AC40" s="100"/>
      <c r="AF40" s="11"/>
      <c r="AJ40" s="11"/>
      <c r="AN40" s="11"/>
      <c r="AS40" s="11"/>
      <c r="AX40" s="11"/>
      <c r="BC40" s="11"/>
      <c r="BH40" s="11"/>
      <c r="BM40" s="11"/>
    </row>
    <row r="41" spans="3:65" s="12" customFormat="1" x14ac:dyDescent="0.25">
      <c r="C41" s="11"/>
      <c r="D41" s="92"/>
      <c r="F41" s="16"/>
      <c r="G41" s="16"/>
      <c r="J41" s="11"/>
      <c r="K41" s="92"/>
      <c r="N41" s="11"/>
      <c r="O41" s="11"/>
      <c r="P41" s="100"/>
      <c r="Q41" s="180"/>
      <c r="R41" s="100"/>
      <c r="S41" s="100"/>
      <c r="U41" s="98"/>
      <c r="W41" s="235"/>
      <c r="Y41" s="16"/>
      <c r="Z41" s="92"/>
      <c r="AA41" s="97"/>
      <c r="AB41" s="234"/>
      <c r="AC41" s="100"/>
      <c r="AF41" s="11"/>
      <c r="AJ41" s="11"/>
      <c r="AN41" s="11"/>
      <c r="AS41" s="11"/>
      <c r="AX41" s="11"/>
      <c r="BC41" s="11"/>
      <c r="BH41" s="11"/>
      <c r="BM41" s="11"/>
    </row>
    <row r="42" spans="3:65" s="12" customFormat="1" x14ac:dyDescent="0.25">
      <c r="C42" s="11"/>
      <c r="D42" s="92"/>
      <c r="F42" s="16"/>
      <c r="G42" s="16"/>
      <c r="J42" s="11"/>
      <c r="K42" s="92"/>
      <c r="N42" s="11"/>
      <c r="O42" s="11"/>
      <c r="P42" s="100"/>
      <c r="Q42" s="180"/>
      <c r="R42" s="100"/>
      <c r="S42" s="100"/>
      <c r="U42" s="98"/>
      <c r="Y42" s="16"/>
      <c r="Z42" s="92"/>
      <c r="AA42" s="97"/>
      <c r="AB42" s="234"/>
      <c r="AC42" s="100"/>
      <c r="AF42" s="11"/>
      <c r="AJ42" s="11"/>
      <c r="AN42" s="11"/>
      <c r="AS42" s="11"/>
      <c r="AX42" s="11"/>
      <c r="BC42" s="11"/>
      <c r="BH42" s="11"/>
      <c r="BM42" s="11"/>
    </row>
    <row r="43" spans="3:65" s="12" customFormat="1" x14ac:dyDescent="0.25">
      <c r="C43" s="11"/>
      <c r="D43" s="92"/>
      <c r="F43" s="16"/>
      <c r="G43" s="16"/>
      <c r="J43" s="11"/>
      <c r="K43" s="92"/>
      <c r="N43" s="11"/>
      <c r="O43" s="11"/>
      <c r="P43" s="100"/>
      <c r="Q43" s="180"/>
      <c r="R43" s="100"/>
      <c r="S43" s="100"/>
      <c r="U43" s="98"/>
      <c r="Y43" s="16"/>
      <c r="Z43" s="92"/>
      <c r="AA43" s="97"/>
      <c r="AB43" s="98"/>
      <c r="AC43" s="100"/>
      <c r="AF43" s="11"/>
      <c r="AJ43" s="11"/>
      <c r="AN43" s="11"/>
      <c r="AS43" s="11"/>
      <c r="AX43" s="11"/>
      <c r="BC43" s="11"/>
      <c r="BH43" s="11"/>
      <c r="BM43" s="11"/>
    </row>
    <row r="44" spans="3:65" s="12" customFormat="1" x14ac:dyDescent="0.25">
      <c r="C44" s="11"/>
      <c r="D44" s="92"/>
      <c r="F44" s="16"/>
      <c r="G44" s="16"/>
      <c r="J44" s="11"/>
      <c r="K44" s="92"/>
      <c r="N44" s="11"/>
      <c r="O44" s="11"/>
      <c r="P44" s="100"/>
      <c r="Q44" s="180"/>
      <c r="R44" s="100"/>
      <c r="S44" s="100"/>
      <c r="U44" s="98"/>
      <c r="Y44" s="16"/>
      <c r="Z44" s="92"/>
      <c r="AA44" s="97"/>
      <c r="AB44" s="98"/>
      <c r="AC44" s="100"/>
      <c r="AF44" s="11"/>
      <c r="AJ44" s="11"/>
      <c r="AN44" s="11"/>
      <c r="AS44" s="11"/>
      <c r="AX44" s="11"/>
      <c r="BC44" s="11"/>
      <c r="BH44" s="11"/>
      <c r="BM44" s="11"/>
    </row>
    <row r="45" spans="3:65" s="12" customFormat="1" x14ac:dyDescent="0.25">
      <c r="C45" s="11"/>
      <c r="D45" s="92"/>
      <c r="F45" s="16"/>
      <c r="G45" s="16"/>
      <c r="J45" s="11"/>
      <c r="K45" s="92"/>
      <c r="N45" s="11"/>
      <c r="O45" s="11"/>
      <c r="P45" s="100"/>
      <c r="Q45" s="180"/>
      <c r="R45" s="100"/>
      <c r="S45" s="100"/>
      <c r="U45" s="98"/>
      <c r="Y45" s="16"/>
      <c r="Z45" s="92"/>
      <c r="AA45" s="97"/>
      <c r="AB45" s="98"/>
      <c r="AC45" s="100"/>
      <c r="AF45" s="11"/>
      <c r="AJ45" s="11"/>
      <c r="AN45" s="11"/>
      <c r="AS45" s="11"/>
      <c r="AX45" s="11"/>
      <c r="BC45" s="11"/>
      <c r="BH45" s="11"/>
      <c r="BM45" s="11"/>
    </row>
    <row r="46" spans="3:65" s="12" customFormat="1" x14ac:dyDescent="0.25">
      <c r="C46" s="11"/>
      <c r="D46" s="92"/>
      <c r="F46" s="16"/>
      <c r="G46" s="16"/>
      <c r="J46" s="11"/>
      <c r="K46" s="92"/>
      <c r="N46" s="11"/>
      <c r="O46" s="11"/>
      <c r="P46" s="100"/>
      <c r="Q46" s="180"/>
      <c r="R46" s="100"/>
      <c r="S46" s="100"/>
      <c r="U46" s="98"/>
      <c r="Y46" s="16"/>
      <c r="Z46" s="92"/>
      <c r="AA46" s="97"/>
      <c r="AB46" s="98"/>
      <c r="AC46" s="100"/>
      <c r="AF46" s="11"/>
      <c r="AJ46" s="11"/>
      <c r="AN46" s="11"/>
      <c r="AS46" s="11"/>
      <c r="AX46" s="11"/>
      <c r="BC46" s="11"/>
      <c r="BH46" s="11"/>
      <c r="BM46" s="11"/>
    </row>
    <row r="47" spans="3:65" s="12" customFormat="1" x14ac:dyDescent="0.25">
      <c r="C47" s="11"/>
      <c r="D47" s="92"/>
      <c r="F47" s="16"/>
      <c r="G47" s="16"/>
      <c r="J47" s="11"/>
      <c r="K47" s="92"/>
      <c r="N47" s="11"/>
      <c r="O47" s="11"/>
      <c r="P47" s="100"/>
      <c r="Q47" s="180"/>
      <c r="R47" s="100"/>
      <c r="S47" s="100"/>
      <c r="U47" s="98"/>
      <c r="Y47" s="16"/>
      <c r="Z47" s="92"/>
      <c r="AA47" s="97"/>
      <c r="AB47" s="98"/>
      <c r="AC47" s="100"/>
      <c r="AF47" s="11"/>
      <c r="AJ47" s="11"/>
      <c r="AN47" s="11"/>
      <c r="AS47" s="11"/>
      <c r="AX47" s="11"/>
      <c r="BC47" s="11"/>
      <c r="BH47" s="11"/>
      <c r="BM47" s="11"/>
    </row>
    <row r="48" spans="3:65" s="12" customFormat="1" x14ac:dyDescent="0.25">
      <c r="C48" s="11"/>
      <c r="D48" s="92"/>
      <c r="F48" s="16"/>
      <c r="G48" s="16"/>
      <c r="J48" s="11"/>
      <c r="K48" s="92"/>
      <c r="N48" s="11"/>
      <c r="O48" s="11"/>
      <c r="P48" s="100"/>
      <c r="Q48" s="180"/>
      <c r="R48" s="100"/>
      <c r="S48" s="100"/>
      <c r="U48" s="98"/>
      <c r="V48" s="97"/>
      <c r="W48" s="234"/>
      <c r="X48" s="100"/>
      <c r="Y48" s="16"/>
      <c r="Z48" s="92"/>
      <c r="AA48" s="97"/>
      <c r="AB48" s="234"/>
      <c r="AC48" s="100"/>
      <c r="AF48" s="11"/>
      <c r="AJ48" s="11"/>
      <c r="AN48" s="11"/>
      <c r="AS48" s="11"/>
      <c r="AX48" s="11"/>
      <c r="BC48" s="11"/>
      <c r="BH48" s="11"/>
      <c r="BM48" s="11"/>
    </row>
    <row r="49" spans="3:65" s="12" customFormat="1" x14ac:dyDescent="0.25">
      <c r="C49" s="11"/>
      <c r="D49" s="92"/>
      <c r="F49" s="16"/>
      <c r="G49" s="16"/>
      <c r="J49" s="11"/>
      <c r="K49" s="92"/>
      <c r="N49" s="11"/>
      <c r="O49" s="11"/>
      <c r="P49" s="100"/>
      <c r="Q49" s="180"/>
      <c r="R49" s="100"/>
      <c r="S49" s="100"/>
      <c r="U49" s="98"/>
      <c r="V49" s="97"/>
      <c r="W49" s="98"/>
      <c r="X49" s="100"/>
      <c r="Y49" s="16"/>
      <c r="Z49" s="92"/>
      <c r="AA49" s="11"/>
      <c r="AB49" s="92"/>
      <c r="AC49" s="110"/>
      <c r="AF49" s="11"/>
      <c r="AJ49" s="11"/>
      <c r="AN49" s="11"/>
      <c r="AS49" s="11"/>
      <c r="AX49" s="11"/>
      <c r="BC49" s="11"/>
      <c r="BH49" s="11"/>
      <c r="BM49" s="11"/>
    </row>
    <row r="50" spans="3:65" s="12" customFormat="1" x14ac:dyDescent="0.25">
      <c r="C50" s="11"/>
      <c r="D50" s="92"/>
      <c r="F50" s="16"/>
      <c r="G50" s="16"/>
      <c r="J50" s="11"/>
      <c r="K50" s="92"/>
      <c r="N50" s="11"/>
      <c r="O50" s="11"/>
      <c r="P50" s="100"/>
      <c r="Q50" s="180"/>
      <c r="R50" s="100"/>
      <c r="S50" s="100"/>
      <c r="U50" s="98"/>
      <c r="V50" s="97"/>
      <c r="W50" s="98"/>
      <c r="X50" s="100"/>
      <c r="Y50" s="16"/>
      <c r="Z50" s="92"/>
      <c r="AA50" s="11"/>
      <c r="AB50" s="92"/>
      <c r="AC50" s="110"/>
      <c r="AF50" s="11"/>
      <c r="AJ50" s="11"/>
      <c r="AN50" s="11"/>
      <c r="AS50" s="11"/>
      <c r="AX50" s="11"/>
      <c r="BC50" s="11"/>
      <c r="BH50" s="11"/>
      <c r="BM50" s="11"/>
    </row>
    <row r="51" spans="3:65" s="12" customFormat="1" x14ac:dyDescent="0.25">
      <c r="C51" s="11"/>
      <c r="D51" s="92"/>
      <c r="F51" s="16"/>
      <c r="G51" s="16"/>
      <c r="J51" s="11"/>
      <c r="K51" s="92"/>
      <c r="N51" s="11"/>
      <c r="O51" s="11"/>
      <c r="P51" s="100"/>
      <c r="Q51" s="180"/>
      <c r="R51" s="100"/>
      <c r="S51" s="100"/>
      <c r="U51" s="98"/>
      <c r="V51" s="97"/>
      <c r="W51" s="98"/>
      <c r="X51" s="100"/>
      <c r="Y51" s="16"/>
      <c r="Z51" s="92"/>
      <c r="AA51" s="11"/>
      <c r="AB51" s="92"/>
      <c r="AC51" s="110"/>
      <c r="AE51" s="92"/>
      <c r="AF51" s="11"/>
      <c r="AG51" s="92"/>
      <c r="AJ51" s="11"/>
      <c r="AN51" s="11"/>
      <c r="AS51" s="11"/>
      <c r="AX51" s="11"/>
      <c r="BC51" s="11"/>
      <c r="BH51" s="11"/>
      <c r="BM51" s="11"/>
    </row>
    <row r="52" spans="3:65" s="12" customFormat="1" x14ac:dyDescent="0.25">
      <c r="C52" s="11"/>
      <c r="D52" s="92"/>
      <c r="F52" s="16"/>
      <c r="G52" s="16"/>
      <c r="J52" s="11"/>
      <c r="K52" s="92"/>
      <c r="N52" s="11"/>
      <c r="O52" s="11"/>
      <c r="P52" s="100"/>
      <c r="Q52" s="180"/>
      <c r="R52" s="100"/>
      <c r="S52" s="100"/>
      <c r="U52" s="98"/>
      <c r="V52" s="97"/>
      <c r="W52" s="98"/>
      <c r="X52" s="100"/>
      <c r="Y52" s="16"/>
      <c r="Z52" s="92"/>
      <c r="AA52" s="11"/>
      <c r="AB52" s="92"/>
      <c r="AC52" s="110"/>
      <c r="AF52" s="11"/>
      <c r="AJ52" s="11"/>
      <c r="AN52" s="11"/>
      <c r="AS52" s="11"/>
      <c r="AX52" s="11"/>
      <c r="BC52" s="11"/>
      <c r="BH52" s="11"/>
      <c r="BM52" s="11"/>
    </row>
    <row r="53" spans="3:65" s="12" customFormat="1" x14ac:dyDescent="0.25">
      <c r="C53" s="11"/>
      <c r="D53" s="92"/>
      <c r="F53" s="16"/>
      <c r="G53" s="16"/>
      <c r="J53" s="11"/>
      <c r="K53" s="92"/>
      <c r="N53" s="11"/>
      <c r="O53" s="11"/>
      <c r="P53" s="100"/>
      <c r="Q53" s="180"/>
      <c r="R53" s="100"/>
      <c r="S53" s="100"/>
      <c r="U53" s="98"/>
      <c r="V53" s="97"/>
      <c r="W53" s="98"/>
      <c r="X53" s="100"/>
      <c r="Y53" s="16"/>
      <c r="Z53" s="92"/>
      <c r="AA53" s="11"/>
      <c r="AB53" s="92"/>
      <c r="AC53" s="110"/>
      <c r="AF53" s="11"/>
      <c r="AJ53" s="11"/>
      <c r="AN53" s="11"/>
      <c r="AS53" s="11"/>
      <c r="BC53" s="11"/>
      <c r="BH53" s="11"/>
      <c r="BM53" s="11"/>
    </row>
    <row r="54" spans="3:65" s="12" customFormat="1" x14ac:dyDescent="0.25">
      <c r="C54" s="11"/>
      <c r="D54" s="92"/>
      <c r="F54" s="16"/>
      <c r="G54" s="16"/>
      <c r="J54" s="11"/>
      <c r="K54" s="92"/>
      <c r="N54" s="11"/>
      <c r="O54" s="11"/>
      <c r="P54" s="100"/>
      <c r="Q54" s="180"/>
      <c r="R54" s="100"/>
      <c r="S54" s="100"/>
      <c r="U54" s="98"/>
      <c r="V54" s="97"/>
      <c r="W54" s="98"/>
      <c r="X54" s="100"/>
      <c r="Y54" s="16"/>
      <c r="Z54" s="92"/>
      <c r="AA54" s="11"/>
      <c r="AB54" s="92"/>
      <c r="AC54" s="110"/>
      <c r="AF54" s="11"/>
      <c r="AJ54" s="11"/>
      <c r="AN54" s="11"/>
      <c r="AS54" s="11"/>
      <c r="BC54" s="11"/>
      <c r="BH54" s="11"/>
      <c r="BM54" s="11"/>
    </row>
    <row r="55" spans="3:65" s="12" customFormat="1" x14ac:dyDescent="0.25">
      <c r="C55" s="11"/>
      <c r="D55" s="92"/>
      <c r="F55" s="16"/>
      <c r="G55" s="16"/>
      <c r="J55" s="11"/>
      <c r="K55" s="92"/>
      <c r="N55" s="11"/>
      <c r="O55" s="11"/>
      <c r="P55" s="100"/>
      <c r="Q55" s="180"/>
      <c r="R55" s="100"/>
      <c r="S55" s="100"/>
      <c r="U55" s="98"/>
      <c r="V55" s="97"/>
      <c r="W55" s="98"/>
      <c r="X55" s="100"/>
      <c r="Y55" s="16"/>
      <c r="Z55" s="92"/>
      <c r="AA55" s="11"/>
      <c r="AB55" s="92"/>
      <c r="AC55" s="110"/>
      <c r="AF55" s="11"/>
      <c r="AJ55" s="11"/>
      <c r="AN55" s="11"/>
      <c r="AS55" s="11"/>
      <c r="BC55" s="11"/>
      <c r="BH55" s="11"/>
      <c r="BM55" s="11"/>
    </row>
    <row r="56" spans="3:65" s="12" customFormat="1" x14ac:dyDescent="0.25">
      <c r="C56" s="11"/>
      <c r="D56" s="92"/>
      <c r="F56" s="16"/>
      <c r="G56" s="16"/>
      <c r="J56" s="11"/>
      <c r="K56" s="92"/>
      <c r="N56" s="11"/>
      <c r="O56" s="11"/>
      <c r="P56" s="100"/>
      <c r="Q56" s="180"/>
      <c r="R56" s="100"/>
      <c r="S56" s="100"/>
      <c r="U56" s="98"/>
      <c r="V56" s="97"/>
      <c r="W56" s="98"/>
      <c r="X56" s="100"/>
      <c r="Y56" s="16"/>
      <c r="Z56" s="92"/>
      <c r="AA56" s="11"/>
      <c r="AB56" s="92"/>
      <c r="AC56" s="110"/>
      <c r="AF56" s="11"/>
      <c r="AJ56" s="11"/>
      <c r="AN56" s="11"/>
      <c r="AS56" s="11"/>
      <c r="BC56" s="11"/>
      <c r="BH56" s="11"/>
      <c r="BM56" s="11"/>
    </row>
    <row r="57" spans="3:65" s="12" customFormat="1" x14ac:dyDescent="0.25">
      <c r="C57" s="11"/>
      <c r="D57" s="92"/>
      <c r="F57" s="16"/>
      <c r="G57" s="16"/>
      <c r="J57" s="11"/>
      <c r="K57" s="92"/>
      <c r="N57" s="11"/>
      <c r="O57" s="11"/>
      <c r="P57" s="100"/>
      <c r="Q57" s="180"/>
      <c r="R57" s="100"/>
      <c r="S57" s="100"/>
      <c r="U57" s="98"/>
      <c r="V57" s="97"/>
      <c r="W57" s="98"/>
      <c r="X57" s="100"/>
      <c r="Y57" s="16"/>
      <c r="Z57" s="92"/>
      <c r="AA57" s="11"/>
      <c r="AB57" s="92"/>
      <c r="AC57" s="110"/>
      <c r="AF57" s="11"/>
      <c r="AJ57" s="11"/>
      <c r="AN57" s="11"/>
      <c r="AS57" s="11"/>
      <c r="BC57" s="11"/>
      <c r="BH57" s="11"/>
      <c r="BM57" s="11"/>
    </row>
    <row r="58" spans="3:65" s="12" customFormat="1" x14ac:dyDescent="0.25">
      <c r="C58" s="11"/>
      <c r="D58" s="92"/>
      <c r="F58" s="16"/>
      <c r="G58" s="16"/>
      <c r="J58" s="11"/>
      <c r="K58" s="92"/>
      <c r="N58" s="11"/>
      <c r="O58" s="11"/>
      <c r="P58" s="100"/>
      <c r="Q58" s="180"/>
      <c r="R58" s="100"/>
      <c r="S58" s="100"/>
      <c r="U58" s="98"/>
      <c r="V58" s="97"/>
      <c r="W58" s="98"/>
      <c r="X58" s="100"/>
      <c r="Y58" s="16"/>
      <c r="Z58" s="92"/>
      <c r="AA58" s="11"/>
      <c r="AB58" s="92"/>
      <c r="AC58" s="110"/>
      <c r="AF58" s="11"/>
      <c r="AJ58" s="11"/>
      <c r="AN58" s="11"/>
      <c r="AS58" s="11"/>
      <c r="BC58" s="11"/>
      <c r="BH58" s="11"/>
      <c r="BM58" s="11"/>
    </row>
    <row r="59" spans="3:65" s="12" customFormat="1" x14ac:dyDescent="0.25">
      <c r="C59" s="11"/>
      <c r="D59" s="92"/>
      <c r="F59" s="16"/>
      <c r="G59" s="16"/>
      <c r="J59" s="11"/>
      <c r="K59" s="92"/>
      <c r="N59" s="11"/>
      <c r="O59" s="11"/>
      <c r="P59" s="100"/>
      <c r="Q59" s="180"/>
      <c r="R59" s="100"/>
      <c r="S59" s="100"/>
      <c r="U59" s="98"/>
      <c r="V59" s="97"/>
      <c r="W59" s="98"/>
      <c r="X59" s="100"/>
      <c r="Y59" s="16"/>
      <c r="Z59" s="92"/>
      <c r="AA59" s="11"/>
      <c r="AB59" s="92"/>
      <c r="AC59" s="110"/>
      <c r="AF59" s="11"/>
      <c r="AJ59" s="11"/>
      <c r="AN59" s="11"/>
      <c r="AS59" s="11"/>
      <c r="BC59" s="11"/>
      <c r="BH59" s="11"/>
      <c r="BM59" s="11"/>
    </row>
    <row r="60" spans="3:65" s="12" customFormat="1" x14ac:dyDescent="0.25">
      <c r="C60" s="11"/>
      <c r="D60" s="92"/>
      <c r="F60" s="16"/>
      <c r="G60" s="16"/>
      <c r="J60" s="11"/>
      <c r="K60" s="92"/>
      <c r="N60" s="11"/>
      <c r="O60" s="11"/>
      <c r="P60" s="100"/>
      <c r="Q60" s="180"/>
      <c r="R60" s="100"/>
      <c r="S60" s="100"/>
      <c r="U60" s="98"/>
      <c r="V60" s="97"/>
      <c r="W60" s="98"/>
      <c r="X60" s="100"/>
      <c r="Y60" s="16"/>
      <c r="Z60" s="92"/>
      <c r="AA60" s="11"/>
      <c r="AB60" s="92"/>
      <c r="AC60" s="110"/>
      <c r="AF60" s="11"/>
      <c r="AJ60" s="11"/>
      <c r="AN60" s="11"/>
      <c r="AS60" s="11"/>
      <c r="BC60" s="11"/>
      <c r="BH60" s="11"/>
      <c r="BM60" s="11"/>
    </row>
    <row r="61" spans="3:65" s="12" customFormat="1" x14ac:dyDescent="0.25">
      <c r="C61" s="11"/>
      <c r="D61" s="92"/>
      <c r="F61" s="16"/>
      <c r="G61" s="16"/>
      <c r="J61" s="11"/>
      <c r="K61" s="92"/>
      <c r="N61" s="11"/>
      <c r="O61" s="11"/>
      <c r="P61" s="100"/>
      <c r="Q61" s="180"/>
      <c r="R61" s="100"/>
      <c r="S61" s="100"/>
      <c r="U61" s="98"/>
      <c r="V61" s="97"/>
      <c r="W61" s="98"/>
      <c r="X61" s="100"/>
      <c r="Y61" s="16"/>
      <c r="Z61" s="92"/>
      <c r="AA61" s="11"/>
      <c r="AB61" s="92"/>
      <c r="AC61" s="110"/>
      <c r="AF61" s="11"/>
      <c r="AJ61" s="11"/>
      <c r="AN61" s="11"/>
      <c r="AS61" s="11"/>
      <c r="BC61" s="11"/>
      <c r="BH61" s="11"/>
      <c r="BM61" s="11"/>
    </row>
    <row r="62" spans="3:65" s="12" customFormat="1" x14ac:dyDescent="0.25">
      <c r="C62" s="11"/>
      <c r="D62" s="92"/>
      <c r="F62" s="16"/>
      <c r="G62" s="16"/>
      <c r="J62" s="11"/>
      <c r="K62" s="92"/>
      <c r="N62" s="11"/>
      <c r="O62" s="11"/>
      <c r="P62" s="100"/>
      <c r="Q62" s="180"/>
      <c r="R62" s="100"/>
      <c r="S62" s="100"/>
      <c r="U62" s="98"/>
      <c r="V62" s="97"/>
      <c r="W62" s="98"/>
      <c r="X62" s="100"/>
      <c r="Y62" s="16"/>
      <c r="Z62" s="92"/>
      <c r="AA62" s="11"/>
      <c r="AB62" s="92"/>
      <c r="AC62" s="110"/>
      <c r="AF62" s="11"/>
      <c r="AJ62" s="11"/>
      <c r="AN62" s="11"/>
      <c r="AS62" s="11"/>
      <c r="BC62" s="11"/>
      <c r="BH62" s="11"/>
      <c r="BM62" s="11"/>
    </row>
    <row r="63" spans="3:65" s="12" customFormat="1" x14ac:dyDescent="0.25">
      <c r="C63" s="11"/>
      <c r="D63" s="92"/>
      <c r="F63" s="16"/>
      <c r="G63" s="16"/>
      <c r="J63" s="11"/>
      <c r="K63" s="92"/>
      <c r="N63" s="11"/>
      <c r="O63" s="11"/>
      <c r="P63" s="100"/>
      <c r="Q63" s="180"/>
      <c r="R63" s="100"/>
      <c r="S63" s="100"/>
      <c r="U63" s="98"/>
      <c r="V63" s="97"/>
      <c r="W63" s="98"/>
      <c r="X63" s="100"/>
      <c r="Y63" s="16"/>
      <c r="Z63" s="92"/>
      <c r="AA63" s="11"/>
      <c r="AB63" s="92"/>
      <c r="AC63" s="110"/>
      <c r="AF63" s="11"/>
      <c r="AJ63" s="11"/>
      <c r="AN63" s="11"/>
      <c r="AS63" s="11"/>
      <c r="BC63" s="11"/>
      <c r="BH63" s="11"/>
      <c r="BM63" s="11"/>
    </row>
    <row r="64" spans="3:65" s="12" customFormat="1" x14ac:dyDescent="0.25">
      <c r="C64" s="11"/>
      <c r="D64" s="92"/>
      <c r="F64" s="16"/>
      <c r="G64" s="16"/>
      <c r="J64" s="11"/>
      <c r="K64" s="92"/>
      <c r="N64" s="11"/>
      <c r="O64" s="11"/>
      <c r="P64" s="100"/>
      <c r="Q64" s="180"/>
      <c r="R64" s="100"/>
      <c r="S64" s="100"/>
      <c r="U64" s="98"/>
      <c r="V64" s="97"/>
      <c r="W64" s="98"/>
      <c r="X64" s="100"/>
      <c r="Y64" s="16"/>
      <c r="Z64" s="92"/>
      <c r="AA64" s="11"/>
      <c r="AB64" s="92"/>
      <c r="AC64" s="110"/>
      <c r="AF64" s="11"/>
      <c r="AJ64" s="11"/>
      <c r="AN64" s="11"/>
      <c r="AS64" s="11"/>
      <c r="BC64" s="11"/>
      <c r="BH64" s="11"/>
      <c r="BM64" s="11"/>
    </row>
    <row r="65" spans="3:65" s="12" customFormat="1" x14ac:dyDescent="0.25">
      <c r="C65" s="11"/>
      <c r="D65" s="92"/>
      <c r="F65" s="16"/>
      <c r="G65" s="16"/>
      <c r="J65" s="11"/>
      <c r="K65" s="92"/>
      <c r="N65" s="11"/>
      <c r="O65" s="11"/>
      <c r="P65" s="100"/>
      <c r="Q65" s="180"/>
      <c r="R65" s="100"/>
      <c r="S65" s="100"/>
      <c r="U65" s="98"/>
      <c r="V65" s="97"/>
      <c r="W65" s="98"/>
      <c r="X65" s="100"/>
      <c r="Y65" s="16"/>
      <c r="Z65" s="92"/>
      <c r="AA65" s="11"/>
      <c r="AB65" s="92"/>
      <c r="AC65" s="110"/>
      <c r="AF65" s="11"/>
      <c r="AJ65" s="11"/>
      <c r="AN65" s="11"/>
      <c r="AS65" s="11"/>
      <c r="BC65" s="11"/>
      <c r="BH65" s="11"/>
      <c r="BM65" s="11"/>
    </row>
    <row r="66" spans="3:65" s="12" customFormat="1" x14ac:dyDescent="0.25">
      <c r="C66" s="11"/>
      <c r="D66" s="92"/>
      <c r="F66" s="16"/>
      <c r="G66" s="16"/>
      <c r="J66" s="11"/>
      <c r="K66" s="92"/>
      <c r="N66" s="11"/>
      <c r="O66" s="11"/>
      <c r="P66" s="100"/>
      <c r="Q66" s="180"/>
      <c r="R66" s="100"/>
      <c r="S66" s="100"/>
      <c r="U66" s="98"/>
      <c r="V66" s="97"/>
      <c r="W66" s="98"/>
      <c r="X66" s="100"/>
      <c r="Y66" s="16"/>
      <c r="Z66" s="92"/>
      <c r="AA66" s="11"/>
      <c r="AB66" s="92"/>
      <c r="AC66" s="110"/>
      <c r="AF66" s="11"/>
      <c r="AJ66" s="11"/>
      <c r="AN66" s="11"/>
      <c r="AS66" s="11"/>
      <c r="BC66" s="11"/>
      <c r="BH66" s="11"/>
      <c r="BM66" s="11"/>
    </row>
    <row r="67" spans="3:65" s="12" customFormat="1" x14ac:dyDescent="0.25">
      <c r="C67" s="11"/>
      <c r="D67" s="92"/>
      <c r="F67" s="16"/>
      <c r="G67" s="16"/>
      <c r="J67" s="11"/>
      <c r="K67" s="92"/>
      <c r="N67" s="11"/>
      <c r="O67" s="11"/>
      <c r="P67" s="100"/>
      <c r="Q67" s="180"/>
      <c r="R67" s="100"/>
      <c r="S67" s="100"/>
      <c r="U67" s="98"/>
      <c r="V67" s="97"/>
      <c r="W67" s="98"/>
      <c r="X67" s="100"/>
      <c r="Y67" s="16"/>
      <c r="Z67" s="92"/>
      <c r="AA67" s="11"/>
      <c r="AB67" s="92"/>
      <c r="AC67" s="110"/>
      <c r="AF67" s="11"/>
      <c r="AJ67" s="11"/>
      <c r="AN67" s="11"/>
      <c r="AS67" s="11"/>
      <c r="BC67" s="11"/>
      <c r="BH67" s="11"/>
      <c r="BM67" s="11"/>
    </row>
    <row r="68" spans="3:65" s="12" customFormat="1" x14ac:dyDescent="0.25">
      <c r="C68" s="11"/>
      <c r="D68" s="92"/>
      <c r="F68" s="16"/>
      <c r="G68" s="16"/>
      <c r="J68" s="11"/>
      <c r="K68" s="92"/>
      <c r="N68" s="11"/>
      <c r="O68" s="11"/>
      <c r="P68" s="100"/>
      <c r="Q68" s="180"/>
      <c r="R68" s="100"/>
      <c r="S68" s="100"/>
      <c r="U68" s="98"/>
      <c r="V68" s="97"/>
      <c r="W68" s="98"/>
      <c r="X68" s="100"/>
      <c r="Y68" s="16"/>
      <c r="Z68" s="92"/>
      <c r="AA68" s="11"/>
      <c r="AB68" s="92"/>
      <c r="AC68" s="110"/>
      <c r="AF68" s="11"/>
      <c r="AJ68" s="11"/>
      <c r="AN68" s="11"/>
      <c r="AS68" s="11"/>
      <c r="BC68" s="11"/>
      <c r="BH68" s="11"/>
      <c r="BM68" s="11"/>
    </row>
    <row r="69" spans="3:65" s="12" customFormat="1" x14ac:dyDescent="0.25">
      <c r="C69" s="11"/>
      <c r="D69" s="92"/>
      <c r="F69" s="16"/>
      <c r="G69" s="16"/>
      <c r="J69" s="11"/>
      <c r="K69" s="92"/>
      <c r="N69" s="11"/>
      <c r="O69" s="11"/>
      <c r="P69" s="100"/>
      <c r="Q69" s="180"/>
      <c r="R69" s="100"/>
      <c r="S69" s="100"/>
      <c r="U69" s="98"/>
      <c r="V69" s="97"/>
      <c r="W69" s="98"/>
      <c r="X69" s="100"/>
      <c r="Y69" s="16"/>
      <c r="Z69" s="92"/>
      <c r="AA69" s="11"/>
      <c r="AB69" s="92"/>
      <c r="AC69" s="110"/>
      <c r="AF69" s="11"/>
      <c r="AJ69" s="11"/>
      <c r="AN69" s="11"/>
      <c r="AS69" s="11"/>
      <c r="BC69" s="11"/>
      <c r="BH69" s="11"/>
      <c r="BM69" s="11"/>
    </row>
    <row r="70" spans="3:65" s="12" customFormat="1" x14ac:dyDescent="0.25">
      <c r="C70" s="11"/>
      <c r="D70" s="92"/>
      <c r="F70" s="16"/>
      <c r="G70" s="16"/>
      <c r="J70" s="11"/>
      <c r="K70" s="92"/>
      <c r="N70" s="11"/>
      <c r="O70" s="11"/>
      <c r="P70" s="100"/>
      <c r="Q70" s="180"/>
      <c r="R70" s="100"/>
      <c r="S70" s="100"/>
      <c r="U70" s="98"/>
      <c r="V70" s="97"/>
      <c r="W70" s="98"/>
      <c r="X70" s="100"/>
      <c r="Y70" s="16"/>
      <c r="Z70" s="92"/>
      <c r="AA70" s="11"/>
      <c r="AB70" s="92"/>
      <c r="AC70" s="110"/>
      <c r="AF70" s="11"/>
      <c r="AJ70" s="11"/>
      <c r="AN70" s="11"/>
      <c r="AS70" s="11"/>
      <c r="BC70" s="11"/>
      <c r="BH70" s="11"/>
      <c r="BM70" s="11"/>
    </row>
    <row r="71" spans="3:65" s="12" customFormat="1" x14ac:dyDescent="0.25">
      <c r="C71" s="11"/>
      <c r="D71" s="92"/>
      <c r="F71" s="16"/>
      <c r="G71" s="16"/>
      <c r="J71" s="11"/>
      <c r="K71" s="92"/>
      <c r="N71" s="11"/>
      <c r="O71" s="11"/>
      <c r="P71" s="100"/>
      <c r="Q71" s="180"/>
      <c r="R71" s="100"/>
      <c r="S71" s="100"/>
      <c r="U71" s="98"/>
      <c r="V71" s="97"/>
      <c r="W71" s="98"/>
      <c r="X71" s="100"/>
      <c r="Y71" s="16"/>
      <c r="Z71" s="92"/>
      <c r="AA71" s="11"/>
      <c r="AB71" s="92"/>
      <c r="AC71" s="110"/>
      <c r="AF71" s="11"/>
      <c r="AJ71" s="11"/>
      <c r="AN71" s="11"/>
      <c r="AS71" s="11"/>
      <c r="BC71" s="11"/>
      <c r="BH71" s="11"/>
      <c r="BM71" s="11"/>
    </row>
    <row r="72" spans="3:65" s="12" customFormat="1" x14ac:dyDescent="0.25">
      <c r="C72" s="11"/>
      <c r="D72" s="92"/>
      <c r="F72" s="16"/>
      <c r="G72" s="16"/>
      <c r="J72" s="11"/>
      <c r="K72" s="92"/>
      <c r="N72" s="11"/>
      <c r="O72" s="11"/>
      <c r="P72" s="100"/>
      <c r="Q72" s="180"/>
      <c r="R72" s="100"/>
      <c r="S72" s="100"/>
      <c r="U72" s="98"/>
      <c r="V72" s="97"/>
      <c r="W72" s="98"/>
      <c r="X72" s="100"/>
      <c r="Y72" s="16"/>
      <c r="Z72" s="92"/>
      <c r="AA72" s="11"/>
      <c r="AB72" s="92"/>
      <c r="AC72" s="110"/>
      <c r="AF72" s="11"/>
      <c r="AJ72" s="11"/>
      <c r="AN72" s="11"/>
      <c r="AS72" s="11"/>
      <c r="BC72" s="11"/>
      <c r="BH72" s="11"/>
      <c r="BM72" s="11"/>
    </row>
    <row r="73" spans="3:65" s="12" customFormat="1" x14ac:dyDescent="0.25">
      <c r="C73" s="11"/>
      <c r="D73" s="92"/>
      <c r="F73" s="16"/>
      <c r="G73" s="16"/>
      <c r="J73" s="11"/>
      <c r="K73" s="92"/>
      <c r="N73" s="11"/>
      <c r="O73" s="11"/>
      <c r="P73" s="100"/>
      <c r="Q73" s="180"/>
      <c r="R73" s="100"/>
      <c r="S73" s="100"/>
      <c r="U73" s="98"/>
      <c r="V73" s="97"/>
      <c r="W73" s="98"/>
      <c r="X73" s="100"/>
      <c r="Y73" s="16"/>
      <c r="Z73" s="92"/>
      <c r="AA73" s="11"/>
      <c r="AB73" s="92"/>
      <c r="AC73" s="110"/>
      <c r="AF73" s="11"/>
      <c r="AJ73" s="11"/>
      <c r="AN73" s="11"/>
      <c r="AS73" s="11"/>
      <c r="BC73" s="11"/>
      <c r="BH73" s="11"/>
      <c r="BM73" s="11"/>
    </row>
    <row r="74" spans="3:65" s="12" customFormat="1" x14ac:dyDescent="0.25">
      <c r="C74" s="11"/>
      <c r="D74" s="92"/>
      <c r="F74" s="16"/>
      <c r="G74" s="16"/>
      <c r="J74" s="11"/>
      <c r="K74" s="92"/>
      <c r="N74" s="11"/>
      <c r="O74" s="11"/>
      <c r="P74" s="100"/>
      <c r="Q74" s="180"/>
      <c r="R74" s="100"/>
      <c r="S74" s="100"/>
      <c r="U74" s="98"/>
      <c r="V74" s="97"/>
      <c r="W74" s="98"/>
      <c r="X74" s="100"/>
      <c r="Y74" s="16"/>
      <c r="Z74" s="92"/>
      <c r="AA74" s="11"/>
      <c r="AB74" s="92"/>
      <c r="AC74" s="110"/>
      <c r="AF74" s="11"/>
      <c r="AJ74" s="11"/>
      <c r="AN74" s="11"/>
      <c r="AS74" s="11"/>
      <c r="BC74" s="11"/>
      <c r="BH74" s="11"/>
      <c r="BM74" s="11"/>
    </row>
    <row r="75" spans="3:65" s="12" customFormat="1" x14ac:dyDescent="0.25">
      <c r="C75" s="11"/>
      <c r="D75" s="92"/>
      <c r="F75" s="16"/>
      <c r="G75" s="16"/>
      <c r="J75" s="11"/>
      <c r="K75" s="92"/>
      <c r="N75" s="11"/>
      <c r="O75" s="11"/>
      <c r="P75" s="100"/>
      <c r="Q75" s="180"/>
      <c r="R75" s="100"/>
      <c r="S75" s="100"/>
      <c r="U75" s="98"/>
      <c r="V75" s="97"/>
      <c r="W75" s="98"/>
      <c r="X75" s="100"/>
      <c r="Y75" s="16"/>
      <c r="Z75" s="92"/>
      <c r="AA75" s="11"/>
      <c r="AB75" s="92"/>
      <c r="AC75" s="110"/>
      <c r="AF75" s="11"/>
      <c r="AJ75" s="11"/>
      <c r="AN75" s="11"/>
      <c r="AS75" s="11"/>
      <c r="BC75" s="11"/>
      <c r="BH75" s="11"/>
      <c r="BM75" s="11"/>
    </row>
    <row r="76" spans="3:65" s="12" customFormat="1" x14ac:dyDescent="0.25">
      <c r="C76" s="11"/>
      <c r="D76" s="92"/>
      <c r="F76" s="16"/>
      <c r="G76" s="16"/>
      <c r="J76" s="11"/>
      <c r="K76" s="92"/>
      <c r="N76" s="11"/>
      <c r="O76" s="11"/>
      <c r="P76" s="100"/>
      <c r="Q76" s="180"/>
      <c r="R76" s="100"/>
      <c r="S76" s="100"/>
      <c r="U76" s="98"/>
      <c r="V76" s="97"/>
      <c r="W76" s="98"/>
      <c r="X76" s="100"/>
      <c r="Y76" s="16"/>
      <c r="Z76" s="92"/>
      <c r="AA76" s="11"/>
      <c r="AB76" s="92"/>
      <c r="AC76" s="110"/>
      <c r="AE76" s="92"/>
      <c r="AF76" s="11"/>
      <c r="AG76" s="92"/>
      <c r="AJ76" s="11"/>
      <c r="AN76" s="11"/>
      <c r="AS76" s="11"/>
      <c r="AX76" s="11"/>
      <c r="BC76" s="11"/>
      <c r="BH76" s="11"/>
      <c r="BM76" s="11"/>
    </row>
    <row r="77" spans="3:65" s="12" customFormat="1" x14ac:dyDescent="0.25">
      <c r="C77" s="11"/>
      <c r="D77" s="92"/>
      <c r="F77" s="16"/>
      <c r="G77" s="16"/>
      <c r="J77" s="11"/>
      <c r="K77" s="92"/>
      <c r="N77" s="11"/>
      <c r="O77" s="11"/>
      <c r="P77" s="100"/>
      <c r="Q77" s="180"/>
      <c r="R77" s="100"/>
      <c r="S77" s="100"/>
      <c r="U77" s="98"/>
      <c r="V77" s="97"/>
      <c r="W77" s="98"/>
      <c r="X77" s="100"/>
      <c r="Y77" s="16"/>
      <c r="Z77" s="92"/>
      <c r="AA77" s="11"/>
      <c r="AB77" s="92"/>
      <c r="AC77" s="110"/>
      <c r="AE77" s="92"/>
      <c r="AF77" s="11"/>
      <c r="AG77" s="92"/>
      <c r="AJ77" s="11"/>
      <c r="AN77" s="11"/>
      <c r="AS77" s="11"/>
      <c r="AX77" s="11"/>
      <c r="BC77" s="11"/>
      <c r="BH77" s="11"/>
      <c r="BM77" s="11"/>
    </row>
    <row r="78" spans="3:65" s="12" customFormat="1" x14ac:dyDescent="0.25">
      <c r="C78" s="11"/>
      <c r="D78" s="92"/>
      <c r="F78" s="16"/>
      <c r="G78" s="16"/>
      <c r="J78" s="11"/>
      <c r="K78" s="92"/>
      <c r="N78" s="11"/>
      <c r="O78" s="11"/>
      <c r="P78" s="100"/>
      <c r="Q78" s="180"/>
      <c r="R78" s="100"/>
      <c r="S78" s="100"/>
      <c r="U78" s="98"/>
      <c r="V78" s="97"/>
      <c r="W78" s="98"/>
      <c r="X78" s="100"/>
      <c r="Y78" s="16"/>
      <c r="Z78" s="92"/>
      <c r="AA78" s="11"/>
      <c r="AB78" s="92"/>
      <c r="AC78" s="110"/>
      <c r="AE78" s="92"/>
      <c r="AF78" s="11"/>
      <c r="AG78" s="92"/>
      <c r="AJ78" s="11"/>
      <c r="AN78" s="11"/>
      <c r="AS78" s="11"/>
      <c r="AX78" s="11"/>
      <c r="BC78" s="11"/>
      <c r="BH78" s="11"/>
      <c r="BM78" s="11"/>
    </row>
    <row r="79" spans="3:65" s="12" customFormat="1" x14ac:dyDescent="0.25">
      <c r="C79" s="11"/>
      <c r="D79" s="92"/>
      <c r="F79" s="16"/>
      <c r="G79" s="16"/>
      <c r="J79" s="11"/>
      <c r="K79" s="92"/>
      <c r="N79" s="11"/>
      <c r="O79" s="11"/>
      <c r="P79" s="100"/>
      <c r="Q79" s="180"/>
      <c r="R79" s="100"/>
      <c r="S79" s="100"/>
      <c r="U79" s="98"/>
      <c r="V79" s="97"/>
      <c r="W79" s="98"/>
      <c r="X79" s="100"/>
      <c r="Y79" s="16"/>
      <c r="Z79" s="92"/>
      <c r="AA79" s="11"/>
      <c r="AB79" s="92"/>
      <c r="AC79" s="110"/>
      <c r="AE79" s="92"/>
      <c r="AF79" s="11"/>
      <c r="AG79" s="92"/>
      <c r="AJ79" s="11"/>
      <c r="AN79" s="11"/>
      <c r="AS79" s="11"/>
      <c r="AX79" s="11"/>
      <c r="BC79" s="11"/>
      <c r="BH79" s="11"/>
      <c r="BM79" s="11"/>
    </row>
    <row r="80" spans="3:65" s="12" customFormat="1" x14ac:dyDescent="0.25">
      <c r="C80" s="11"/>
      <c r="D80" s="92"/>
      <c r="F80" s="16"/>
      <c r="G80" s="16"/>
      <c r="J80" s="11"/>
      <c r="K80" s="92"/>
      <c r="N80" s="11"/>
      <c r="O80" s="11"/>
      <c r="P80" s="100"/>
      <c r="Q80" s="180"/>
      <c r="R80" s="100"/>
      <c r="S80" s="100"/>
      <c r="U80" s="98"/>
      <c r="V80" s="97"/>
      <c r="W80" s="98"/>
      <c r="X80" s="100"/>
      <c r="Y80" s="16"/>
      <c r="Z80" s="92"/>
      <c r="AA80" s="11"/>
      <c r="AB80" s="92"/>
      <c r="AC80" s="110"/>
      <c r="AE80" s="92"/>
      <c r="AF80" s="11"/>
      <c r="AG80" s="92"/>
      <c r="AJ80" s="11"/>
      <c r="AN80" s="11"/>
      <c r="AS80" s="11"/>
      <c r="AX80" s="11"/>
      <c r="BC80" s="11"/>
      <c r="BH80" s="11"/>
      <c r="BM80" s="11"/>
    </row>
    <row r="81" spans="3:65" s="12" customFormat="1" x14ac:dyDescent="0.25">
      <c r="C81" s="11"/>
      <c r="D81" s="92"/>
      <c r="F81" s="16"/>
      <c r="G81" s="16"/>
      <c r="J81" s="11"/>
      <c r="K81" s="92"/>
      <c r="N81" s="11"/>
      <c r="O81" s="11"/>
      <c r="P81" s="100"/>
      <c r="Q81" s="180"/>
      <c r="R81" s="100"/>
      <c r="S81" s="100"/>
      <c r="U81" s="98"/>
      <c r="V81" s="97"/>
      <c r="W81" s="98"/>
      <c r="X81" s="100"/>
      <c r="Y81" s="16"/>
      <c r="Z81" s="92"/>
      <c r="AA81" s="11"/>
      <c r="AB81" s="92"/>
      <c r="AC81" s="110"/>
      <c r="AE81" s="92"/>
      <c r="AF81" s="11"/>
      <c r="AG81" s="92"/>
      <c r="AJ81" s="11"/>
      <c r="AN81" s="11"/>
      <c r="AS81" s="11"/>
      <c r="AX81" s="11"/>
      <c r="BC81" s="11"/>
      <c r="BH81" s="11"/>
      <c r="BM81" s="11"/>
    </row>
    <row r="82" spans="3:65" s="12" customFormat="1" x14ac:dyDescent="0.25">
      <c r="C82" s="11"/>
      <c r="D82" s="92"/>
      <c r="F82" s="16"/>
      <c r="G82" s="16"/>
      <c r="J82" s="11"/>
      <c r="K82" s="92"/>
      <c r="N82" s="11"/>
      <c r="O82" s="11"/>
      <c r="P82" s="100"/>
      <c r="Q82" s="180"/>
      <c r="R82" s="100"/>
      <c r="S82" s="100"/>
      <c r="U82" s="98"/>
      <c r="V82" s="97"/>
      <c r="W82" s="98"/>
      <c r="X82" s="100"/>
      <c r="Y82" s="16"/>
      <c r="Z82" s="92"/>
      <c r="AA82" s="11"/>
      <c r="AB82" s="92"/>
      <c r="AC82" s="110"/>
      <c r="AE82" s="92"/>
      <c r="AF82" s="11"/>
      <c r="AG82" s="92"/>
      <c r="AJ82" s="11"/>
      <c r="AN82" s="11"/>
      <c r="AS82" s="11"/>
      <c r="AX82" s="11"/>
      <c r="BC82" s="11"/>
      <c r="BH82" s="11"/>
      <c r="BM82" s="11"/>
    </row>
    <row r="83" spans="3:65" s="12" customFormat="1" x14ac:dyDescent="0.25">
      <c r="C83" s="11"/>
      <c r="D83" s="92"/>
      <c r="F83" s="16"/>
      <c r="G83" s="16"/>
      <c r="J83" s="11"/>
      <c r="K83" s="92"/>
      <c r="N83" s="11"/>
      <c r="O83" s="11"/>
      <c r="P83" s="100"/>
      <c r="Q83" s="180"/>
      <c r="R83" s="100"/>
      <c r="S83" s="100"/>
      <c r="U83" s="98"/>
      <c r="V83" s="97"/>
      <c r="W83" s="98"/>
      <c r="X83" s="100"/>
      <c r="Y83" s="16"/>
      <c r="Z83" s="92"/>
      <c r="AA83" s="11"/>
      <c r="AB83" s="92"/>
      <c r="AC83" s="110"/>
      <c r="AE83" s="92"/>
      <c r="AF83" s="11"/>
      <c r="AG83" s="92"/>
      <c r="AJ83" s="11"/>
      <c r="AN83" s="11"/>
      <c r="AS83" s="11"/>
      <c r="AX83" s="11"/>
      <c r="BC83" s="11"/>
      <c r="BH83" s="11"/>
      <c r="BM83" s="11"/>
    </row>
    <row r="84" spans="3:65" s="12" customFormat="1" x14ac:dyDescent="0.25">
      <c r="C84" s="11"/>
      <c r="D84" s="92"/>
      <c r="F84" s="16"/>
      <c r="G84" s="16"/>
      <c r="J84" s="11"/>
      <c r="K84" s="92"/>
      <c r="N84" s="11"/>
      <c r="O84" s="11"/>
      <c r="P84" s="100"/>
      <c r="Q84" s="180"/>
      <c r="R84" s="100"/>
      <c r="S84" s="100"/>
      <c r="U84" s="98"/>
      <c r="V84" s="97"/>
      <c r="W84" s="98"/>
      <c r="X84" s="100"/>
      <c r="Y84" s="16"/>
      <c r="Z84" s="92"/>
      <c r="AA84" s="11"/>
      <c r="AB84" s="92"/>
      <c r="AC84" s="110"/>
      <c r="AE84" s="92"/>
      <c r="AF84" s="11"/>
      <c r="AG84" s="92"/>
      <c r="AJ84" s="11"/>
      <c r="AN84" s="11"/>
      <c r="AS84" s="11"/>
      <c r="AX84" s="11"/>
      <c r="BC84" s="11"/>
      <c r="BH84" s="11"/>
      <c r="BM84" s="11"/>
    </row>
    <row r="85" spans="3:65" s="12" customFormat="1" x14ac:dyDescent="0.25">
      <c r="C85" s="11"/>
      <c r="D85" s="92"/>
      <c r="F85" s="16"/>
      <c r="G85" s="16"/>
      <c r="J85" s="11"/>
      <c r="K85" s="92"/>
      <c r="N85" s="11"/>
      <c r="O85" s="11"/>
      <c r="P85" s="100"/>
      <c r="Q85" s="180"/>
      <c r="R85" s="100"/>
      <c r="S85" s="100"/>
      <c r="U85" s="98"/>
      <c r="V85" s="97"/>
      <c r="W85" s="98"/>
      <c r="X85" s="100"/>
      <c r="Y85" s="16"/>
      <c r="Z85" s="92"/>
      <c r="AA85" s="11"/>
      <c r="AB85" s="92"/>
      <c r="AC85" s="110"/>
      <c r="AE85" s="92"/>
      <c r="AF85" s="11"/>
      <c r="AG85" s="92"/>
      <c r="AJ85" s="11"/>
      <c r="AN85" s="11"/>
      <c r="AS85" s="11"/>
      <c r="AX85" s="11"/>
      <c r="BC85" s="11"/>
      <c r="BH85" s="11"/>
      <c r="BM85" s="11"/>
    </row>
    <row r="86" spans="3:65" s="12" customFormat="1" x14ac:dyDescent="0.25">
      <c r="C86" s="11"/>
      <c r="D86" s="92"/>
      <c r="F86" s="16"/>
      <c r="G86" s="16"/>
      <c r="J86" s="11"/>
      <c r="K86" s="92"/>
      <c r="N86" s="11"/>
      <c r="O86" s="11"/>
      <c r="P86" s="100"/>
      <c r="Q86" s="180"/>
      <c r="R86" s="100"/>
      <c r="S86" s="100"/>
      <c r="U86" s="98"/>
      <c r="V86" s="97"/>
      <c r="W86" s="98"/>
      <c r="X86" s="100"/>
      <c r="Y86" s="16"/>
      <c r="Z86" s="92"/>
      <c r="AA86" s="11"/>
      <c r="AB86" s="92"/>
      <c r="AC86" s="110"/>
      <c r="AE86" s="92"/>
      <c r="AF86" s="11"/>
      <c r="AG86" s="92"/>
      <c r="AJ86" s="11"/>
      <c r="AN86" s="11"/>
      <c r="AS86" s="11"/>
      <c r="AX86" s="11"/>
      <c r="BC86" s="11"/>
      <c r="BH86" s="11"/>
      <c r="BM86" s="11"/>
    </row>
    <row r="87" spans="3:65" s="12" customFormat="1" x14ac:dyDescent="0.25">
      <c r="C87" s="11"/>
      <c r="D87" s="92"/>
      <c r="F87" s="16"/>
      <c r="G87" s="16"/>
      <c r="J87" s="11"/>
      <c r="K87" s="92"/>
      <c r="N87" s="11"/>
      <c r="O87" s="11"/>
      <c r="P87" s="100"/>
      <c r="Q87" s="180"/>
      <c r="R87" s="100"/>
      <c r="S87" s="100"/>
      <c r="U87" s="98"/>
      <c r="V87" s="97"/>
      <c r="W87" s="98"/>
      <c r="X87" s="100"/>
      <c r="Y87" s="16"/>
      <c r="Z87" s="92"/>
      <c r="AA87" s="11"/>
      <c r="AB87" s="92"/>
      <c r="AC87" s="110"/>
      <c r="AE87" s="92"/>
      <c r="AF87" s="11"/>
      <c r="AG87" s="92"/>
      <c r="AJ87" s="11"/>
      <c r="AN87" s="11"/>
      <c r="AS87" s="11"/>
      <c r="AX87" s="11"/>
      <c r="BC87" s="11"/>
      <c r="BH87" s="11"/>
      <c r="BM87" s="11"/>
    </row>
    <row r="88" spans="3:65" s="12" customFormat="1" x14ac:dyDescent="0.25">
      <c r="C88" s="11"/>
      <c r="D88" s="92"/>
      <c r="F88" s="16"/>
      <c r="G88" s="16"/>
      <c r="J88" s="11"/>
      <c r="K88" s="92"/>
      <c r="N88" s="11"/>
      <c r="O88" s="11"/>
      <c r="P88" s="100"/>
      <c r="Q88" s="180"/>
      <c r="R88" s="100"/>
      <c r="S88" s="100"/>
      <c r="U88" s="98"/>
      <c r="V88" s="97"/>
      <c r="W88" s="98"/>
      <c r="X88" s="100"/>
      <c r="Y88" s="16"/>
      <c r="Z88" s="92"/>
      <c r="AA88" s="11"/>
      <c r="AB88" s="92"/>
      <c r="AC88" s="110"/>
      <c r="AE88" s="92"/>
      <c r="AF88" s="11"/>
      <c r="AG88" s="92"/>
      <c r="AJ88" s="11"/>
      <c r="AN88" s="11"/>
      <c r="AS88" s="11"/>
      <c r="AX88" s="11"/>
      <c r="BC88" s="11"/>
      <c r="BH88" s="11"/>
      <c r="BM88" s="11"/>
    </row>
    <row r="89" spans="3:65" s="12" customFormat="1" x14ac:dyDescent="0.25">
      <c r="C89" s="11"/>
      <c r="D89" s="92"/>
      <c r="F89" s="16"/>
      <c r="G89" s="16"/>
      <c r="J89" s="11"/>
      <c r="K89" s="92"/>
      <c r="N89" s="11"/>
      <c r="O89" s="11"/>
      <c r="P89" s="100"/>
      <c r="Q89" s="180"/>
      <c r="R89" s="100"/>
      <c r="S89" s="100"/>
      <c r="U89" s="98"/>
      <c r="V89" s="97"/>
      <c r="W89" s="98"/>
      <c r="X89" s="100"/>
      <c r="Y89" s="16"/>
      <c r="Z89" s="92"/>
      <c r="AA89" s="11"/>
      <c r="AB89" s="92"/>
      <c r="AC89" s="110"/>
      <c r="AE89" s="92"/>
      <c r="AF89" s="11"/>
      <c r="AG89" s="92"/>
      <c r="AJ89" s="11"/>
      <c r="AN89" s="11"/>
      <c r="AS89" s="11"/>
      <c r="AX89" s="11"/>
      <c r="BC89" s="11"/>
      <c r="BH89" s="11"/>
      <c r="BM89" s="11"/>
    </row>
    <row r="90" spans="3:65" s="12" customFormat="1" x14ac:dyDescent="0.25">
      <c r="C90" s="11"/>
      <c r="D90" s="92"/>
      <c r="F90" s="16"/>
      <c r="G90" s="16"/>
      <c r="J90" s="11"/>
      <c r="K90" s="92"/>
      <c r="N90" s="11"/>
      <c r="O90" s="11"/>
      <c r="P90" s="100"/>
      <c r="Q90" s="180"/>
      <c r="R90" s="100"/>
      <c r="S90" s="100"/>
      <c r="U90" s="98"/>
      <c r="V90" s="97"/>
      <c r="W90" s="98"/>
      <c r="X90" s="100"/>
      <c r="Y90" s="16"/>
      <c r="Z90" s="92"/>
      <c r="AA90" s="11"/>
      <c r="AB90" s="92"/>
      <c r="AC90" s="110"/>
      <c r="AE90" s="92"/>
      <c r="AF90" s="11"/>
      <c r="AG90" s="92"/>
      <c r="AJ90" s="11"/>
      <c r="AN90" s="11"/>
      <c r="AS90" s="11"/>
      <c r="AX90" s="11"/>
      <c r="BC90" s="11"/>
      <c r="BH90" s="11"/>
      <c r="BM90" s="11"/>
    </row>
    <row r="91" spans="3:65" s="12" customFormat="1" x14ac:dyDescent="0.25">
      <c r="C91" s="11"/>
      <c r="D91" s="92"/>
      <c r="F91" s="16"/>
      <c r="G91" s="16"/>
      <c r="J91" s="11"/>
      <c r="K91" s="92"/>
      <c r="N91" s="11"/>
      <c r="O91" s="11"/>
      <c r="P91" s="100"/>
      <c r="Q91" s="180"/>
      <c r="R91" s="100"/>
      <c r="S91" s="100"/>
      <c r="U91" s="98"/>
      <c r="V91" s="97"/>
      <c r="W91" s="98"/>
      <c r="X91" s="100"/>
      <c r="Y91" s="16"/>
      <c r="Z91" s="92"/>
      <c r="AA91" s="11"/>
      <c r="AB91" s="92"/>
      <c r="AC91" s="110"/>
      <c r="AE91" s="92"/>
      <c r="AF91" s="11"/>
      <c r="AG91" s="92"/>
      <c r="AJ91" s="11"/>
      <c r="AN91" s="11"/>
      <c r="AS91" s="11"/>
      <c r="AX91" s="11"/>
      <c r="BC91" s="11"/>
      <c r="BH91" s="11"/>
      <c r="BM91" s="11"/>
    </row>
    <row r="92" spans="3:65" s="12" customFormat="1" x14ac:dyDescent="0.25">
      <c r="C92" s="11"/>
      <c r="D92" s="92"/>
      <c r="F92" s="16"/>
      <c r="G92" s="16"/>
      <c r="J92" s="11"/>
      <c r="K92" s="92"/>
      <c r="N92" s="11"/>
      <c r="O92" s="11"/>
      <c r="P92" s="100"/>
      <c r="Q92" s="180"/>
      <c r="R92" s="100"/>
      <c r="S92" s="100"/>
      <c r="U92" s="98"/>
      <c r="V92" s="97"/>
      <c r="W92" s="98"/>
      <c r="X92" s="100"/>
      <c r="Y92" s="16"/>
      <c r="Z92" s="92"/>
      <c r="AA92" s="11"/>
      <c r="AB92" s="92"/>
      <c r="AC92" s="110"/>
      <c r="AE92" s="92"/>
      <c r="AF92" s="11"/>
      <c r="AG92" s="92"/>
      <c r="AJ92" s="11"/>
      <c r="AN92" s="11"/>
      <c r="AS92" s="11"/>
      <c r="AX92" s="11"/>
      <c r="BC92" s="11"/>
      <c r="BH92" s="11"/>
      <c r="BM92" s="11"/>
    </row>
    <row r="93" spans="3:65" s="12" customFormat="1" x14ac:dyDescent="0.25">
      <c r="C93" s="11"/>
      <c r="D93" s="92"/>
      <c r="F93" s="16"/>
      <c r="G93" s="16"/>
      <c r="J93" s="11"/>
      <c r="K93" s="92"/>
      <c r="N93" s="11"/>
      <c r="O93" s="11"/>
      <c r="P93" s="100"/>
      <c r="Q93" s="180"/>
      <c r="R93" s="100"/>
      <c r="S93" s="100"/>
      <c r="U93" s="98"/>
      <c r="V93" s="97"/>
      <c r="W93" s="98"/>
      <c r="X93" s="100"/>
      <c r="Y93" s="16"/>
      <c r="Z93" s="92"/>
      <c r="AA93" s="11"/>
      <c r="AB93" s="92"/>
      <c r="AC93" s="110"/>
      <c r="AE93" s="92"/>
      <c r="AF93" s="11"/>
      <c r="AG93" s="92"/>
      <c r="AJ93" s="11"/>
      <c r="AN93" s="11"/>
      <c r="AS93" s="11"/>
      <c r="AX93" s="11"/>
      <c r="BC93" s="11"/>
      <c r="BH93" s="11"/>
      <c r="BM93" s="11"/>
    </row>
    <row r="94" spans="3:65" s="12" customFormat="1" x14ac:dyDescent="0.25">
      <c r="C94" s="11"/>
      <c r="D94" s="92"/>
      <c r="F94" s="16"/>
      <c r="G94" s="16"/>
      <c r="J94" s="11"/>
      <c r="K94" s="92"/>
      <c r="N94" s="11"/>
      <c r="O94" s="11"/>
      <c r="P94" s="100"/>
      <c r="Q94" s="180"/>
      <c r="R94" s="100"/>
      <c r="S94" s="100"/>
      <c r="U94" s="98"/>
      <c r="V94" s="97"/>
      <c r="W94" s="98"/>
      <c r="X94" s="100"/>
      <c r="Y94" s="16"/>
      <c r="Z94" s="92"/>
      <c r="AA94" s="11"/>
      <c r="AB94" s="92"/>
      <c r="AC94" s="110"/>
      <c r="AE94" s="92"/>
      <c r="AF94" s="11"/>
      <c r="AG94" s="92"/>
      <c r="AJ94" s="11"/>
      <c r="AN94" s="11"/>
      <c r="AS94" s="11"/>
      <c r="AX94" s="11"/>
      <c r="BC94" s="11"/>
      <c r="BH94" s="11"/>
      <c r="BM94" s="11"/>
    </row>
    <row r="95" spans="3:65" s="12" customFormat="1" x14ac:dyDescent="0.25">
      <c r="C95" s="11"/>
      <c r="D95" s="92"/>
      <c r="F95" s="16"/>
      <c r="G95" s="16"/>
      <c r="J95" s="11"/>
      <c r="K95" s="92"/>
      <c r="N95" s="11"/>
      <c r="O95" s="11"/>
      <c r="P95" s="100"/>
      <c r="Q95" s="180"/>
      <c r="R95" s="100"/>
      <c r="S95" s="100"/>
      <c r="U95" s="98"/>
      <c r="V95" s="97"/>
      <c r="W95" s="98"/>
      <c r="X95" s="100"/>
      <c r="Y95" s="16"/>
      <c r="Z95" s="92"/>
      <c r="AA95" s="11"/>
      <c r="AB95" s="92"/>
      <c r="AC95" s="110"/>
      <c r="AE95" s="92"/>
      <c r="AF95" s="11"/>
      <c r="AG95" s="92"/>
      <c r="AJ95" s="11"/>
      <c r="AN95" s="11"/>
      <c r="AS95" s="11"/>
      <c r="AX95" s="11"/>
      <c r="BC95" s="11"/>
      <c r="BH95" s="11"/>
      <c r="BM95" s="11"/>
    </row>
    <row r="96" spans="3:65" s="12" customFormat="1" x14ac:dyDescent="0.25">
      <c r="C96" s="11"/>
      <c r="D96" s="92"/>
      <c r="F96" s="16"/>
      <c r="G96" s="16"/>
      <c r="J96" s="11"/>
      <c r="K96" s="92"/>
      <c r="N96" s="11"/>
      <c r="O96" s="11"/>
      <c r="P96" s="100"/>
      <c r="Q96" s="180"/>
      <c r="R96" s="100"/>
      <c r="S96" s="100"/>
      <c r="U96" s="98"/>
      <c r="V96" s="97"/>
      <c r="W96" s="98"/>
      <c r="X96" s="100"/>
      <c r="Y96" s="16"/>
      <c r="Z96" s="92"/>
      <c r="AA96" s="11"/>
      <c r="AB96" s="92"/>
      <c r="AC96" s="110"/>
      <c r="AE96" s="92"/>
      <c r="AF96" s="11"/>
      <c r="AG96" s="92"/>
      <c r="AJ96" s="11"/>
      <c r="AN96" s="11"/>
      <c r="AS96" s="11"/>
      <c r="AX96" s="11"/>
      <c r="BC96" s="11"/>
      <c r="BH96" s="11"/>
      <c r="BM96" s="11"/>
    </row>
    <row r="97" spans="3:65" s="12" customFormat="1" x14ac:dyDescent="0.25">
      <c r="C97" s="11"/>
      <c r="D97" s="92"/>
      <c r="F97" s="16"/>
      <c r="G97" s="16"/>
      <c r="J97" s="11"/>
      <c r="K97" s="92"/>
      <c r="N97" s="11"/>
      <c r="O97" s="11"/>
      <c r="P97" s="100"/>
      <c r="Q97" s="180"/>
      <c r="R97" s="100"/>
      <c r="S97" s="100"/>
      <c r="U97" s="98"/>
      <c r="V97" s="97"/>
      <c r="W97" s="98"/>
      <c r="X97" s="100"/>
      <c r="Y97" s="16"/>
      <c r="Z97" s="92"/>
      <c r="AA97" s="11"/>
      <c r="AB97" s="92"/>
      <c r="AC97" s="110"/>
      <c r="AE97" s="92"/>
      <c r="AF97" s="11"/>
      <c r="AG97" s="92"/>
      <c r="AJ97" s="11"/>
      <c r="AN97" s="11"/>
      <c r="AS97" s="11"/>
      <c r="AX97" s="11"/>
      <c r="BC97" s="11"/>
      <c r="BH97" s="11"/>
      <c r="BM97" s="11"/>
    </row>
    <row r="98" spans="3:65" s="12" customFormat="1" x14ac:dyDescent="0.25">
      <c r="C98" s="11"/>
      <c r="D98" s="92"/>
      <c r="F98" s="16"/>
      <c r="G98" s="16"/>
      <c r="J98" s="11"/>
      <c r="K98" s="92"/>
      <c r="N98" s="11"/>
      <c r="O98" s="11"/>
      <c r="P98" s="100"/>
      <c r="Q98" s="180"/>
      <c r="R98" s="100"/>
      <c r="S98" s="100"/>
      <c r="U98" s="98"/>
      <c r="V98" s="97"/>
      <c r="W98" s="98"/>
      <c r="X98" s="100"/>
      <c r="Y98" s="16"/>
      <c r="Z98" s="92"/>
      <c r="AA98" s="11"/>
      <c r="AB98" s="92"/>
      <c r="AC98" s="110"/>
      <c r="AE98" s="92"/>
      <c r="AF98" s="11"/>
      <c r="AG98" s="92"/>
      <c r="AJ98" s="11"/>
      <c r="AN98" s="11"/>
      <c r="AS98" s="11"/>
      <c r="AX98" s="11"/>
      <c r="BC98" s="11"/>
      <c r="BH98" s="11"/>
      <c r="BM98" s="11"/>
    </row>
    <row r="99" spans="3:65" s="12" customFormat="1" x14ac:dyDescent="0.25">
      <c r="C99" s="11"/>
      <c r="D99" s="92"/>
      <c r="F99" s="16"/>
      <c r="G99" s="16"/>
      <c r="J99" s="11"/>
      <c r="K99" s="92"/>
      <c r="N99" s="11"/>
      <c r="O99" s="11"/>
      <c r="P99" s="100"/>
      <c r="Q99" s="180"/>
      <c r="R99" s="100"/>
      <c r="S99" s="100"/>
      <c r="U99" s="98"/>
      <c r="V99" s="97"/>
      <c r="W99" s="98"/>
      <c r="X99" s="100"/>
      <c r="Y99" s="16"/>
      <c r="Z99" s="92"/>
      <c r="AA99" s="11"/>
      <c r="AB99" s="92"/>
      <c r="AC99" s="110"/>
      <c r="AE99" s="92"/>
      <c r="AF99" s="11"/>
      <c r="AG99" s="92"/>
      <c r="AJ99" s="11"/>
      <c r="AN99" s="11"/>
      <c r="AS99" s="11"/>
      <c r="AX99" s="11"/>
      <c r="BC99" s="11"/>
      <c r="BH99" s="11"/>
      <c r="BM99" s="11"/>
    </row>
    <row r="100" spans="3:65" s="12" customFormat="1" x14ac:dyDescent="0.25">
      <c r="C100" s="11"/>
      <c r="D100" s="92"/>
      <c r="F100" s="16"/>
      <c r="G100" s="16"/>
      <c r="J100" s="11"/>
      <c r="K100" s="92"/>
      <c r="N100" s="11"/>
      <c r="O100" s="11"/>
      <c r="P100" s="100"/>
      <c r="Q100" s="180"/>
      <c r="R100" s="100"/>
      <c r="S100" s="100"/>
      <c r="U100" s="98"/>
      <c r="V100" s="97"/>
      <c r="W100" s="98"/>
      <c r="X100" s="100"/>
      <c r="Y100" s="16"/>
      <c r="Z100" s="92"/>
      <c r="AA100" s="11"/>
      <c r="AB100" s="92"/>
      <c r="AC100" s="110"/>
      <c r="AE100" s="92"/>
      <c r="AF100" s="11"/>
      <c r="AG100" s="92"/>
      <c r="AJ100" s="11"/>
      <c r="AN100" s="11"/>
      <c r="AS100" s="11"/>
      <c r="AX100" s="11"/>
      <c r="BC100" s="11"/>
      <c r="BH100" s="11"/>
      <c r="BM100" s="11"/>
    </row>
    <row r="101" spans="3:65" s="12" customFormat="1" x14ac:dyDescent="0.25">
      <c r="C101" s="11"/>
      <c r="D101" s="92"/>
      <c r="F101" s="16"/>
      <c r="G101" s="16"/>
      <c r="J101" s="11"/>
      <c r="K101" s="92"/>
      <c r="N101" s="11"/>
      <c r="O101" s="11"/>
      <c r="P101" s="100"/>
      <c r="Q101" s="180"/>
      <c r="R101" s="100"/>
      <c r="S101" s="100"/>
      <c r="U101" s="98"/>
      <c r="V101" s="97"/>
      <c r="W101" s="98"/>
      <c r="X101" s="100"/>
      <c r="Y101" s="16"/>
      <c r="Z101" s="92"/>
      <c r="AA101" s="11"/>
      <c r="AB101" s="92"/>
      <c r="AC101" s="110"/>
      <c r="AE101" s="92"/>
      <c r="AF101" s="11"/>
      <c r="AG101" s="92"/>
      <c r="AJ101" s="11"/>
      <c r="AN101" s="11"/>
      <c r="AS101" s="11"/>
      <c r="AX101" s="11"/>
      <c r="BC101" s="11"/>
      <c r="BH101" s="11"/>
      <c r="BM101" s="11"/>
    </row>
    <row r="102" spans="3:65" s="12" customFormat="1" x14ac:dyDescent="0.25">
      <c r="C102" s="11"/>
      <c r="D102" s="92"/>
      <c r="F102" s="16"/>
      <c r="G102" s="16"/>
      <c r="J102" s="11"/>
      <c r="K102" s="92"/>
      <c r="N102" s="11"/>
      <c r="O102" s="11"/>
      <c r="P102" s="100"/>
      <c r="Q102" s="180"/>
      <c r="R102" s="100"/>
      <c r="S102" s="100"/>
      <c r="U102" s="98"/>
      <c r="V102" s="97"/>
      <c r="W102" s="98"/>
      <c r="X102" s="100"/>
      <c r="Y102" s="16"/>
      <c r="Z102" s="92"/>
      <c r="AA102" s="11"/>
      <c r="AB102" s="92"/>
      <c r="AC102" s="110"/>
      <c r="AE102" s="92"/>
      <c r="AF102" s="11"/>
      <c r="AG102" s="92"/>
      <c r="AJ102" s="11"/>
      <c r="AN102" s="11"/>
      <c r="AS102" s="11"/>
      <c r="AX102" s="11"/>
      <c r="BC102" s="11"/>
      <c r="BH102" s="11"/>
      <c r="BM102" s="11"/>
    </row>
    <row r="103" spans="3:65" s="12" customFormat="1" x14ac:dyDescent="0.25">
      <c r="C103" s="11"/>
      <c r="D103" s="92"/>
      <c r="F103" s="16"/>
      <c r="G103" s="16"/>
      <c r="J103" s="11"/>
      <c r="K103" s="92"/>
      <c r="N103" s="11"/>
      <c r="O103" s="11"/>
      <c r="P103" s="100"/>
      <c r="Q103" s="180"/>
      <c r="R103" s="100"/>
      <c r="S103" s="100"/>
      <c r="U103" s="98"/>
      <c r="V103" s="97"/>
      <c r="W103" s="98"/>
      <c r="X103" s="100"/>
      <c r="Y103" s="16"/>
      <c r="Z103" s="92"/>
      <c r="AA103" s="11"/>
      <c r="AB103" s="92"/>
      <c r="AC103" s="110"/>
      <c r="AE103" s="92"/>
      <c r="AF103" s="11"/>
      <c r="AG103" s="92"/>
      <c r="AJ103" s="11"/>
      <c r="AN103" s="11"/>
      <c r="AS103" s="11"/>
      <c r="AX103" s="11"/>
      <c r="BC103" s="11"/>
      <c r="BH103" s="11"/>
      <c r="BM103" s="11"/>
    </row>
    <row r="104" spans="3:65" s="12" customFormat="1" x14ac:dyDescent="0.25">
      <c r="C104" s="11"/>
      <c r="D104" s="92"/>
      <c r="F104" s="16"/>
      <c r="G104" s="16"/>
      <c r="J104" s="11"/>
      <c r="K104" s="92"/>
      <c r="N104" s="11"/>
      <c r="O104" s="11"/>
      <c r="P104" s="100"/>
      <c r="Q104" s="180"/>
      <c r="R104" s="100"/>
      <c r="S104" s="100"/>
      <c r="U104" s="98"/>
      <c r="V104" s="97"/>
      <c r="W104" s="98"/>
      <c r="X104" s="100"/>
      <c r="Y104" s="16"/>
      <c r="Z104" s="92"/>
      <c r="AA104" s="11"/>
      <c r="AB104" s="92"/>
      <c r="AC104" s="110"/>
      <c r="AE104" s="92"/>
      <c r="AF104" s="11"/>
      <c r="AG104" s="92"/>
      <c r="AJ104" s="11"/>
      <c r="AN104" s="11"/>
      <c r="AS104" s="11"/>
      <c r="AX104" s="11"/>
      <c r="BC104" s="11"/>
      <c r="BH104" s="11"/>
      <c r="BM104" s="11"/>
    </row>
    <row r="105" spans="3:65" s="12" customFormat="1" x14ac:dyDescent="0.25">
      <c r="C105" s="11"/>
      <c r="D105" s="92"/>
      <c r="F105" s="16"/>
      <c r="G105" s="16"/>
      <c r="J105" s="11"/>
      <c r="K105" s="92"/>
      <c r="N105" s="11"/>
      <c r="O105" s="11"/>
      <c r="P105" s="100"/>
      <c r="Q105" s="180"/>
      <c r="R105" s="100"/>
      <c r="S105" s="100"/>
      <c r="U105" s="98"/>
      <c r="V105" s="97"/>
      <c r="W105" s="98"/>
      <c r="X105" s="100"/>
      <c r="Y105" s="16"/>
      <c r="Z105" s="92"/>
      <c r="AA105" s="11"/>
      <c r="AB105" s="92"/>
      <c r="AC105" s="110"/>
      <c r="AE105" s="92"/>
      <c r="AF105" s="11"/>
      <c r="AG105" s="92"/>
      <c r="AJ105" s="11"/>
      <c r="AN105" s="11"/>
      <c r="AS105" s="11"/>
      <c r="AX105" s="11"/>
      <c r="BC105" s="11"/>
      <c r="BH105" s="11"/>
      <c r="BM105" s="11"/>
    </row>
    <row r="106" spans="3:65" s="12" customFormat="1" x14ac:dyDescent="0.25">
      <c r="C106" s="11"/>
      <c r="D106" s="92"/>
      <c r="F106" s="16"/>
      <c r="G106" s="16"/>
      <c r="J106" s="11"/>
      <c r="K106" s="92"/>
      <c r="N106" s="11"/>
      <c r="O106" s="11"/>
      <c r="P106" s="100"/>
      <c r="Q106" s="180"/>
      <c r="R106" s="100"/>
      <c r="S106" s="100"/>
      <c r="U106" s="98"/>
      <c r="V106" s="97"/>
      <c r="W106" s="98"/>
      <c r="X106" s="100"/>
      <c r="Y106" s="16"/>
      <c r="Z106" s="92"/>
      <c r="AA106" s="11"/>
      <c r="AB106" s="92"/>
      <c r="AC106" s="110"/>
      <c r="AE106" s="92"/>
      <c r="AF106" s="11"/>
      <c r="AG106" s="92"/>
      <c r="AJ106" s="11"/>
      <c r="AN106" s="11"/>
      <c r="AS106" s="11"/>
      <c r="AX106" s="11"/>
      <c r="BC106" s="11"/>
      <c r="BH106" s="11"/>
      <c r="BM106" s="11"/>
    </row>
    <row r="107" spans="3:65" s="12" customFormat="1" x14ac:dyDescent="0.25">
      <c r="C107" s="11"/>
      <c r="D107" s="92"/>
      <c r="F107" s="16"/>
      <c r="G107" s="16"/>
      <c r="J107" s="11"/>
      <c r="K107" s="92"/>
      <c r="N107" s="11"/>
      <c r="O107" s="11"/>
      <c r="P107" s="100"/>
      <c r="Q107" s="180"/>
      <c r="R107" s="100"/>
      <c r="S107" s="100"/>
      <c r="U107" s="98"/>
      <c r="V107" s="97"/>
      <c r="W107" s="98"/>
      <c r="X107" s="100"/>
      <c r="Y107" s="16"/>
      <c r="Z107" s="92"/>
      <c r="AA107" s="11"/>
      <c r="AB107" s="92"/>
      <c r="AC107" s="110"/>
      <c r="AE107" s="92"/>
      <c r="AF107" s="11"/>
      <c r="AG107" s="92"/>
      <c r="AJ107" s="11"/>
      <c r="AN107" s="11"/>
      <c r="AS107" s="11"/>
      <c r="AX107" s="11"/>
      <c r="BC107" s="11"/>
      <c r="BH107" s="11"/>
      <c r="BM107" s="11"/>
    </row>
    <row r="108" spans="3:65" s="12" customFormat="1" x14ac:dyDescent="0.25">
      <c r="C108" s="11"/>
      <c r="D108" s="92"/>
      <c r="F108" s="16"/>
      <c r="G108" s="16"/>
      <c r="J108" s="11"/>
      <c r="K108" s="92"/>
      <c r="N108" s="11"/>
      <c r="O108" s="11"/>
      <c r="P108" s="100"/>
      <c r="Q108" s="180"/>
      <c r="R108" s="100"/>
      <c r="S108" s="100"/>
      <c r="U108" s="98"/>
      <c r="V108" s="97"/>
      <c r="W108" s="98"/>
      <c r="X108" s="100"/>
      <c r="Y108" s="16"/>
      <c r="Z108" s="92"/>
      <c r="AA108" s="11"/>
      <c r="AB108" s="92"/>
      <c r="AC108" s="110"/>
      <c r="AE108" s="92"/>
      <c r="AF108" s="11"/>
      <c r="AG108" s="92"/>
      <c r="AJ108" s="11"/>
      <c r="AN108" s="11"/>
      <c r="AS108" s="11"/>
      <c r="AX108" s="11"/>
      <c r="BC108" s="11"/>
      <c r="BH108" s="11"/>
      <c r="BM108" s="11"/>
    </row>
    <row r="109" spans="3:65" s="12" customFormat="1" x14ac:dyDescent="0.25">
      <c r="C109" s="11"/>
      <c r="D109" s="92"/>
      <c r="F109" s="16"/>
      <c r="G109" s="16"/>
      <c r="J109" s="11"/>
      <c r="K109" s="92"/>
      <c r="N109" s="11"/>
      <c r="O109" s="11"/>
      <c r="P109" s="100"/>
      <c r="Q109" s="180"/>
      <c r="R109" s="100"/>
      <c r="S109" s="100"/>
      <c r="U109" s="98"/>
      <c r="V109" s="97"/>
      <c r="W109" s="98"/>
      <c r="X109" s="100"/>
      <c r="Y109" s="16"/>
      <c r="Z109" s="92"/>
      <c r="AA109" s="11"/>
      <c r="AB109" s="92"/>
      <c r="AC109" s="110"/>
      <c r="AE109" s="92"/>
      <c r="AF109" s="11"/>
      <c r="AG109" s="92"/>
      <c r="AJ109" s="11"/>
      <c r="AN109" s="11"/>
      <c r="AS109" s="11"/>
      <c r="AX109" s="11"/>
      <c r="BC109" s="11"/>
      <c r="BH109" s="11"/>
      <c r="BM109" s="11"/>
    </row>
    <row r="110" spans="3:65" s="12" customFormat="1" x14ac:dyDescent="0.25">
      <c r="C110" s="11"/>
      <c r="D110" s="92"/>
      <c r="F110" s="16"/>
      <c r="G110" s="16"/>
      <c r="J110" s="11"/>
      <c r="K110" s="92"/>
      <c r="N110" s="11"/>
      <c r="O110" s="11"/>
      <c r="P110" s="100"/>
      <c r="Q110" s="180"/>
      <c r="R110" s="100"/>
      <c r="S110" s="100"/>
      <c r="U110" s="98"/>
      <c r="V110" s="97"/>
      <c r="W110" s="98"/>
      <c r="X110" s="100"/>
      <c r="Y110" s="16"/>
      <c r="Z110" s="92"/>
      <c r="AA110" s="11"/>
      <c r="AB110" s="92"/>
      <c r="AC110" s="110"/>
      <c r="AE110" s="92"/>
      <c r="AF110" s="11"/>
      <c r="AG110" s="92"/>
      <c r="AJ110" s="11"/>
      <c r="AN110" s="11"/>
      <c r="AS110" s="11"/>
      <c r="AX110" s="11"/>
      <c r="BC110" s="11"/>
      <c r="BH110" s="11"/>
      <c r="BM110" s="11"/>
    </row>
    <row r="111" spans="3:65" s="12" customFormat="1" x14ac:dyDescent="0.25">
      <c r="C111" s="11"/>
      <c r="D111" s="92"/>
      <c r="F111" s="16"/>
      <c r="G111" s="16"/>
      <c r="J111" s="11"/>
      <c r="K111" s="92"/>
      <c r="N111" s="11"/>
      <c r="O111" s="11"/>
      <c r="P111" s="100"/>
      <c r="Q111" s="180"/>
      <c r="R111" s="100"/>
      <c r="S111" s="100"/>
      <c r="U111" s="98"/>
      <c r="V111" s="97"/>
      <c r="W111" s="98"/>
      <c r="X111" s="100"/>
      <c r="Y111" s="16"/>
      <c r="Z111" s="92"/>
      <c r="AA111" s="11"/>
      <c r="AB111" s="92"/>
      <c r="AC111" s="110"/>
      <c r="AE111" s="92"/>
      <c r="AF111" s="11"/>
      <c r="AG111" s="92"/>
      <c r="AJ111" s="11"/>
      <c r="AN111" s="11"/>
      <c r="AS111" s="11"/>
      <c r="AX111" s="11"/>
      <c r="BC111" s="11"/>
      <c r="BH111" s="11"/>
      <c r="BM111" s="11"/>
    </row>
    <row r="112" spans="3:65" s="12" customFormat="1" x14ac:dyDescent="0.25">
      <c r="C112" s="11"/>
      <c r="D112" s="92"/>
      <c r="F112" s="16"/>
      <c r="G112" s="16"/>
      <c r="J112" s="11"/>
      <c r="K112" s="92"/>
      <c r="N112" s="11"/>
      <c r="O112" s="11"/>
      <c r="P112" s="100"/>
      <c r="Q112" s="180"/>
      <c r="R112" s="100"/>
      <c r="S112" s="100"/>
      <c r="U112" s="98"/>
      <c r="V112" s="97"/>
      <c r="W112" s="98"/>
      <c r="X112" s="100"/>
      <c r="Y112" s="16"/>
      <c r="Z112" s="92"/>
      <c r="AA112" s="11"/>
      <c r="AB112" s="92"/>
      <c r="AC112" s="110"/>
      <c r="AE112" s="92"/>
      <c r="AF112" s="11"/>
      <c r="AG112" s="92"/>
      <c r="AJ112" s="11"/>
      <c r="AN112" s="11"/>
      <c r="AS112" s="11"/>
      <c r="AX112" s="11"/>
      <c r="BC112" s="11"/>
      <c r="BH112" s="11"/>
      <c r="BM112" s="11"/>
    </row>
    <row r="113" spans="3:65" s="12" customFormat="1" x14ac:dyDescent="0.25">
      <c r="C113" s="11"/>
      <c r="D113" s="92"/>
      <c r="F113" s="16"/>
      <c r="G113" s="16"/>
      <c r="J113" s="11"/>
      <c r="K113" s="92"/>
      <c r="N113" s="11"/>
      <c r="O113" s="11"/>
      <c r="P113" s="100"/>
      <c r="Q113" s="180"/>
      <c r="R113" s="100"/>
      <c r="S113" s="100"/>
      <c r="U113" s="98"/>
      <c r="V113" s="97"/>
      <c r="W113" s="98"/>
      <c r="X113" s="100"/>
      <c r="Y113" s="16"/>
      <c r="Z113" s="92"/>
      <c r="AA113" s="11"/>
      <c r="AB113" s="92"/>
      <c r="AC113" s="110"/>
      <c r="AE113" s="92"/>
      <c r="AF113" s="11"/>
      <c r="AG113" s="92"/>
      <c r="AJ113" s="11"/>
      <c r="AN113" s="11"/>
      <c r="AS113" s="11"/>
      <c r="AX113" s="11"/>
      <c r="BC113" s="11"/>
      <c r="BH113" s="11"/>
      <c r="BM113" s="11"/>
    </row>
    <row r="114" spans="3:65" s="12" customFormat="1" x14ac:dyDescent="0.25">
      <c r="C114" s="11"/>
      <c r="D114" s="92"/>
      <c r="F114" s="16"/>
      <c r="G114" s="16"/>
      <c r="J114" s="11"/>
      <c r="K114" s="92"/>
      <c r="N114" s="11"/>
      <c r="O114" s="11"/>
      <c r="P114" s="100"/>
      <c r="Q114" s="180"/>
      <c r="R114" s="100"/>
      <c r="S114" s="100"/>
      <c r="U114" s="98"/>
      <c r="V114" s="97"/>
      <c r="W114" s="98"/>
      <c r="X114" s="100"/>
      <c r="Y114" s="16"/>
      <c r="Z114" s="92"/>
      <c r="AA114" s="11"/>
      <c r="AB114" s="92"/>
      <c r="AC114" s="110"/>
      <c r="AE114" s="92"/>
      <c r="AF114" s="11"/>
      <c r="AG114" s="92"/>
      <c r="AJ114" s="11"/>
      <c r="AN114" s="11"/>
      <c r="AS114" s="11"/>
      <c r="AX114" s="11"/>
      <c r="BC114" s="11"/>
      <c r="BH114" s="11"/>
      <c r="BM114" s="11"/>
    </row>
    <row r="115" spans="3:65" s="12" customFormat="1" x14ac:dyDescent="0.25">
      <c r="C115" s="11"/>
      <c r="D115" s="92"/>
      <c r="F115" s="16"/>
      <c r="G115" s="16"/>
      <c r="J115" s="11"/>
      <c r="K115" s="92"/>
      <c r="N115" s="11"/>
      <c r="O115" s="11"/>
      <c r="P115" s="100"/>
      <c r="Q115" s="180"/>
      <c r="R115" s="100"/>
      <c r="S115" s="100"/>
      <c r="U115" s="98"/>
      <c r="V115" s="97"/>
      <c r="W115" s="98"/>
      <c r="X115" s="100"/>
      <c r="Y115" s="16"/>
      <c r="Z115" s="92"/>
      <c r="AA115" s="11"/>
      <c r="AB115" s="92"/>
      <c r="AC115" s="110"/>
      <c r="AE115" s="92"/>
      <c r="AF115" s="11"/>
      <c r="AG115" s="92"/>
      <c r="AJ115" s="11"/>
      <c r="AN115" s="11"/>
      <c r="AS115" s="11"/>
      <c r="AX115" s="11"/>
      <c r="BC115" s="11"/>
      <c r="BH115" s="11"/>
      <c r="BM115" s="11"/>
    </row>
    <row r="116" spans="3:65" s="12" customFormat="1" x14ac:dyDescent="0.25">
      <c r="C116" s="11"/>
      <c r="D116" s="92"/>
      <c r="F116" s="16"/>
      <c r="G116" s="16"/>
      <c r="J116" s="11"/>
      <c r="K116" s="92"/>
      <c r="N116" s="11"/>
      <c r="O116" s="11"/>
      <c r="P116" s="100"/>
      <c r="Q116" s="180"/>
      <c r="R116" s="100"/>
      <c r="S116" s="100"/>
      <c r="U116" s="98"/>
      <c r="V116" s="97"/>
      <c r="W116" s="98"/>
      <c r="X116" s="100"/>
      <c r="Y116" s="16"/>
      <c r="Z116" s="92"/>
      <c r="AA116" s="11"/>
      <c r="AB116" s="92"/>
      <c r="AC116" s="110"/>
      <c r="AE116" s="92"/>
      <c r="AF116" s="11"/>
      <c r="AG116" s="92"/>
      <c r="AJ116" s="11"/>
      <c r="AN116" s="11"/>
      <c r="AS116" s="11"/>
      <c r="AX116" s="11"/>
      <c r="BC116" s="11"/>
      <c r="BH116" s="11"/>
      <c r="BM116" s="11"/>
    </row>
    <row r="117" spans="3:65" s="12" customFormat="1" x14ac:dyDescent="0.25">
      <c r="C117" s="11"/>
      <c r="D117" s="92"/>
      <c r="F117" s="16"/>
      <c r="G117" s="16"/>
      <c r="J117" s="11"/>
      <c r="K117" s="92"/>
      <c r="N117" s="11"/>
      <c r="O117" s="11"/>
      <c r="P117" s="100"/>
      <c r="Q117" s="180"/>
      <c r="R117" s="100"/>
      <c r="S117" s="100"/>
      <c r="U117" s="98"/>
      <c r="V117" s="97"/>
      <c r="W117" s="98"/>
      <c r="X117" s="100"/>
      <c r="Y117" s="16"/>
      <c r="Z117" s="92"/>
      <c r="AA117" s="11"/>
      <c r="AB117" s="92"/>
      <c r="AC117" s="110"/>
      <c r="AE117" s="92"/>
      <c r="AF117" s="11"/>
      <c r="AG117" s="92"/>
      <c r="AJ117" s="11"/>
      <c r="AN117" s="11"/>
      <c r="AS117" s="11"/>
      <c r="AX117" s="11"/>
      <c r="BC117" s="11"/>
      <c r="BH117" s="11"/>
      <c r="BM117" s="11"/>
    </row>
    <row r="118" spans="3:65" s="12" customFormat="1" x14ac:dyDescent="0.25">
      <c r="C118" s="11"/>
      <c r="D118" s="92"/>
      <c r="F118" s="16"/>
      <c r="G118" s="16"/>
      <c r="J118" s="11"/>
      <c r="K118" s="92"/>
      <c r="N118" s="11"/>
      <c r="O118" s="11"/>
      <c r="P118" s="100"/>
      <c r="Q118" s="180"/>
      <c r="R118" s="100"/>
      <c r="S118" s="100"/>
      <c r="U118" s="98"/>
      <c r="V118" s="97"/>
      <c r="W118" s="98"/>
      <c r="X118" s="100"/>
      <c r="Y118" s="16"/>
      <c r="Z118" s="92"/>
      <c r="AA118" s="11"/>
      <c r="AB118" s="92"/>
      <c r="AC118" s="110"/>
      <c r="AE118" s="92"/>
      <c r="AF118" s="11"/>
      <c r="AG118" s="92"/>
      <c r="AJ118" s="11"/>
      <c r="AN118" s="11"/>
      <c r="AS118" s="11"/>
      <c r="AX118" s="11"/>
      <c r="BC118" s="11"/>
      <c r="BH118" s="11"/>
      <c r="BM118" s="11"/>
    </row>
    <row r="119" spans="3:65" s="12" customFormat="1" x14ac:dyDescent="0.25">
      <c r="C119" s="11"/>
      <c r="D119" s="92"/>
      <c r="F119" s="16"/>
      <c r="G119" s="16"/>
      <c r="J119" s="11"/>
      <c r="K119" s="92"/>
      <c r="N119" s="11"/>
      <c r="O119" s="11"/>
      <c r="P119" s="100"/>
      <c r="Q119" s="180"/>
      <c r="R119" s="100"/>
      <c r="S119" s="100"/>
      <c r="U119" s="98"/>
      <c r="V119" s="97"/>
      <c r="W119" s="98"/>
      <c r="X119" s="100"/>
      <c r="Y119" s="16"/>
      <c r="Z119" s="92"/>
      <c r="AA119" s="11"/>
      <c r="AB119" s="92"/>
      <c r="AC119" s="110"/>
      <c r="AE119" s="92"/>
      <c r="AF119" s="11"/>
      <c r="AG119" s="92"/>
      <c r="AJ119" s="11"/>
      <c r="AN119" s="11"/>
      <c r="AS119" s="11"/>
      <c r="AX119" s="11"/>
      <c r="BC119" s="11"/>
      <c r="BH119" s="11"/>
      <c r="BM119" s="11"/>
    </row>
    <row r="120" spans="3:65" s="12" customFormat="1" x14ac:dyDescent="0.25">
      <c r="C120" s="11"/>
      <c r="D120" s="92"/>
      <c r="F120" s="16"/>
      <c r="G120" s="16"/>
      <c r="J120" s="11"/>
      <c r="K120" s="92"/>
      <c r="N120" s="11"/>
      <c r="O120" s="11"/>
      <c r="P120" s="100"/>
      <c r="Q120" s="180"/>
      <c r="R120" s="100"/>
      <c r="S120" s="100"/>
      <c r="U120" s="98"/>
      <c r="V120" s="97"/>
      <c r="W120" s="98"/>
      <c r="X120" s="100"/>
      <c r="Y120" s="16"/>
      <c r="Z120" s="92"/>
      <c r="AA120" s="11"/>
      <c r="AB120" s="92"/>
      <c r="AC120" s="110"/>
      <c r="AE120" s="92"/>
      <c r="AF120" s="11"/>
      <c r="AG120" s="92"/>
      <c r="AJ120" s="11"/>
      <c r="AN120" s="11"/>
      <c r="AS120" s="11"/>
      <c r="AX120" s="11"/>
      <c r="BC120" s="11"/>
      <c r="BH120" s="11"/>
      <c r="BM120" s="11"/>
    </row>
    <row r="121" spans="3:65" s="12" customFormat="1" x14ac:dyDescent="0.25">
      <c r="C121" s="11"/>
      <c r="D121" s="92"/>
      <c r="F121" s="16"/>
      <c r="G121" s="16"/>
      <c r="J121" s="11"/>
      <c r="K121" s="92"/>
      <c r="N121" s="11"/>
      <c r="O121" s="11"/>
      <c r="P121" s="100"/>
      <c r="Q121" s="180"/>
      <c r="R121" s="100"/>
      <c r="S121" s="100"/>
      <c r="U121" s="98"/>
      <c r="V121" s="97"/>
      <c r="W121" s="98"/>
      <c r="X121" s="100"/>
      <c r="Y121" s="16"/>
      <c r="Z121" s="92"/>
      <c r="AA121" s="11"/>
      <c r="AB121" s="92"/>
      <c r="AC121" s="110"/>
      <c r="AE121" s="92"/>
      <c r="AF121" s="11"/>
      <c r="AG121" s="92"/>
      <c r="AJ121" s="11"/>
      <c r="AN121" s="11"/>
      <c r="AS121" s="11"/>
      <c r="AX121" s="11"/>
      <c r="BC121" s="11"/>
      <c r="BH121" s="11"/>
      <c r="BM121" s="11"/>
    </row>
    <row r="122" spans="3:65" s="12" customFormat="1" x14ac:dyDescent="0.25">
      <c r="C122" s="11"/>
      <c r="D122" s="92"/>
      <c r="F122" s="16"/>
      <c r="G122" s="16"/>
      <c r="J122" s="11"/>
      <c r="K122" s="92"/>
      <c r="N122" s="11"/>
      <c r="O122" s="11"/>
      <c r="P122" s="100"/>
      <c r="Q122" s="180"/>
      <c r="R122" s="100"/>
      <c r="S122" s="100"/>
      <c r="U122" s="98"/>
      <c r="V122" s="97"/>
      <c r="W122" s="98"/>
      <c r="X122" s="100"/>
      <c r="Y122" s="16"/>
      <c r="Z122" s="92"/>
      <c r="AA122" s="11"/>
      <c r="AB122" s="92"/>
      <c r="AC122" s="110"/>
      <c r="AE122" s="92"/>
      <c r="AF122" s="11"/>
      <c r="AG122" s="92"/>
      <c r="AJ122" s="11"/>
      <c r="AN122" s="11"/>
      <c r="AS122" s="11"/>
      <c r="AX122" s="11"/>
      <c r="BC122" s="11"/>
      <c r="BH122" s="11"/>
      <c r="BM122" s="11"/>
    </row>
    <row r="123" spans="3:65" s="12" customFormat="1" x14ac:dyDescent="0.25">
      <c r="C123" s="11"/>
      <c r="D123" s="92"/>
      <c r="F123" s="16"/>
      <c r="G123" s="16"/>
      <c r="J123" s="11"/>
      <c r="K123" s="92"/>
      <c r="N123" s="11"/>
      <c r="O123" s="11"/>
      <c r="P123" s="100"/>
      <c r="Q123" s="180"/>
      <c r="R123" s="100"/>
      <c r="S123" s="100"/>
      <c r="U123" s="98"/>
      <c r="V123" s="97"/>
      <c r="W123" s="98"/>
      <c r="X123" s="100"/>
      <c r="Y123" s="16"/>
      <c r="Z123" s="92"/>
      <c r="AA123" s="11"/>
      <c r="AB123" s="92"/>
      <c r="AC123" s="110"/>
      <c r="AE123" s="92"/>
      <c r="AF123" s="11"/>
      <c r="AG123" s="92"/>
      <c r="AJ123" s="11"/>
      <c r="AN123" s="11"/>
      <c r="AS123" s="11"/>
      <c r="AX123" s="11"/>
      <c r="BC123" s="11"/>
      <c r="BH123" s="11"/>
      <c r="BM123" s="11"/>
    </row>
    <row r="124" spans="3:65" s="12" customFormat="1" x14ac:dyDescent="0.25">
      <c r="C124" s="11"/>
      <c r="D124" s="92"/>
      <c r="F124" s="16"/>
      <c r="G124" s="16"/>
      <c r="J124" s="11"/>
      <c r="K124" s="92"/>
      <c r="N124" s="11"/>
      <c r="O124" s="11"/>
      <c r="P124" s="100"/>
      <c r="Q124" s="180"/>
      <c r="R124" s="100"/>
      <c r="S124" s="100"/>
      <c r="U124" s="98"/>
      <c r="V124" s="97"/>
      <c r="W124" s="98"/>
      <c r="X124" s="100"/>
      <c r="Y124" s="16"/>
      <c r="Z124" s="92"/>
      <c r="AA124" s="11"/>
      <c r="AB124" s="92"/>
      <c r="AC124" s="110"/>
      <c r="AE124" s="92"/>
      <c r="AF124" s="11"/>
      <c r="AG124" s="92"/>
      <c r="AJ124" s="11"/>
      <c r="AN124" s="11"/>
      <c r="AS124" s="11"/>
      <c r="AX124" s="11"/>
      <c r="BC124" s="11"/>
      <c r="BH124" s="11"/>
      <c r="BM124" s="11"/>
    </row>
    <row r="125" spans="3:65" s="12" customFormat="1" x14ac:dyDescent="0.25">
      <c r="C125" s="11"/>
      <c r="D125" s="92"/>
      <c r="F125" s="16"/>
      <c r="G125" s="16"/>
      <c r="J125" s="11"/>
      <c r="K125" s="92"/>
      <c r="N125" s="11"/>
      <c r="O125" s="11"/>
      <c r="P125" s="100"/>
      <c r="Q125" s="180"/>
      <c r="R125" s="100"/>
      <c r="S125" s="100"/>
      <c r="U125" s="98"/>
      <c r="V125" s="97"/>
      <c r="W125" s="98"/>
      <c r="X125" s="100"/>
      <c r="Y125" s="16"/>
      <c r="Z125" s="92"/>
      <c r="AA125" s="11"/>
      <c r="AB125" s="92"/>
      <c r="AC125" s="110"/>
      <c r="AE125" s="92"/>
      <c r="AF125" s="11"/>
      <c r="AG125" s="92"/>
      <c r="AJ125" s="11"/>
      <c r="AN125" s="11"/>
      <c r="AS125" s="11"/>
      <c r="AX125" s="11"/>
      <c r="BC125" s="11"/>
      <c r="BH125" s="11"/>
      <c r="BM125" s="11"/>
    </row>
    <row r="126" spans="3:65" s="12" customFormat="1" x14ac:dyDescent="0.25">
      <c r="C126" s="11"/>
      <c r="D126" s="92"/>
      <c r="F126" s="16"/>
      <c r="G126" s="16"/>
      <c r="J126" s="11"/>
      <c r="K126" s="92"/>
      <c r="N126" s="11"/>
      <c r="O126" s="11"/>
      <c r="P126" s="100"/>
      <c r="Q126" s="180"/>
      <c r="R126" s="100"/>
      <c r="S126" s="100"/>
      <c r="U126" s="98"/>
      <c r="V126" s="97"/>
      <c r="W126" s="98"/>
      <c r="X126" s="100"/>
      <c r="Y126" s="16"/>
      <c r="Z126" s="92"/>
      <c r="AA126" s="11"/>
      <c r="AB126" s="92"/>
      <c r="AC126" s="110"/>
      <c r="AE126" s="92"/>
      <c r="AF126" s="11"/>
      <c r="AG126" s="92"/>
      <c r="AJ126" s="11"/>
      <c r="AN126" s="11"/>
      <c r="AS126" s="11"/>
      <c r="AX126" s="11"/>
      <c r="BC126" s="11"/>
      <c r="BH126" s="11"/>
      <c r="BM126" s="11"/>
    </row>
    <row r="127" spans="3:65" s="12" customFormat="1" x14ac:dyDescent="0.25">
      <c r="C127" s="11"/>
      <c r="D127" s="92"/>
      <c r="F127" s="16"/>
      <c r="G127" s="16"/>
      <c r="J127" s="11"/>
      <c r="K127" s="92"/>
      <c r="N127" s="11"/>
      <c r="O127" s="11"/>
      <c r="P127" s="100"/>
      <c r="Q127" s="180"/>
      <c r="R127" s="100"/>
      <c r="S127" s="100"/>
      <c r="U127" s="98"/>
      <c r="V127" s="97"/>
      <c r="W127" s="98"/>
      <c r="X127" s="100"/>
      <c r="Y127" s="16"/>
      <c r="Z127" s="92"/>
      <c r="AA127" s="11"/>
      <c r="AB127" s="92"/>
      <c r="AC127" s="110"/>
      <c r="AE127" s="92"/>
      <c r="AF127" s="11"/>
      <c r="AG127" s="92"/>
      <c r="AJ127" s="11"/>
      <c r="AN127" s="11"/>
      <c r="AS127" s="11"/>
      <c r="AX127" s="11"/>
      <c r="BC127" s="11"/>
      <c r="BH127" s="11"/>
      <c r="BM127" s="11"/>
    </row>
    <row r="128" spans="3:65" s="12" customFormat="1" x14ac:dyDescent="0.25">
      <c r="C128" s="11"/>
      <c r="D128" s="92"/>
      <c r="F128" s="16"/>
      <c r="G128" s="16"/>
      <c r="J128" s="11"/>
      <c r="K128" s="92"/>
      <c r="N128" s="11"/>
      <c r="O128" s="11"/>
      <c r="P128" s="100"/>
      <c r="Q128" s="180"/>
      <c r="R128" s="100"/>
      <c r="S128" s="100"/>
      <c r="U128" s="98"/>
      <c r="V128" s="97"/>
      <c r="W128" s="98"/>
      <c r="X128" s="100"/>
      <c r="Y128" s="16"/>
      <c r="Z128" s="92"/>
      <c r="AA128" s="11"/>
      <c r="AB128" s="92"/>
      <c r="AC128" s="110"/>
      <c r="AE128" s="92"/>
      <c r="AF128" s="11"/>
      <c r="AG128" s="92"/>
      <c r="AJ128" s="11"/>
      <c r="AN128" s="11"/>
      <c r="AS128" s="11"/>
      <c r="AX128" s="11"/>
      <c r="BC128" s="11"/>
      <c r="BH128" s="11"/>
      <c r="BM128" s="11"/>
    </row>
    <row r="129" spans="3:65" s="12" customFormat="1" x14ac:dyDescent="0.25">
      <c r="C129" s="11"/>
      <c r="D129" s="92"/>
      <c r="F129" s="16"/>
      <c r="G129" s="16"/>
      <c r="J129" s="11"/>
      <c r="K129" s="92"/>
      <c r="N129" s="11"/>
      <c r="O129" s="11"/>
      <c r="P129" s="100"/>
      <c r="Q129" s="180"/>
      <c r="R129" s="100"/>
      <c r="S129" s="100"/>
      <c r="U129" s="98"/>
      <c r="V129" s="97"/>
      <c r="W129" s="98"/>
      <c r="X129" s="100"/>
      <c r="Y129" s="16"/>
      <c r="Z129" s="92"/>
      <c r="AA129" s="11"/>
      <c r="AB129" s="92"/>
      <c r="AC129" s="110"/>
      <c r="AE129" s="92"/>
      <c r="AF129" s="11"/>
      <c r="AG129" s="92"/>
      <c r="AJ129" s="11"/>
      <c r="AN129" s="11"/>
      <c r="AS129" s="11"/>
      <c r="AX129" s="11"/>
      <c r="BC129" s="11"/>
      <c r="BH129" s="11"/>
      <c r="BM129" s="11"/>
    </row>
    <row r="130" spans="3:65" s="12" customFormat="1" x14ac:dyDescent="0.25">
      <c r="C130" s="11"/>
      <c r="D130" s="92"/>
      <c r="F130" s="16"/>
      <c r="G130" s="16"/>
      <c r="J130" s="11"/>
      <c r="K130" s="92"/>
      <c r="N130" s="11"/>
      <c r="O130" s="11"/>
      <c r="P130" s="100"/>
      <c r="Q130" s="180"/>
      <c r="R130" s="100"/>
      <c r="S130" s="100"/>
      <c r="U130" s="98"/>
      <c r="V130" s="97"/>
      <c r="W130" s="98"/>
      <c r="X130" s="100"/>
      <c r="Y130" s="16"/>
      <c r="Z130" s="92"/>
      <c r="AA130" s="11"/>
      <c r="AB130" s="92"/>
      <c r="AC130" s="110"/>
      <c r="AE130" s="92"/>
      <c r="AF130" s="11"/>
      <c r="AG130" s="92"/>
      <c r="AJ130" s="11"/>
      <c r="AN130" s="11"/>
      <c r="AS130" s="11"/>
      <c r="AX130" s="11"/>
      <c r="BC130" s="11"/>
      <c r="BH130" s="11"/>
      <c r="BM130" s="11"/>
    </row>
    <row r="131" spans="3:65" s="12" customFormat="1" x14ac:dyDescent="0.25">
      <c r="C131" s="11"/>
      <c r="D131" s="92"/>
      <c r="F131" s="16"/>
      <c r="G131" s="16"/>
      <c r="J131" s="11"/>
      <c r="K131" s="92"/>
      <c r="N131" s="11"/>
      <c r="O131" s="11"/>
      <c r="P131" s="100"/>
      <c r="Q131" s="180"/>
      <c r="R131" s="100"/>
      <c r="S131" s="100"/>
      <c r="U131" s="98"/>
      <c r="V131" s="97"/>
      <c r="W131" s="98"/>
      <c r="X131" s="100"/>
      <c r="Y131" s="16"/>
      <c r="Z131" s="92"/>
      <c r="AA131" s="11"/>
      <c r="AB131" s="92"/>
      <c r="AC131" s="110"/>
      <c r="AE131" s="92"/>
      <c r="AF131" s="11"/>
      <c r="AG131" s="92"/>
      <c r="AJ131" s="11"/>
      <c r="AN131" s="11"/>
      <c r="AS131" s="11"/>
      <c r="AX131" s="11"/>
      <c r="BC131" s="11"/>
      <c r="BH131" s="11"/>
      <c r="BM131" s="11"/>
    </row>
    <row r="132" spans="3:65" s="12" customFormat="1" x14ac:dyDescent="0.25">
      <c r="C132" s="11"/>
      <c r="D132" s="92"/>
      <c r="F132" s="16"/>
      <c r="G132" s="16"/>
      <c r="J132" s="11"/>
      <c r="K132" s="92"/>
      <c r="N132" s="11"/>
      <c r="O132" s="11"/>
      <c r="P132" s="100"/>
      <c r="Q132" s="180"/>
      <c r="R132" s="100"/>
      <c r="S132" s="100"/>
      <c r="U132" s="98"/>
      <c r="V132" s="97"/>
      <c r="W132" s="98"/>
      <c r="X132" s="100"/>
      <c r="Y132" s="16"/>
      <c r="Z132" s="92"/>
      <c r="AA132" s="11"/>
      <c r="AB132" s="92"/>
      <c r="AC132" s="110"/>
      <c r="AE132" s="92"/>
      <c r="AF132" s="11"/>
      <c r="AG132" s="92"/>
      <c r="AJ132" s="11"/>
      <c r="AN132" s="11"/>
      <c r="AS132" s="11"/>
      <c r="AX132" s="11"/>
      <c r="BC132" s="11"/>
      <c r="BH132" s="11"/>
      <c r="BM132" s="11"/>
    </row>
    <row r="133" spans="3:65" s="12" customFormat="1" x14ac:dyDescent="0.25">
      <c r="C133" s="11"/>
      <c r="D133" s="92"/>
      <c r="F133" s="16"/>
      <c r="G133" s="16"/>
      <c r="J133" s="11"/>
      <c r="K133" s="92"/>
      <c r="N133" s="11"/>
      <c r="O133" s="11"/>
      <c r="P133" s="100"/>
      <c r="Q133" s="180"/>
      <c r="R133" s="100"/>
      <c r="S133" s="100"/>
      <c r="U133" s="98"/>
      <c r="V133" s="97"/>
      <c r="W133" s="98"/>
      <c r="X133" s="100"/>
      <c r="Y133" s="16"/>
      <c r="Z133" s="92"/>
      <c r="AA133" s="11"/>
      <c r="AB133" s="92"/>
      <c r="AC133" s="110"/>
      <c r="AE133" s="92"/>
      <c r="AF133" s="11"/>
      <c r="AG133" s="92"/>
      <c r="AJ133" s="11"/>
      <c r="AN133" s="11"/>
      <c r="AS133" s="11"/>
      <c r="AX133" s="11"/>
      <c r="BC133" s="11"/>
      <c r="BH133" s="11"/>
      <c r="BM133" s="11"/>
    </row>
    <row r="134" spans="3:65" s="12" customFormat="1" x14ac:dyDescent="0.25">
      <c r="C134" s="11"/>
      <c r="D134" s="92"/>
      <c r="F134" s="16"/>
      <c r="G134" s="16"/>
      <c r="J134" s="11"/>
      <c r="K134" s="92"/>
      <c r="N134" s="11"/>
      <c r="O134" s="11"/>
      <c r="P134" s="100"/>
      <c r="Q134" s="180"/>
      <c r="R134" s="100"/>
      <c r="S134" s="100"/>
      <c r="U134" s="98"/>
      <c r="V134" s="97"/>
      <c r="W134" s="98"/>
      <c r="X134" s="100"/>
      <c r="Y134" s="16"/>
      <c r="Z134" s="92"/>
      <c r="AA134" s="11"/>
      <c r="AB134" s="92"/>
      <c r="AC134" s="110"/>
      <c r="AE134" s="92"/>
      <c r="AF134" s="11"/>
      <c r="AG134" s="92"/>
      <c r="AJ134" s="11"/>
      <c r="AN134" s="11"/>
      <c r="AS134" s="11"/>
      <c r="AX134" s="11"/>
      <c r="BC134" s="11"/>
      <c r="BH134" s="11"/>
      <c r="BM134" s="11"/>
    </row>
    <row r="135" spans="3:65" s="12" customFormat="1" x14ac:dyDescent="0.25">
      <c r="C135" s="11"/>
      <c r="D135" s="92"/>
      <c r="F135" s="16"/>
      <c r="G135" s="16"/>
      <c r="J135" s="11"/>
      <c r="K135" s="92"/>
      <c r="N135" s="11"/>
      <c r="O135" s="11"/>
      <c r="P135" s="100"/>
      <c r="Q135" s="180"/>
      <c r="R135" s="100"/>
      <c r="S135" s="100"/>
      <c r="U135" s="98"/>
      <c r="V135" s="97"/>
      <c r="W135" s="98"/>
      <c r="X135" s="100"/>
      <c r="Y135" s="16"/>
      <c r="Z135" s="92"/>
      <c r="AA135" s="11"/>
      <c r="AB135" s="92"/>
      <c r="AC135" s="110"/>
      <c r="AE135" s="92"/>
      <c r="AF135" s="11"/>
      <c r="AG135" s="92"/>
      <c r="AJ135" s="11"/>
      <c r="AN135" s="11"/>
      <c r="AS135" s="11"/>
      <c r="AX135" s="11"/>
      <c r="BC135" s="11"/>
      <c r="BH135" s="11"/>
      <c r="BM135" s="11"/>
    </row>
    <row r="136" spans="3:65" s="12" customFormat="1" x14ac:dyDescent="0.25">
      <c r="C136" s="11"/>
      <c r="D136" s="92"/>
      <c r="F136" s="16"/>
      <c r="G136" s="16"/>
      <c r="J136" s="11"/>
      <c r="K136" s="92"/>
      <c r="N136" s="11"/>
      <c r="O136" s="11"/>
      <c r="P136" s="100"/>
      <c r="Q136" s="180"/>
      <c r="R136" s="100"/>
      <c r="S136" s="100"/>
      <c r="U136" s="98"/>
      <c r="V136" s="97"/>
      <c r="W136" s="98"/>
      <c r="X136" s="100"/>
      <c r="Y136" s="16"/>
      <c r="Z136" s="92"/>
      <c r="AA136" s="11"/>
      <c r="AB136" s="92"/>
      <c r="AC136" s="110"/>
      <c r="AE136" s="92"/>
      <c r="AF136" s="11"/>
      <c r="AG136" s="92"/>
      <c r="AJ136" s="11"/>
      <c r="AN136" s="11"/>
      <c r="AS136" s="11"/>
      <c r="AX136" s="11"/>
      <c r="BC136" s="11"/>
      <c r="BH136" s="11"/>
      <c r="BM136" s="11"/>
    </row>
    <row r="137" spans="3:65" s="12" customFormat="1" x14ac:dyDescent="0.25">
      <c r="C137" s="11"/>
      <c r="D137" s="92"/>
      <c r="F137" s="16"/>
      <c r="G137" s="16"/>
      <c r="J137" s="11"/>
      <c r="K137" s="92"/>
      <c r="N137" s="11"/>
      <c r="O137" s="11"/>
      <c r="P137" s="100"/>
      <c r="Q137" s="180"/>
      <c r="R137" s="100"/>
      <c r="S137" s="100"/>
      <c r="U137" s="98"/>
      <c r="V137" s="97"/>
      <c r="W137" s="98"/>
      <c r="X137" s="100"/>
      <c r="Y137" s="16"/>
      <c r="Z137" s="92"/>
      <c r="AA137" s="11"/>
      <c r="AB137" s="92"/>
      <c r="AC137" s="110"/>
      <c r="AE137" s="92"/>
      <c r="AF137" s="11"/>
      <c r="AG137" s="92"/>
      <c r="AJ137" s="11"/>
      <c r="AN137" s="11"/>
      <c r="AS137" s="11"/>
      <c r="AX137" s="11"/>
      <c r="BC137" s="11"/>
      <c r="BH137" s="11"/>
      <c r="BM137" s="11"/>
    </row>
    <row r="138" spans="3:65" s="12" customFormat="1" x14ac:dyDescent="0.25">
      <c r="C138" s="11"/>
      <c r="D138" s="92"/>
      <c r="F138" s="16"/>
      <c r="G138" s="16"/>
      <c r="J138" s="11"/>
      <c r="K138" s="92"/>
      <c r="N138" s="11"/>
      <c r="O138" s="11"/>
      <c r="P138" s="100"/>
      <c r="Q138" s="180"/>
      <c r="R138" s="100"/>
      <c r="S138" s="100"/>
      <c r="U138" s="98"/>
      <c r="V138" s="97"/>
      <c r="W138" s="98"/>
      <c r="X138" s="100"/>
      <c r="Y138" s="16"/>
      <c r="Z138" s="92"/>
      <c r="AA138" s="11"/>
      <c r="AB138" s="92"/>
      <c r="AC138" s="110"/>
      <c r="AE138" s="92"/>
      <c r="AF138" s="11"/>
      <c r="AG138" s="92"/>
      <c r="AJ138" s="11"/>
      <c r="AN138" s="11"/>
      <c r="AS138" s="11"/>
      <c r="AX138" s="11"/>
      <c r="BC138" s="11"/>
      <c r="BH138" s="11"/>
      <c r="BM138" s="11"/>
    </row>
    <row r="139" spans="3:65" s="12" customFormat="1" x14ac:dyDescent="0.25">
      <c r="C139" s="11"/>
      <c r="D139" s="92"/>
      <c r="F139" s="16"/>
      <c r="G139" s="16"/>
      <c r="J139" s="11"/>
      <c r="K139" s="92"/>
      <c r="N139" s="11"/>
      <c r="O139" s="11"/>
      <c r="P139" s="100"/>
      <c r="Q139" s="180"/>
      <c r="R139" s="100"/>
      <c r="S139" s="100"/>
      <c r="U139" s="98"/>
      <c r="V139" s="97"/>
      <c r="W139" s="98"/>
      <c r="X139" s="100"/>
      <c r="Y139" s="16"/>
      <c r="Z139" s="92"/>
      <c r="AA139" s="11"/>
      <c r="AB139" s="92"/>
      <c r="AC139" s="110"/>
      <c r="AE139" s="92"/>
      <c r="AF139" s="11"/>
      <c r="AG139" s="92"/>
      <c r="AJ139" s="11"/>
      <c r="AN139" s="11"/>
      <c r="AS139" s="11"/>
      <c r="AX139" s="11"/>
      <c r="BC139" s="11"/>
      <c r="BH139" s="11"/>
      <c r="BM139" s="11"/>
    </row>
    <row r="140" spans="3:65" s="12" customFormat="1" x14ac:dyDescent="0.25">
      <c r="C140" s="11"/>
      <c r="D140" s="92"/>
      <c r="F140" s="16"/>
      <c r="G140" s="16"/>
      <c r="J140" s="11"/>
      <c r="K140" s="92"/>
      <c r="N140" s="11"/>
      <c r="O140" s="11"/>
      <c r="P140" s="100"/>
      <c r="Q140" s="180"/>
      <c r="R140" s="100"/>
      <c r="S140" s="100"/>
      <c r="U140" s="98"/>
      <c r="V140" s="97"/>
      <c r="W140" s="98"/>
      <c r="X140" s="100"/>
      <c r="Y140" s="16"/>
      <c r="Z140" s="92"/>
      <c r="AA140" s="11"/>
      <c r="AB140" s="92"/>
      <c r="AC140" s="110"/>
      <c r="AE140" s="92"/>
      <c r="AF140" s="11"/>
      <c r="AG140" s="92"/>
      <c r="AJ140" s="11"/>
      <c r="AN140" s="11"/>
      <c r="AS140" s="11"/>
      <c r="AX140" s="11"/>
      <c r="BC140" s="11"/>
      <c r="BH140" s="11"/>
      <c r="BM140" s="11"/>
    </row>
    <row r="141" spans="3:65" s="12" customFormat="1" x14ac:dyDescent="0.25">
      <c r="C141" s="11"/>
      <c r="D141" s="92"/>
      <c r="F141" s="16"/>
      <c r="G141" s="16"/>
      <c r="J141" s="11"/>
      <c r="K141" s="92"/>
      <c r="N141" s="11"/>
      <c r="O141" s="11"/>
      <c r="P141" s="100"/>
      <c r="Q141" s="180"/>
      <c r="R141" s="100"/>
      <c r="S141" s="100"/>
      <c r="U141" s="98"/>
      <c r="V141" s="97"/>
      <c r="W141" s="98"/>
      <c r="X141" s="100"/>
      <c r="Y141" s="16"/>
      <c r="Z141" s="92"/>
      <c r="AA141" s="11"/>
      <c r="AB141" s="92"/>
      <c r="AC141" s="110"/>
      <c r="AE141" s="92"/>
      <c r="AF141" s="11"/>
      <c r="AG141" s="92"/>
      <c r="AJ141" s="11"/>
      <c r="AN141" s="11"/>
      <c r="AS141" s="11"/>
      <c r="AX141" s="11"/>
      <c r="BC141" s="11"/>
      <c r="BH141" s="11"/>
      <c r="BM141" s="11"/>
    </row>
    <row r="142" spans="3:65" s="12" customFormat="1" x14ac:dyDescent="0.25">
      <c r="C142" s="11"/>
      <c r="D142" s="92"/>
      <c r="F142" s="16"/>
      <c r="G142" s="16"/>
      <c r="J142" s="11"/>
      <c r="K142" s="92"/>
      <c r="N142" s="11"/>
      <c r="O142" s="11"/>
      <c r="P142" s="100"/>
      <c r="Q142" s="180"/>
      <c r="R142" s="100"/>
      <c r="S142" s="100"/>
      <c r="U142" s="98"/>
      <c r="V142" s="97"/>
      <c r="W142" s="98"/>
      <c r="X142" s="100"/>
      <c r="Y142" s="16"/>
      <c r="Z142" s="92"/>
      <c r="AA142" s="11"/>
      <c r="AB142" s="92"/>
      <c r="AC142" s="110"/>
      <c r="AE142" s="92"/>
      <c r="AF142" s="11"/>
      <c r="AG142" s="92"/>
      <c r="AJ142" s="11"/>
      <c r="AN142" s="11"/>
      <c r="AS142" s="11"/>
      <c r="AX142" s="11"/>
      <c r="BC142" s="11"/>
      <c r="BH142" s="11"/>
      <c r="BM142" s="11"/>
    </row>
    <row r="143" spans="3:65" s="12" customFormat="1" x14ac:dyDescent="0.25">
      <c r="C143" s="11"/>
      <c r="D143" s="92"/>
      <c r="F143" s="16"/>
      <c r="G143" s="16"/>
      <c r="J143" s="11"/>
      <c r="K143" s="92"/>
      <c r="N143" s="11"/>
      <c r="O143" s="11"/>
      <c r="P143" s="100"/>
      <c r="Q143" s="180"/>
      <c r="R143" s="100"/>
      <c r="S143" s="100"/>
      <c r="U143" s="98"/>
      <c r="V143" s="97"/>
      <c r="W143" s="98"/>
      <c r="X143" s="100"/>
      <c r="Y143" s="16"/>
      <c r="Z143" s="92"/>
      <c r="AA143" s="11"/>
      <c r="AB143" s="92"/>
      <c r="AC143" s="110"/>
      <c r="AE143" s="92"/>
      <c r="AF143" s="11"/>
      <c r="AG143" s="92"/>
      <c r="AJ143" s="11"/>
      <c r="AN143" s="11"/>
      <c r="AS143" s="11"/>
      <c r="AX143" s="11"/>
      <c r="BC143" s="11"/>
      <c r="BH143" s="11"/>
      <c r="BM143" s="11"/>
    </row>
    <row r="144" spans="3:65" s="12" customFormat="1" x14ac:dyDescent="0.25">
      <c r="C144" s="11"/>
      <c r="D144" s="92"/>
      <c r="F144" s="16"/>
      <c r="G144" s="16"/>
      <c r="J144" s="11"/>
      <c r="K144" s="92"/>
      <c r="N144" s="11"/>
      <c r="O144" s="11"/>
      <c r="P144" s="100"/>
      <c r="Q144" s="180"/>
      <c r="R144" s="100"/>
      <c r="S144" s="100"/>
      <c r="U144" s="98"/>
      <c r="V144" s="97"/>
      <c r="W144" s="98"/>
      <c r="X144" s="100"/>
      <c r="Y144" s="16"/>
      <c r="Z144" s="92"/>
      <c r="AA144" s="11"/>
      <c r="AB144" s="92"/>
      <c r="AC144" s="110"/>
      <c r="AE144" s="92"/>
      <c r="AF144" s="11"/>
      <c r="AG144" s="92"/>
      <c r="AJ144" s="11"/>
      <c r="AN144" s="11"/>
      <c r="AS144" s="11"/>
      <c r="AX144" s="11"/>
      <c r="BC144" s="11"/>
      <c r="BH144" s="11"/>
      <c r="BM144" s="11"/>
    </row>
    <row r="145" spans="3:65" s="12" customFormat="1" x14ac:dyDescent="0.25">
      <c r="C145" s="11"/>
      <c r="D145" s="92"/>
      <c r="F145" s="16"/>
      <c r="G145" s="16"/>
      <c r="J145" s="11"/>
      <c r="K145" s="92"/>
      <c r="N145" s="11"/>
      <c r="O145" s="11"/>
      <c r="P145" s="100"/>
      <c r="Q145" s="180"/>
      <c r="R145" s="100"/>
      <c r="S145" s="100"/>
      <c r="U145" s="98"/>
      <c r="V145" s="97"/>
      <c r="W145" s="98"/>
      <c r="X145" s="100"/>
      <c r="Y145" s="16"/>
      <c r="Z145" s="92"/>
      <c r="AA145" s="11"/>
      <c r="AB145" s="92"/>
      <c r="AC145" s="110"/>
      <c r="AE145" s="92"/>
      <c r="AF145" s="11"/>
      <c r="AG145" s="92"/>
      <c r="AJ145" s="11"/>
      <c r="AN145" s="11"/>
      <c r="AS145" s="11"/>
      <c r="AX145" s="11"/>
      <c r="BC145" s="11"/>
      <c r="BH145" s="11"/>
      <c r="BM145" s="11"/>
    </row>
    <row r="146" spans="3:65" s="12" customFormat="1" x14ac:dyDescent="0.25">
      <c r="C146" s="11"/>
      <c r="D146" s="92"/>
      <c r="F146" s="16"/>
      <c r="G146" s="16"/>
      <c r="J146" s="11"/>
      <c r="K146" s="92"/>
      <c r="N146" s="11"/>
      <c r="O146" s="11"/>
      <c r="P146" s="100"/>
      <c r="Q146" s="180"/>
      <c r="R146" s="100"/>
      <c r="S146" s="100"/>
      <c r="U146" s="98"/>
      <c r="V146" s="97"/>
      <c r="W146" s="98"/>
      <c r="X146" s="100"/>
      <c r="Y146" s="16"/>
      <c r="Z146" s="92"/>
      <c r="AA146" s="11"/>
      <c r="AB146" s="92"/>
      <c r="AC146" s="110"/>
      <c r="AE146" s="92"/>
      <c r="AF146" s="11"/>
      <c r="AG146" s="92"/>
      <c r="AJ146" s="11"/>
      <c r="AN146" s="11"/>
      <c r="AS146" s="11"/>
      <c r="AX146" s="11"/>
      <c r="BC146" s="11"/>
      <c r="BH146" s="11"/>
      <c r="BM146" s="11"/>
    </row>
    <row r="147" spans="3:65" s="12" customFormat="1" x14ac:dyDescent="0.25">
      <c r="C147" s="11"/>
      <c r="D147" s="92"/>
      <c r="F147" s="16"/>
      <c r="G147" s="16"/>
      <c r="J147" s="11"/>
      <c r="K147" s="92"/>
      <c r="N147" s="11"/>
      <c r="O147" s="11"/>
      <c r="P147" s="100"/>
      <c r="Q147" s="180"/>
      <c r="R147" s="100"/>
      <c r="S147" s="100"/>
      <c r="U147" s="98"/>
      <c r="V147" s="97"/>
      <c r="W147" s="98"/>
      <c r="X147" s="100"/>
      <c r="Y147" s="16"/>
      <c r="Z147" s="92"/>
      <c r="AA147" s="11"/>
      <c r="AB147" s="92"/>
      <c r="AC147" s="110"/>
      <c r="AE147" s="92"/>
      <c r="AF147" s="11"/>
      <c r="AG147" s="92"/>
      <c r="AJ147" s="11"/>
      <c r="AN147" s="11"/>
      <c r="AS147" s="11"/>
      <c r="AX147" s="11"/>
      <c r="BC147" s="11"/>
      <c r="BH147" s="11"/>
      <c r="BM147" s="11"/>
    </row>
    <row r="148" spans="3:65" s="12" customFormat="1" x14ac:dyDescent="0.25">
      <c r="C148" s="11"/>
      <c r="D148" s="92"/>
      <c r="F148" s="16"/>
      <c r="G148" s="16"/>
      <c r="J148" s="11"/>
      <c r="K148" s="92"/>
      <c r="N148" s="11"/>
      <c r="O148" s="11"/>
      <c r="P148" s="100"/>
      <c r="Q148" s="180"/>
      <c r="R148" s="100"/>
      <c r="S148" s="100"/>
      <c r="U148" s="98"/>
      <c r="V148" s="97"/>
      <c r="W148" s="98"/>
      <c r="X148" s="100"/>
      <c r="Y148" s="16"/>
      <c r="Z148" s="92"/>
      <c r="AA148" s="11"/>
      <c r="AB148" s="92"/>
      <c r="AC148" s="110"/>
      <c r="AE148" s="92"/>
      <c r="AF148" s="11"/>
      <c r="AG148" s="92"/>
      <c r="AJ148" s="11"/>
      <c r="AN148" s="11"/>
      <c r="AS148" s="11"/>
      <c r="AX148" s="11"/>
      <c r="BC148" s="11"/>
      <c r="BH148" s="11"/>
      <c r="BM148" s="11"/>
    </row>
    <row r="149" spans="3:65" s="12" customFormat="1" x14ac:dyDescent="0.25">
      <c r="C149" s="11"/>
      <c r="D149" s="92"/>
      <c r="F149" s="16"/>
      <c r="G149" s="16"/>
      <c r="J149" s="11"/>
      <c r="K149" s="92"/>
      <c r="N149" s="11"/>
      <c r="O149" s="11"/>
      <c r="P149" s="100"/>
      <c r="Q149" s="180"/>
      <c r="R149" s="100"/>
      <c r="S149" s="100"/>
      <c r="U149" s="98"/>
      <c r="V149" s="97"/>
      <c r="W149" s="98"/>
      <c r="X149" s="100"/>
      <c r="Y149" s="16"/>
      <c r="Z149" s="92"/>
      <c r="AA149" s="11"/>
      <c r="AB149" s="92"/>
      <c r="AC149" s="110"/>
      <c r="AE149" s="92"/>
      <c r="AF149" s="11"/>
      <c r="AG149" s="92"/>
      <c r="AJ149" s="11"/>
      <c r="AN149" s="11"/>
      <c r="AS149" s="11"/>
      <c r="AX149" s="11"/>
      <c r="BC149" s="11"/>
      <c r="BH149" s="11"/>
      <c r="BM149" s="11"/>
    </row>
    <row r="150" spans="3:65" s="12" customFormat="1" x14ac:dyDescent="0.25">
      <c r="C150" s="11"/>
      <c r="D150" s="92"/>
      <c r="F150" s="16"/>
      <c r="G150" s="16"/>
      <c r="J150" s="11"/>
      <c r="K150" s="92"/>
      <c r="N150" s="11"/>
      <c r="O150" s="11"/>
      <c r="P150" s="100"/>
      <c r="Q150" s="180"/>
      <c r="R150" s="100"/>
      <c r="S150" s="100"/>
      <c r="U150" s="98"/>
      <c r="V150" s="97"/>
      <c r="W150" s="98"/>
      <c r="X150" s="100"/>
      <c r="Y150" s="16"/>
      <c r="Z150" s="92"/>
      <c r="AA150" s="11"/>
      <c r="AB150" s="92"/>
      <c r="AC150" s="110"/>
      <c r="AE150" s="92"/>
      <c r="AF150" s="11"/>
      <c r="AG150" s="92"/>
      <c r="AJ150" s="11"/>
      <c r="AN150" s="11"/>
      <c r="AS150" s="11"/>
      <c r="AX150" s="11"/>
      <c r="BC150" s="11"/>
      <c r="BH150" s="11"/>
      <c r="BM150" s="11"/>
    </row>
    <row r="151" spans="3:65" s="12" customFormat="1" x14ac:dyDescent="0.25">
      <c r="C151" s="11"/>
      <c r="D151" s="92"/>
      <c r="F151" s="16"/>
      <c r="G151" s="16"/>
      <c r="J151" s="11"/>
      <c r="K151" s="92"/>
      <c r="N151" s="11"/>
      <c r="O151" s="11"/>
      <c r="P151" s="100"/>
      <c r="Q151" s="180"/>
      <c r="R151" s="100"/>
      <c r="S151" s="100"/>
      <c r="U151" s="98"/>
      <c r="V151" s="97"/>
      <c r="W151" s="98"/>
      <c r="X151" s="100"/>
      <c r="Y151" s="16"/>
      <c r="Z151" s="92"/>
      <c r="AA151" s="11"/>
      <c r="AB151" s="92"/>
      <c r="AC151" s="110"/>
      <c r="AE151" s="92"/>
      <c r="AF151" s="11"/>
      <c r="AG151" s="92"/>
      <c r="AJ151" s="11"/>
      <c r="AN151" s="11"/>
      <c r="AS151" s="11"/>
      <c r="AX151" s="11"/>
      <c r="BC151" s="11"/>
      <c r="BH151" s="11"/>
      <c r="BM151" s="11"/>
    </row>
    <row r="152" spans="3:65" s="12" customFormat="1" x14ac:dyDescent="0.25">
      <c r="C152" s="11"/>
      <c r="D152" s="92"/>
      <c r="F152" s="16"/>
      <c r="G152" s="16"/>
      <c r="J152" s="11"/>
      <c r="K152" s="92"/>
      <c r="N152" s="11"/>
      <c r="O152" s="11"/>
      <c r="P152" s="100"/>
      <c r="Q152" s="180"/>
      <c r="R152" s="100"/>
      <c r="S152" s="100"/>
      <c r="U152" s="98"/>
      <c r="V152" s="97"/>
      <c r="W152" s="98"/>
      <c r="X152" s="100"/>
      <c r="Y152" s="16"/>
      <c r="Z152" s="92"/>
      <c r="AA152" s="11"/>
      <c r="AB152" s="92"/>
      <c r="AC152" s="110"/>
      <c r="AE152" s="92"/>
      <c r="AF152" s="11"/>
      <c r="AG152" s="92"/>
      <c r="AJ152" s="11"/>
      <c r="AN152" s="11"/>
      <c r="AS152" s="11"/>
      <c r="AX152" s="11"/>
      <c r="BC152" s="11"/>
      <c r="BH152" s="11"/>
      <c r="BM152" s="11"/>
    </row>
    <row r="153" spans="3:65" s="12" customFormat="1" x14ac:dyDescent="0.25">
      <c r="C153" s="11"/>
      <c r="D153" s="92"/>
      <c r="F153" s="16"/>
      <c r="G153" s="16"/>
      <c r="J153" s="11"/>
      <c r="K153" s="92"/>
      <c r="N153" s="11"/>
      <c r="O153" s="11"/>
      <c r="P153" s="100"/>
      <c r="Q153" s="180"/>
      <c r="R153" s="100"/>
      <c r="S153" s="100"/>
      <c r="U153" s="98"/>
      <c r="V153" s="97"/>
      <c r="W153" s="98"/>
      <c r="X153" s="100"/>
      <c r="Y153" s="16"/>
      <c r="Z153" s="92"/>
      <c r="AA153" s="11"/>
      <c r="AB153" s="92"/>
      <c r="AC153" s="110"/>
      <c r="AE153" s="92"/>
      <c r="AF153" s="11"/>
      <c r="AG153" s="92"/>
      <c r="AJ153" s="11"/>
      <c r="AN153" s="11"/>
      <c r="AS153" s="11"/>
      <c r="AX153" s="11"/>
      <c r="BC153" s="11"/>
      <c r="BH153" s="11"/>
      <c r="BM153" s="11"/>
    </row>
    <row r="154" spans="3:65" s="12" customFormat="1" x14ac:dyDescent="0.25">
      <c r="C154" s="11"/>
      <c r="D154" s="92"/>
      <c r="F154" s="16"/>
      <c r="G154" s="16"/>
      <c r="J154" s="11"/>
      <c r="K154" s="92"/>
      <c r="N154" s="11"/>
      <c r="O154" s="11"/>
      <c r="P154" s="100"/>
      <c r="Q154" s="180"/>
      <c r="R154" s="100"/>
      <c r="S154" s="100"/>
      <c r="U154" s="98"/>
      <c r="V154" s="97"/>
      <c r="W154" s="98"/>
      <c r="X154" s="100"/>
      <c r="Y154" s="16"/>
      <c r="Z154" s="92"/>
      <c r="AA154" s="11"/>
      <c r="AB154" s="92"/>
      <c r="AC154" s="110"/>
      <c r="AE154" s="92"/>
      <c r="AF154" s="11"/>
      <c r="AG154" s="92"/>
      <c r="AJ154" s="11"/>
      <c r="AN154" s="11"/>
      <c r="AS154" s="11"/>
      <c r="AX154" s="11"/>
      <c r="BC154" s="11"/>
      <c r="BH154" s="11"/>
      <c r="BM154" s="11"/>
    </row>
    <row r="155" spans="3:65" s="12" customFormat="1" x14ac:dyDescent="0.25">
      <c r="C155" s="11"/>
      <c r="D155" s="92"/>
      <c r="F155" s="16"/>
      <c r="G155" s="16"/>
      <c r="J155" s="11"/>
      <c r="K155" s="92"/>
      <c r="N155" s="11"/>
      <c r="O155" s="11"/>
      <c r="P155" s="100"/>
      <c r="Q155" s="180"/>
      <c r="R155" s="100"/>
      <c r="S155" s="100"/>
      <c r="U155" s="98"/>
      <c r="V155" s="97"/>
      <c r="W155" s="98"/>
      <c r="X155" s="100"/>
      <c r="Y155" s="16"/>
      <c r="Z155" s="92"/>
      <c r="AA155" s="11"/>
      <c r="AB155" s="92"/>
      <c r="AC155" s="110"/>
      <c r="AE155" s="92"/>
      <c r="AF155" s="11"/>
      <c r="AG155" s="92"/>
      <c r="AJ155" s="11"/>
      <c r="AN155" s="11"/>
      <c r="AS155" s="11"/>
      <c r="AX155" s="11"/>
      <c r="BC155" s="11"/>
      <c r="BH155" s="11"/>
      <c r="BM155" s="11"/>
    </row>
  </sheetData>
  <mergeCells count="6">
    <mergeCell ref="BB2:BE3"/>
    <mergeCell ref="AE2:AH3"/>
    <mergeCell ref="AI2:AL3"/>
    <mergeCell ref="AM2:AP3"/>
    <mergeCell ref="AR2:AU3"/>
    <mergeCell ref="AW2:AZ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5EB8-08A2-49AA-B874-D1B3108437C5}">
  <dimension ref="B1:BL155"/>
  <sheetViews>
    <sheetView workbookViewId="0"/>
  </sheetViews>
  <sheetFormatPr defaultRowHeight="15" x14ac:dyDescent="0.25"/>
  <cols>
    <col min="1" max="1" width="2.42578125" style="37" customWidth="1"/>
    <col min="2" max="2" width="11.28515625" style="37" customWidth="1"/>
    <col min="3" max="3" width="13.28515625" style="6" bestFit="1" customWidth="1"/>
    <col min="4" max="4" width="15.140625" style="37" bestFit="1" customWidth="1"/>
    <col min="5" max="5" width="4.42578125" style="5" customWidth="1"/>
    <col min="6" max="6" width="12.42578125" style="37" bestFit="1" customWidth="1"/>
    <col min="7" max="7" width="13.28515625" style="37" bestFit="1" customWidth="1"/>
    <col min="8" max="8" width="4.5703125" style="37" bestFit="1" customWidth="1"/>
    <col min="9" max="9" width="4.7109375" style="37" customWidth="1"/>
    <col min="10" max="10" width="16.42578125" style="37" bestFit="1" customWidth="1"/>
    <col min="11" max="11" width="9.140625" style="195"/>
    <col min="12" max="12" width="15.140625" style="206" bestFit="1" customWidth="1"/>
    <col min="13" max="13" width="4.28515625" style="197" customWidth="1"/>
    <col min="14" max="14" width="3.5703125" style="196" customWidth="1"/>
    <col min="15" max="15" width="10.5703125" style="196" bestFit="1" customWidth="1"/>
    <col min="16" max="16" width="14.42578125" style="196" bestFit="1" customWidth="1"/>
    <col min="17" max="17" width="12" style="196" customWidth="1"/>
    <col min="18" max="18" width="4.5703125" style="196" customWidth="1"/>
    <col min="19" max="19" width="14.140625" style="196" customWidth="1"/>
    <col min="20" max="20" width="9" style="197" bestFit="1" customWidth="1"/>
    <col min="21" max="21" width="8.85546875" style="196" customWidth="1"/>
    <col min="22" max="22" width="3.28515625" style="196" customWidth="1"/>
    <col min="23" max="23" width="16.42578125" style="196" bestFit="1" customWidth="1"/>
    <col min="24" max="24" width="14" style="196" customWidth="1"/>
    <col min="25" max="25" width="9" style="196" bestFit="1" customWidth="1"/>
    <col min="26" max="26" width="11.140625" style="196" customWidth="1"/>
    <col min="27" max="64" width="9.140625" style="196"/>
    <col min="65" max="16384" width="9.140625" style="37"/>
  </cols>
  <sheetData>
    <row r="1" spans="2:36" ht="21" x14ac:dyDescent="0.35">
      <c r="B1" s="24" t="s">
        <v>58</v>
      </c>
      <c r="C1" s="22"/>
      <c r="D1" s="21"/>
      <c r="E1" s="71"/>
      <c r="F1" s="23"/>
      <c r="G1" s="23"/>
    </row>
    <row r="2" spans="2:36" ht="21" x14ac:dyDescent="0.35">
      <c r="B2" s="173"/>
      <c r="C2" s="74"/>
      <c r="D2" s="29"/>
      <c r="E2" s="75"/>
      <c r="F2" s="23"/>
      <c r="G2" s="23"/>
    </row>
    <row r="3" spans="2:36" x14ac:dyDescent="0.25">
      <c r="B3" s="82" t="s">
        <v>41</v>
      </c>
      <c r="C3" s="38"/>
      <c r="D3" s="185"/>
      <c r="E3" s="37"/>
      <c r="F3" s="82" t="s">
        <v>157</v>
      </c>
      <c r="G3" s="38"/>
      <c r="H3" s="185"/>
      <c r="J3" s="82" t="s">
        <v>41</v>
      </c>
      <c r="K3" s="209"/>
      <c r="L3" s="210"/>
      <c r="M3" s="211"/>
      <c r="O3" s="82" t="s">
        <v>157</v>
      </c>
      <c r="P3" s="209"/>
      <c r="Q3" s="209"/>
      <c r="R3" s="217"/>
      <c r="T3" s="196"/>
      <c r="U3" s="195"/>
      <c r="W3" s="197"/>
      <c r="AD3" s="197"/>
    </row>
    <row r="4" spans="2:36" x14ac:dyDescent="0.25">
      <c r="B4" s="15" t="s">
        <v>156</v>
      </c>
      <c r="C4" s="12"/>
      <c r="D4" s="40"/>
      <c r="E4" s="37"/>
      <c r="F4" s="15" t="s">
        <v>158</v>
      </c>
      <c r="G4" s="12"/>
      <c r="H4" s="40"/>
      <c r="J4" s="15" t="s">
        <v>156</v>
      </c>
      <c r="K4" s="196"/>
      <c r="M4" s="212"/>
      <c r="O4" s="15" t="s">
        <v>158</v>
      </c>
      <c r="P4" s="198"/>
      <c r="Q4" s="199"/>
      <c r="R4" s="218"/>
      <c r="S4" s="200"/>
      <c r="T4" s="196"/>
      <c r="U4" s="195"/>
      <c r="W4" s="197"/>
      <c r="X4" s="198"/>
      <c r="Y4" s="199"/>
      <c r="Z4" s="200"/>
      <c r="AD4" s="201"/>
      <c r="AE4" s="197"/>
      <c r="AI4" s="201"/>
      <c r="AJ4" s="197"/>
    </row>
    <row r="5" spans="2:36" x14ac:dyDescent="0.25">
      <c r="B5" s="207" t="s">
        <v>144</v>
      </c>
      <c r="C5" s="12" t="s">
        <v>43</v>
      </c>
      <c r="D5" s="40"/>
      <c r="E5" s="37"/>
      <c r="F5" s="207" t="s">
        <v>37</v>
      </c>
      <c r="G5" s="12" t="s">
        <v>48</v>
      </c>
      <c r="H5" s="40"/>
      <c r="J5" s="113" t="s">
        <v>42</v>
      </c>
      <c r="K5" s="208" t="s">
        <v>43</v>
      </c>
      <c r="L5" s="207" t="s">
        <v>144</v>
      </c>
      <c r="M5" s="212"/>
      <c r="O5" s="231" t="s">
        <v>42</v>
      </c>
      <c r="P5" s="232" t="s">
        <v>48</v>
      </c>
      <c r="Q5" s="207" t="s">
        <v>144</v>
      </c>
      <c r="R5" s="218"/>
      <c r="S5" s="200"/>
      <c r="T5" s="196"/>
      <c r="U5" s="195"/>
      <c r="W5" s="197"/>
      <c r="X5" s="198"/>
      <c r="Y5" s="199"/>
      <c r="Z5" s="200"/>
      <c r="AD5" s="197"/>
      <c r="AI5" s="197"/>
    </row>
    <row r="6" spans="2:36" x14ac:dyDescent="0.25">
      <c r="B6" s="39">
        <v>22179</v>
      </c>
      <c r="C6" s="12" t="s">
        <v>45</v>
      </c>
      <c r="D6" s="40"/>
      <c r="E6" s="37"/>
      <c r="F6" s="39">
        <v>20865</v>
      </c>
      <c r="G6" s="12" t="s">
        <v>45</v>
      </c>
      <c r="H6" s="40"/>
      <c r="J6" s="113" t="s">
        <v>45</v>
      </c>
      <c r="K6" s="208" t="s">
        <v>32</v>
      </c>
      <c r="L6" s="207">
        <v>952</v>
      </c>
      <c r="M6" s="212"/>
      <c r="O6" s="231" t="s">
        <v>45</v>
      </c>
      <c r="P6" s="232" t="s">
        <v>32</v>
      </c>
      <c r="Q6" s="216">
        <v>969</v>
      </c>
      <c r="R6" s="218"/>
      <c r="S6" s="200"/>
      <c r="T6" s="202"/>
      <c r="U6" s="195"/>
      <c r="W6" s="197"/>
      <c r="X6" s="198"/>
      <c r="Y6" s="199"/>
      <c r="Z6" s="200"/>
      <c r="AB6" s="202"/>
      <c r="AD6" s="197"/>
      <c r="AG6" s="202"/>
      <c r="AI6" s="197"/>
    </row>
    <row r="7" spans="2:36" x14ac:dyDescent="0.25">
      <c r="B7" s="39">
        <v>244030</v>
      </c>
      <c r="C7" s="12" t="s">
        <v>46</v>
      </c>
      <c r="D7" s="40"/>
      <c r="E7" s="37"/>
      <c r="F7" s="39">
        <v>289712</v>
      </c>
      <c r="G7" s="12" t="s">
        <v>46</v>
      </c>
      <c r="H7" s="40"/>
      <c r="J7" s="113" t="s">
        <v>49</v>
      </c>
      <c r="K7" s="208" t="s">
        <v>32</v>
      </c>
      <c r="L7" s="207">
        <v>55150</v>
      </c>
      <c r="M7" s="212"/>
      <c r="O7" s="231" t="s">
        <v>49</v>
      </c>
      <c r="P7" s="232" t="s">
        <v>32</v>
      </c>
      <c r="Q7" s="216">
        <v>48478</v>
      </c>
      <c r="R7" s="218"/>
      <c r="S7" s="200"/>
      <c r="T7" s="203"/>
      <c r="U7" s="195"/>
      <c r="W7" s="197"/>
      <c r="X7" s="198"/>
      <c r="Y7" s="199"/>
      <c r="Z7" s="200"/>
      <c r="AB7" s="203"/>
      <c r="AD7" s="197"/>
      <c r="AG7" s="203"/>
      <c r="AI7" s="197"/>
    </row>
    <row r="8" spans="2:36" x14ac:dyDescent="0.25">
      <c r="B8" s="39">
        <v>743776</v>
      </c>
      <c r="C8" s="12" t="s">
        <v>32</v>
      </c>
      <c r="D8" s="40"/>
      <c r="E8" s="37"/>
      <c r="F8" s="39">
        <v>744671</v>
      </c>
      <c r="G8" s="12" t="s">
        <v>32</v>
      </c>
      <c r="H8" s="40"/>
      <c r="J8" s="113" t="s">
        <v>65</v>
      </c>
      <c r="K8" s="208" t="s">
        <v>32</v>
      </c>
      <c r="L8" s="207">
        <v>95116</v>
      </c>
      <c r="M8" s="212"/>
      <c r="O8" s="231" t="s">
        <v>65</v>
      </c>
      <c r="P8" s="232" t="s">
        <v>32</v>
      </c>
      <c r="Q8" s="216">
        <v>96813</v>
      </c>
      <c r="R8" s="218"/>
      <c r="S8" s="200"/>
      <c r="T8" s="196"/>
      <c r="U8" s="195"/>
      <c r="W8" s="197"/>
      <c r="X8" s="198"/>
      <c r="Y8" s="199"/>
      <c r="Z8" s="200"/>
      <c r="AD8" s="197"/>
      <c r="AI8" s="197"/>
    </row>
    <row r="9" spans="2:36" x14ac:dyDescent="0.25">
      <c r="B9" s="39">
        <v>418</v>
      </c>
      <c r="C9" s="12" t="s">
        <v>50</v>
      </c>
      <c r="D9" s="40"/>
      <c r="E9" s="37"/>
      <c r="F9" s="39">
        <v>478</v>
      </c>
      <c r="G9" s="12" t="s">
        <v>50</v>
      </c>
      <c r="H9" s="40"/>
      <c r="J9" s="113" t="s">
        <v>66</v>
      </c>
      <c r="K9" s="208" t="s">
        <v>32</v>
      </c>
      <c r="L9" s="207">
        <v>47423</v>
      </c>
      <c r="M9" s="212"/>
      <c r="O9" s="231" t="s">
        <v>66</v>
      </c>
      <c r="P9" s="232" t="s">
        <v>32</v>
      </c>
      <c r="Q9" s="216">
        <v>49092</v>
      </c>
      <c r="R9" s="218"/>
      <c r="S9" s="200"/>
      <c r="T9" s="196"/>
      <c r="U9" s="195"/>
      <c r="W9" s="197"/>
      <c r="X9" s="198"/>
      <c r="Y9" s="197"/>
      <c r="Z9" s="200"/>
      <c r="AD9" s="197"/>
      <c r="AI9" s="197"/>
    </row>
    <row r="10" spans="2:36" x14ac:dyDescent="0.25">
      <c r="B10" s="39">
        <v>48880</v>
      </c>
      <c r="C10" s="12" t="s">
        <v>47</v>
      </c>
      <c r="D10" s="40"/>
      <c r="E10" s="37"/>
      <c r="F10" s="39">
        <v>50896</v>
      </c>
      <c r="G10" s="12" t="s">
        <v>47</v>
      </c>
      <c r="H10" s="40"/>
      <c r="J10" s="113" t="s">
        <v>67</v>
      </c>
      <c r="K10" s="208" t="s">
        <v>32</v>
      </c>
      <c r="L10" s="207">
        <v>27205</v>
      </c>
      <c r="M10" s="212"/>
      <c r="O10" s="231" t="s">
        <v>67</v>
      </c>
      <c r="P10" s="232" t="s">
        <v>32</v>
      </c>
      <c r="Q10" s="216">
        <v>26948</v>
      </c>
      <c r="R10" s="218"/>
      <c r="S10" s="200"/>
      <c r="T10" s="196"/>
      <c r="U10" s="195"/>
      <c r="W10" s="197"/>
      <c r="X10" s="198"/>
      <c r="Y10" s="197"/>
      <c r="Z10" s="200"/>
      <c r="AD10" s="197"/>
      <c r="AI10" s="197"/>
    </row>
    <row r="11" spans="2:36" x14ac:dyDescent="0.25">
      <c r="B11" s="39">
        <v>464407</v>
      </c>
      <c r="C11" s="12" t="s">
        <v>27</v>
      </c>
      <c r="D11" s="40"/>
      <c r="E11" s="37"/>
      <c r="F11" s="39">
        <v>411110</v>
      </c>
      <c r="G11" s="12" t="s">
        <v>27</v>
      </c>
      <c r="H11" s="40"/>
      <c r="J11" s="113" t="s">
        <v>68</v>
      </c>
      <c r="K11" s="208" t="s">
        <v>32</v>
      </c>
      <c r="L11" s="207">
        <v>54600</v>
      </c>
      <c r="M11" s="212"/>
      <c r="O11" s="231" t="s">
        <v>68</v>
      </c>
      <c r="P11" s="232" t="s">
        <v>32</v>
      </c>
      <c r="Q11" s="216">
        <v>54971</v>
      </c>
      <c r="R11" s="219"/>
      <c r="T11" s="196"/>
      <c r="U11" s="195"/>
      <c r="W11" s="197"/>
      <c r="Y11" s="197"/>
      <c r="AD11" s="197"/>
      <c r="AI11" s="197"/>
    </row>
    <row r="12" spans="2:36" x14ac:dyDescent="0.25">
      <c r="B12" s="39">
        <v>114375</v>
      </c>
      <c r="C12" s="12" t="s">
        <v>29</v>
      </c>
      <c r="D12" s="40"/>
      <c r="E12" s="37"/>
      <c r="F12" s="39">
        <v>120333</v>
      </c>
      <c r="G12" s="12" t="s">
        <v>29</v>
      </c>
      <c r="H12" s="40"/>
      <c r="J12" s="113" t="s">
        <v>52</v>
      </c>
      <c r="K12" s="208" t="s">
        <v>32</v>
      </c>
      <c r="L12" s="207">
        <v>156461</v>
      </c>
      <c r="M12" s="212"/>
      <c r="O12" s="231" t="s">
        <v>52</v>
      </c>
      <c r="P12" s="232" t="s">
        <v>32</v>
      </c>
      <c r="Q12" s="233">
        <v>154707</v>
      </c>
      <c r="R12" s="219"/>
      <c r="T12" s="196"/>
      <c r="U12" s="195"/>
      <c r="W12" s="197"/>
      <c r="AD12" s="197"/>
      <c r="AI12" s="197"/>
    </row>
    <row r="13" spans="2:36" x14ac:dyDescent="0.25">
      <c r="B13" s="193">
        <f>SUM(B6:B12)</f>
        <v>1638065</v>
      </c>
      <c r="C13" s="42"/>
      <c r="D13" s="43"/>
      <c r="E13" s="37"/>
      <c r="F13" s="193">
        <f>SUM(F6:F12)</f>
        <v>1638065</v>
      </c>
      <c r="G13" s="42"/>
      <c r="H13" s="43"/>
      <c r="J13" s="113" t="s">
        <v>69</v>
      </c>
      <c r="K13" s="208" t="s">
        <v>32</v>
      </c>
      <c r="L13" s="207">
        <v>69566</v>
      </c>
      <c r="M13" s="212"/>
      <c r="O13" s="231" t="s">
        <v>69</v>
      </c>
      <c r="P13" s="232" t="s">
        <v>32</v>
      </c>
      <c r="Q13" s="233">
        <v>70424</v>
      </c>
      <c r="R13" s="219"/>
      <c r="T13" s="196"/>
      <c r="U13" s="195"/>
      <c r="W13" s="197"/>
      <c r="AD13" s="197"/>
      <c r="AI13" s="197"/>
    </row>
    <row r="14" spans="2:36" x14ac:dyDescent="0.25">
      <c r="C14" s="37"/>
      <c r="E14" s="37"/>
      <c r="J14" s="113" t="s">
        <v>70</v>
      </c>
      <c r="K14" s="208" t="s">
        <v>32</v>
      </c>
      <c r="L14" s="207">
        <v>14227</v>
      </c>
      <c r="M14" s="212"/>
      <c r="O14" s="231" t="s">
        <v>70</v>
      </c>
      <c r="P14" s="232" t="s">
        <v>32</v>
      </c>
      <c r="Q14" s="233">
        <v>14395</v>
      </c>
      <c r="R14" s="219"/>
      <c r="T14" s="196"/>
      <c r="U14" s="195"/>
      <c r="W14" s="197"/>
      <c r="AD14" s="197"/>
      <c r="AI14" s="197"/>
    </row>
    <row r="15" spans="2:36" x14ac:dyDescent="0.25">
      <c r="B15" s="82" t="s">
        <v>41</v>
      </c>
      <c r="C15" s="38"/>
      <c r="D15" s="185"/>
      <c r="E15" s="37"/>
      <c r="F15" s="82" t="s">
        <v>157</v>
      </c>
      <c r="G15" s="38"/>
      <c r="H15" s="185"/>
      <c r="J15" s="113" t="s">
        <v>71</v>
      </c>
      <c r="K15" s="208" t="s">
        <v>32</v>
      </c>
      <c r="L15" s="207">
        <v>29100</v>
      </c>
      <c r="M15" s="212"/>
      <c r="O15" s="231" t="s">
        <v>71</v>
      </c>
      <c r="P15" s="232" t="s">
        <v>32</v>
      </c>
      <c r="Q15" s="233">
        <v>25611</v>
      </c>
      <c r="R15" s="219"/>
      <c r="T15" s="196"/>
      <c r="U15" s="195"/>
      <c r="W15" s="197"/>
      <c r="AD15" s="197"/>
      <c r="AI15" s="197"/>
    </row>
    <row r="16" spans="2:36" x14ac:dyDescent="0.25">
      <c r="B16" s="15" t="s">
        <v>156</v>
      </c>
      <c r="C16" s="12"/>
      <c r="D16" s="40"/>
      <c r="E16" s="37"/>
      <c r="F16" s="15" t="s">
        <v>158</v>
      </c>
      <c r="G16" s="12"/>
      <c r="H16" s="40"/>
      <c r="J16" s="113" t="s">
        <v>72</v>
      </c>
      <c r="K16" s="208" t="s">
        <v>32</v>
      </c>
      <c r="L16" s="207">
        <v>27978</v>
      </c>
      <c r="M16" s="212"/>
      <c r="O16" s="231" t="s">
        <v>72</v>
      </c>
      <c r="P16" s="232" t="s">
        <v>32</v>
      </c>
      <c r="Q16" s="233">
        <v>28023</v>
      </c>
      <c r="R16" s="219"/>
      <c r="T16" s="196"/>
      <c r="U16" s="195"/>
      <c r="W16" s="197"/>
      <c r="AD16" s="197"/>
      <c r="AI16" s="197"/>
    </row>
    <row r="17" spans="2:36" x14ac:dyDescent="0.25">
      <c r="B17" s="39" t="s">
        <v>24</v>
      </c>
      <c r="C17" s="207" t="s">
        <v>37</v>
      </c>
      <c r="D17" s="40"/>
      <c r="E17" s="37"/>
      <c r="F17" s="39" t="s">
        <v>24</v>
      </c>
      <c r="G17" s="207" t="s">
        <v>37</v>
      </c>
      <c r="H17" s="40"/>
      <c r="J17" s="113" t="s">
        <v>44</v>
      </c>
      <c r="K17" s="208" t="s">
        <v>32</v>
      </c>
      <c r="L17" s="207">
        <v>165998</v>
      </c>
      <c r="M17" s="212"/>
      <c r="O17" s="231" t="s">
        <v>44</v>
      </c>
      <c r="P17" s="232" t="s">
        <v>32</v>
      </c>
      <c r="Q17" s="233">
        <v>174240</v>
      </c>
      <c r="R17" s="219"/>
      <c r="T17" s="196"/>
      <c r="U17" s="195"/>
      <c r="W17" s="197"/>
      <c r="AD17" s="197"/>
      <c r="AI17" s="197"/>
    </row>
    <row r="18" spans="2:36" x14ac:dyDescent="0.25">
      <c r="B18" s="39" t="s">
        <v>16</v>
      </c>
      <c r="C18" s="16">
        <v>1107310</v>
      </c>
      <c r="D18" s="40"/>
      <c r="E18" s="37"/>
      <c r="F18" s="39" t="s">
        <v>16</v>
      </c>
      <c r="G18" s="12">
        <v>1107302</v>
      </c>
      <c r="H18" s="40"/>
      <c r="J18" s="41"/>
      <c r="K18" s="213"/>
      <c r="L18" s="214">
        <f>SUM(L6:L17)</f>
        <v>743776</v>
      </c>
      <c r="M18" s="215"/>
      <c r="O18" s="220"/>
      <c r="P18" s="213"/>
      <c r="Q18" s="221">
        <f>SUM(Q6:Q17)</f>
        <v>744671</v>
      </c>
      <c r="R18" s="222"/>
      <c r="T18" s="196"/>
      <c r="U18" s="195"/>
      <c r="W18" s="197"/>
      <c r="AD18" s="197"/>
      <c r="AI18" s="197"/>
    </row>
    <row r="19" spans="2:36" x14ac:dyDescent="0.25">
      <c r="B19" s="39" t="s">
        <v>30</v>
      </c>
      <c r="C19" s="16">
        <v>530755</v>
      </c>
      <c r="D19" s="40"/>
      <c r="E19" s="37"/>
      <c r="F19" s="39" t="s">
        <v>30</v>
      </c>
      <c r="G19" s="12">
        <v>530763</v>
      </c>
      <c r="H19" s="40"/>
      <c r="K19" s="196"/>
      <c r="M19" s="195"/>
      <c r="O19" s="197"/>
      <c r="T19" s="196"/>
      <c r="U19" s="195"/>
      <c r="W19" s="197"/>
      <c r="AD19" s="197"/>
      <c r="AI19" s="197"/>
    </row>
    <row r="20" spans="2:36" x14ac:dyDescent="0.25">
      <c r="B20" s="41"/>
      <c r="C20" s="194">
        <f>SUM(C18:C19)</f>
        <v>1638065</v>
      </c>
      <c r="D20" s="43"/>
      <c r="E20" s="37"/>
      <c r="F20" s="41"/>
      <c r="G20" s="194">
        <f>SUM(G18:G19)</f>
        <v>1638065</v>
      </c>
      <c r="H20" s="43"/>
      <c r="J20" s="82" t="s">
        <v>41</v>
      </c>
      <c r="K20" s="217"/>
      <c r="L20" s="82" t="s">
        <v>157</v>
      </c>
      <c r="M20" s="217"/>
      <c r="O20" s="197"/>
      <c r="T20" s="196"/>
      <c r="U20" s="195"/>
      <c r="W20" s="197"/>
      <c r="AD20" s="197"/>
      <c r="AI20" s="197"/>
    </row>
    <row r="21" spans="2:36" x14ac:dyDescent="0.25">
      <c r="C21" s="37"/>
      <c r="E21" s="37"/>
      <c r="J21" s="15" t="s">
        <v>156</v>
      </c>
      <c r="K21" s="219"/>
      <c r="L21" s="15" t="s">
        <v>158</v>
      </c>
      <c r="M21" s="219"/>
      <c r="N21" s="205"/>
      <c r="O21" s="197"/>
      <c r="T21" s="196"/>
      <c r="U21" s="195"/>
      <c r="W21" s="197"/>
      <c r="AD21" s="197"/>
    </row>
    <row r="22" spans="2:36" x14ac:dyDescent="0.25">
      <c r="C22" s="37"/>
      <c r="E22" s="37"/>
      <c r="J22" s="39" t="s">
        <v>42</v>
      </c>
      <c r="K22" s="219" t="s">
        <v>144</v>
      </c>
      <c r="L22" s="39" t="s">
        <v>42</v>
      </c>
      <c r="M22" s="219" t="s">
        <v>144</v>
      </c>
      <c r="N22" s="205"/>
      <c r="O22" s="197"/>
      <c r="T22" s="196"/>
      <c r="U22" s="195"/>
      <c r="W22" s="197"/>
      <c r="AD22" s="197"/>
      <c r="AI22" s="197"/>
    </row>
    <row r="23" spans="2:36" x14ac:dyDescent="0.25">
      <c r="C23" s="37"/>
      <c r="E23" s="37"/>
      <c r="J23" s="39" t="s">
        <v>45</v>
      </c>
      <c r="K23" s="219">
        <v>1</v>
      </c>
      <c r="L23" s="39" t="s">
        <v>45</v>
      </c>
      <c r="M23" s="219">
        <v>1</v>
      </c>
      <c r="N23" s="205"/>
      <c r="O23" s="197"/>
      <c r="T23" s="196"/>
      <c r="U23" s="195"/>
      <c r="W23" s="197"/>
      <c r="AD23" s="201"/>
      <c r="AE23" s="197"/>
      <c r="AI23" s="201"/>
      <c r="AJ23" s="197"/>
    </row>
    <row r="24" spans="2:36" x14ac:dyDescent="0.25">
      <c r="C24" s="37"/>
      <c r="E24" s="37"/>
      <c r="J24" s="39" t="s">
        <v>49</v>
      </c>
      <c r="K24" s="219">
        <v>45</v>
      </c>
      <c r="L24" s="39" t="s">
        <v>49</v>
      </c>
      <c r="M24" s="219">
        <v>45</v>
      </c>
      <c r="N24" s="205"/>
      <c r="O24" s="197"/>
      <c r="T24" s="196"/>
      <c r="U24" s="195"/>
      <c r="W24" s="197"/>
      <c r="AD24" s="197"/>
      <c r="AI24" s="197"/>
    </row>
    <row r="25" spans="2:36" x14ac:dyDescent="0.25">
      <c r="C25" s="37"/>
      <c r="E25" s="37"/>
      <c r="J25" s="39" t="s">
        <v>65</v>
      </c>
      <c r="K25" s="219">
        <v>83</v>
      </c>
      <c r="L25" s="39" t="s">
        <v>65</v>
      </c>
      <c r="M25" s="219">
        <v>83</v>
      </c>
      <c r="N25" s="205"/>
      <c r="O25" s="197"/>
      <c r="T25" s="196"/>
      <c r="U25" s="195"/>
      <c r="W25" s="197"/>
      <c r="AB25" s="202"/>
      <c r="AD25" s="197"/>
      <c r="AG25" s="202"/>
      <c r="AI25" s="197"/>
    </row>
    <row r="26" spans="2:36" x14ac:dyDescent="0.25">
      <c r="C26" s="37"/>
      <c r="E26" s="37"/>
      <c r="J26" s="39" t="s">
        <v>66</v>
      </c>
      <c r="K26" s="219">
        <v>41</v>
      </c>
      <c r="L26" s="39" t="s">
        <v>66</v>
      </c>
      <c r="M26" s="219">
        <v>41</v>
      </c>
      <c r="N26" s="205"/>
      <c r="O26" s="197"/>
      <c r="T26" s="196"/>
      <c r="U26" s="195"/>
      <c r="W26" s="197"/>
      <c r="AC26" s="204"/>
      <c r="AD26" s="197"/>
      <c r="AH26" s="204"/>
      <c r="AI26" s="197"/>
    </row>
    <row r="27" spans="2:36" x14ac:dyDescent="0.25">
      <c r="C27" s="37"/>
      <c r="E27" s="37"/>
      <c r="J27" s="39" t="s">
        <v>67</v>
      </c>
      <c r="K27" s="219">
        <v>20</v>
      </c>
      <c r="L27" s="39" t="s">
        <v>67</v>
      </c>
      <c r="M27" s="219">
        <v>20</v>
      </c>
      <c r="N27" s="205"/>
      <c r="O27" s="197"/>
      <c r="T27" s="196"/>
      <c r="U27" s="195"/>
      <c r="W27" s="197"/>
      <c r="AD27" s="197"/>
      <c r="AI27" s="197"/>
    </row>
    <row r="28" spans="2:36" x14ac:dyDescent="0.25">
      <c r="C28" s="37"/>
      <c r="E28" s="37"/>
      <c r="J28" s="39" t="s">
        <v>68</v>
      </c>
      <c r="K28" s="219">
        <v>21</v>
      </c>
      <c r="L28" s="39" t="s">
        <v>68</v>
      </c>
      <c r="M28" s="219">
        <v>21</v>
      </c>
      <c r="N28" s="205"/>
      <c r="O28" s="197"/>
      <c r="T28" s="196"/>
      <c r="U28" s="195"/>
      <c r="W28" s="197"/>
      <c r="AD28" s="197"/>
      <c r="AI28" s="197"/>
    </row>
    <row r="29" spans="2:36" x14ac:dyDescent="0.25">
      <c r="C29" s="37"/>
      <c r="E29" s="37"/>
      <c r="J29" s="39" t="s">
        <v>52</v>
      </c>
      <c r="K29" s="219">
        <v>61</v>
      </c>
      <c r="L29" s="39" t="s">
        <v>52</v>
      </c>
      <c r="M29" s="219">
        <v>61</v>
      </c>
      <c r="N29" s="205"/>
      <c r="O29" s="197"/>
      <c r="T29" s="196"/>
      <c r="U29" s="195"/>
      <c r="W29" s="197"/>
      <c r="AD29" s="197"/>
      <c r="AI29" s="197"/>
    </row>
    <row r="30" spans="2:36" x14ac:dyDescent="0.25">
      <c r="C30" s="37"/>
      <c r="E30" s="37"/>
      <c r="J30" s="39" t="s">
        <v>69</v>
      </c>
      <c r="K30" s="219">
        <v>59</v>
      </c>
      <c r="L30" s="39" t="s">
        <v>69</v>
      </c>
      <c r="M30" s="219">
        <v>59</v>
      </c>
      <c r="N30" s="205"/>
      <c r="O30" s="197"/>
      <c r="T30" s="196"/>
      <c r="U30" s="195"/>
      <c r="W30" s="197"/>
      <c r="AD30" s="197"/>
      <c r="AI30" s="197"/>
    </row>
    <row r="31" spans="2:36" x14ac:dyDescent="0.25">
      <c r="C31" s="37"/>
      <c r="E31" s="37"/>
      <c r="J31" s="39" t="s">
        <v>70</v>
      </c>
      <c r="K31" s="219">
        <v>11</v>
      </c>
      <c r="L31" s="39" t="s">
        <v>70</v>
      </c>
      <c r="M31" s="219">
        <v>11</v>
      </c>
      <c r="N31" s="205"/>
      <c r="O31" s="197"/>
      <c r="T31" s="196"/>
      <c r="U31" s="195"/>
      <c r="W31" s="197"/>
      <c r="AD31" s="197"/>
      <c r="AI31" s="197"/>
    </row>
    <row r="32" spans="2:36" x14ac:dyDescent="0.25">
      <c r="C32" s="37"/>
      <c r="E32" s="37"/>
      <c r="J32" s="39" t="s">
        <v>71</v>
      </c>
      <c r="K32" s="219">
        <v>28</v>
      </c>
      <c r="L32" s="39" t="s">
        <v>71</v>
      </c>
      <c r="M32" s="219">
        <v>28</v>
      </c>
      <c r="N32" s="205"/>
      <c r="O32" s="197"/>
      <c r="T32" s="196"/>
      <c r="U32" s="195"/>
      <c r="W32" s="197"/>
      <c r="AD32" s="197"/>
      <c r="AI32" s="197"/>
    </row>
    <row r="33" spans="2:35" x14ac:dyDescent="0.25">
      <c r="C33" s="37"/>
      <c r="E33" s="37"/>
      <c r="J33" s="39" t="s">
        <v>72</v>
      </c>
      <c r="K33" s="219">
        <v>26</v>
      </c>
      <c r="L33" s="39" t="s">
        <v>72</v>
      </c>
      <c r="M33" s="219">
        <v>26</v>
      </c>
      <c r="N33" s="205"/>
      <c r="O33" s="197"/>
      <c r="T33" s="196"/>
      <c r="U33" s="195"/>
      <c r="W33" s="197"/>
      <c r="AD33" s="197"/>
      <c r="AI33" s="197"/>
    </row>
    <row r="34" spans="2:35" x14ac:dyDescent="0.25">
      <c r="C34" s="37"/>
      <c r="E34" s="37"/>
      <c r="J34" s="39" t="s">
        <v>44</v>
      </c>
      <c r="K34" s="219">
        <v>133</v>
      </c>
      <c r="L34" s="39" t="s">
        <v>44</v>
      </c>
      <c r="M34" s="219">
        <v>133</v>
      </c>
      <c r="N34" s="205"/>
      <c r="O34" s="197"/>
      <c r="T34" s="196"/>
      <c r="U34" s="195"/>
      <c r="W34" s="197"/>
      <c r="AD34" s="197"/>
      <c r="AI34" s="197"/>
    </row>
    <row r="35" spans="2:35" x14ac:dyDescent="0.25">
      <c r="C35" s="37"/>
      <c r="E35" s="37"/>
      <c r="J35" s="41"/>
      <c r="K35" s="223">
        <f>SUM(K23:K34)</f>
        <v>529</v>
      </c>
      <c r="L35" s="224"/>
      <c r="M35" s="223">
        <f>SUM(M23:M34)</f>
        <v>529</v>
      </c>
      <c r="N35" s="205"/>
      <c r="O35" s="197"/>
      <c r="T35" s="196"/>
      <c r="U35" s="195"/>
      <c r="W35" s="197"/>
      <c r="AD35" s="197"/>
      <c r="AI35" s="197"/>
    </row>
    <row r="36" spans="2:35" x14ac:dyDescent="0.25">
      <c r="C36" s="37"/>
      <c r="E36" s="37"/>
      <c r="K36" s="196"/>
      <c r="M36" s="205"/>
      <c r="N36" s="205"/>
      <c r="O36" s="197"/>
      <c r="T36" s="196"/>
      <c r="U36" s="195"/>
      <c r="W36" s="197"/>
      <c r="AD36" s="197"/>
      <c r="AI36" s="197"/>
    </row>
    <row r="37" spans="2:35" x14ac:dyDescent="0.25">
      <c r="C37" s="37"/>
      <c r="E37" s="37"/>
      <c r="K37" s="196"/>
      <c r="M37" s="205"/>
      <c r="N37" s="205"/>
      <c r="O37" s="197"/>
      <c r="T37" s="196"/>
      <c r="U37" s="195"/>
      <c r="W37" s="197"/>
      <c r="AD37" s="197"/>
      <c r="AI37" s="197"/>
    </row>
    <row r="38" spans="2:35" x14ac:dyDescent="0.25">
      <c r="C38" s="37"/>
      <c r="E38" s="37"/>
      <c r="K38" s="196"/>
      <c r="M38" s="195"/>
      <c r="O38" s="197"/>
      <c r="T38" s="196"/>
      <c r="U38" s="195"/>
      <c r="W38" s="197"/>
      <c r="AD38" s="197"/>
      <c r="AI38" s="197"/>
    </row>
    <row r="39" spans="2:35" x14ac:dyDescent="0.25">
      <c r="C39" s="37"/>
      <c r="E39" s="37"/>
      <c r="K39" s="196"/>
      <c r="M39" s="195"/>
      <c r="O39" s="197"/>
      <c r="T39" s="196"/>
      <c r="U39" s="195"/>
      <c r="W39" s="197"/>
      <c r="AD39" s="197"/>
    </row>
    <row r="40" spans="2:35" x14ac:dyDescent="0.25">
      <c r="C40" s="37"/>
      <c r="E40" s="37"/>
      <c r="K40" s="196"/>
      <c r="M40" s="195"/>
      <c r="O40" s="197"/>
      <c r="T40" s="196"/>
      <c r="U40" s="195"/>
      <c r="W40" s="197"/>
      <c r="AD40" s="197"/>
    </row>
    <row r="41" spans="2:35" x14ac:dyDescent="0.25">
      <c r="C41" s="37"/>
      <c r="E41" s="37"/>
      <c r="K41" s="196"/>
      <c r="M41" s="195"/>
      <c r="O41" s="197"/>
      <c r="T41" s="196"/>
      <c r="U41" s="195"/>
      <c r="W41" s="197"/>
      <c r="AD41" s="197"/>
    </row>
    <row r="42" spans="2:35" x14ac:dyDescent="0.25">
      <c r="C42" s="37"/>
      <c r="E42" s="37"/>
      <c r="K42" s="196"/>
      <c r="M42" s="195"/>
      <c r="O42" s="197"/>
      <c r="T42" s="196"/>
      <c r="U42" s="195"/>
      <c r="W42" s="197"/>
      <c r="AD42" s="197"/>
    </row>
    <row r="43" spans="2:35" x14ac:dyDescent="0.25">
      <c r="B43" s="53" t="s">
        <v>30</v>
      </c>
      <c r="C43" s="11" t="s">
        <v>40</v>
      </c>
      <c r="D43" s="12" t="s">
        <v>50</v>
      </c>
      <c r="E43" s="19">
        <v>5</v>
      </c>
      <c r="F43" s="12"/>
      <c r="G43" s="12"/>
      <c r="H43" s="58"/>
      <c r="J43" s="53" t="s">
        <v>30</v>
      </c>
    </row>
    <row r="44" spans="2:35" x14ac:dyDescent="0.25">
      <c r="B44" s="53" t="s">
        <v>30</v>
      </c>
      <c r="C44" s="11" t="s">
        <v>40</v>
      </c>
      <c r="D44" s="12" t="s">
        <v>46</v>
      </c>
      <c r="E44" s="19">
        <v>3652</v>
      </c>
      <c r="F44" s="12"/>
      <c r="G44" s="12"/>
      <c r="H44" s="58"/>
      <c r="J44" s="53" t="s">
        <v>30</v>
      </c>
    </row>
    <row r="45" spans="2:35" x14ac:dyDescent="0.25">
      <c r="B45" s="53" t="s">
        <v>30</v>
      </c>
      <c r="C45" s="11" t="s">
        <v>40</v>
      </c>
      <c r="D45" s="12" t="s">
        <v>27</v>
      </c>
      <c r="E45" s="19">
        <v>9067</v>
      </c>
      <c r="F45" s="12"/>
      <c r="G45" s="12"/>
      <c r="H45" s="58"/>
      <c r="J45" s="53" t="s">
        <v>30</v>
      </c>
    </row>
    <row r="46" spans="2:35" x14ac:dyDescent="0.25">
      <c r="B46" s="53" t="s">
        <v>16</v>
      </c>
      <c r="C46" s="11" t="s">
        <v>40</v>
      </c>
      <c r="D46" s="12" t="s">
        <v>29</v>
      </c>
      <c r="E46" s="19">
        <v>1821</v>
      </c>
      <c r="F46" s="12"/>
      <c r="G46" s="12"/>
      <c r="H46" s="58"/>
      <c r="J46" s="53" t="s">
        <v>16</v>
      </c>
    </row>
    <row r="47" spans="2:35" x14ac:dyDescent="0.25">
      <c r="B47" s="53" t="s">
        <v>16</v>
      </c>
      <c r="C47" s="11" t="s">
        <v>40</v>
      </c>
      <c r="D47" s="12" t="s">
        <v>45</v>
      </c>
      <c r="E47" s="19">
        <v>1128</v>
      </c>
      <c r="F47" s="12"/>
      <c r="G47" s="12"/>
      <c r="H47" s="58"/>
      <c r="J47" s="53" t="s">
        <v>16</v>
      </c>
    </row>
    <row r="48" spans="2:35" x14ac:dyDescent="0.25">
      <c r="B48" s="53" t="s">
        <v>16</v>
      </c>
      <c r="C48" s="11" t="s">
        <v>40</v>
      </c>
      <c r="D48" s="12" t="s">
        <v>46</v>
      </c>
      <c r="E48" s="19">
        <v>4335</v>
      </c>
      <c r="F48" s="12"/>
      <c r="G48" s="12"/>
      <c r="H48" s="58"/>
      <c r="J48" s="53" t="s">
        <v>16</v>
      </c>
    </row>
    <row r="49" spans="2:10" x14ac:dyDescent="0.25">
      <c r="B49" s="53" t="s">
        <v>16</v>
      </c>
      <c r="C49" s="11" t="s">
        <v>40</v>
      </c>
      <c r="D49" s="12" t="s">
        <v>32</v>
      </c>
      <c r="E49" s="19">
        <v>8521</v>
      </c>
      <c r="F49" s="12"/>
      <c r="G49" s="12"/>
      <c r="H49" s="58"/>
      <c r="J49" s="53" t="s">
        <v>16</v>
      </c>
    </row>
    <row r="50" spans="2:10" x14ac:dyDescent="0.25">
      <c r="B50" s="53" t="s">
        <v>16</v>
      </c>
      <c r="C50" s="11" t="s">
        <v>40</v>
      </c>
      <c r="D50" s="12" t="s">
        <v>47</v>
      </c>
      <c r="E50" s="19">
        <v>825</v>
      </c>
      <c r="F50" s="12"/>
      <c r="G50" s="12"/>
      <c r="H50" s="58"/>
      <c r="J50" s="53" t="s">
        <v>16</v>
      </c>
    </row>
    <row r="51" spans="2:10" x14ac:dyDescent="0.25">
      <c r="B51" s="53" t="s">
        <v>30</v>
      </c>
      <c r="C51" s="11" t="s">
        <v>40</v>
      </c>
      <c r="D51" s="12" t="s">
        <v>32</v>
      </c>
      <c r="E51" s="19">
        <v>7377</v>
      </c>
      <c r="F51" s="12"/>
      <c r="G51" s="12"/>
      <c r="H51" s="58"/>
      <c r="J51" s="53" t="s">
        <v>30</v>
      </c>
    </row>
    <row r="52" spans="2:10" x14ac:dyDescent="0.25">
      <c r="B52" s="53" t="s">
        <v>16</v>
      </c>
      <c r="C52" s="11" t="s">
        <v>26</v>
      </c>
      <c r="D52" s="12" t="s">
        <v>27</v>
      </c>
      <c r="E52" s="19">
        <v>15882</v>
      </c>
      <c r="F52" s="12"/>
      <c r="G52" s="12"/>
      <c r="H52" s="58"/>
      <c r="J52" s="53" t="s">
        <v>16</v>
      </c>
    </row>
    <row r="53" spans="2:10" x14ac:dyDescent="0.25">
      <c r="B53" s="53" t="s">
        <v>16</v>
      </c>
      <c r="C53" s="11" t="s">
        <v>26</v>
      </c>
      <c r="D53" s="12" t="s">
        <v>29</v>
      </c>
      <c r="E53" s="19">
        <v>3237</v>
      </c>
      <c r="F53" s="12"/>
      <c r="G53" s="12"/>
      <c r="H53" s="58"/>
      <c r="J53" s="53" t="s">
        <v>16</v>
      </c>
    </row>
    <row r="54" spans="2:10" x14ac:dyDescent="0.25">
      <c r="B54" s="53" t="s">
        <v>30</v>
      </c>
      <c r="C54" s="11" t="s">
        <v>26</v>
      </c>
      <c r="D54" s="12" t="s">
        <v>45</v>
      </c>
      <c r="E54" s="19">
        <v>567</v>
      </c>
      <c r="F54" s="12"/>
      <c r="G54" s="12"/>
      <c r="H54" s="58"/>
      <c r="J54" s="53" t="s">
        <v>30</v>
      </c>
    </row>
    <row r="55" spans="2:10" x14ac:dyDescent="0.25">
      <c r="B55" s="53" t="s">
        <v>30</v>
      </c>
      <c r="C55" s="11" t="s">
        <v>26</v>
      </c>
      <c r="D55" s="12" t="s">
        <v>50</v>
      </c>
      <c r="E55" s="19">
        <v>2</v>
      </c>
      <c r="F55" s="12"/>
      <c r="G55" s="12"/>
      <c r="H55" s="58"/>
      <c r="J55" s="53" t="s">
        <v>30</v>
      </c>
    </row>
    <row r="56" spans="2:10" x14ac:dyDescent="0.25">
      <c r="B56" s="53" t="s">
        <v>30</v>
      </c>
      <c r="C56" s="11" t="s">
        <v>26</v>
      </c>
      <c r="D56" s="12" t="s">
        <v>46</v>
      </c>
      <c r="E56" s="19">
        <v>2245</v>
      </c>
      <c r="F56" s="12"/>
      <c r="G56" s="12"/>
      <c r="H56" s="58"/>
      <c r="J56" s="53" t="s">
        <v>30</v>
      </c>
    </row>
    <row r="57" spans="2:10" x14ac:dyDescent="0.25">
      <c r="B57" s="53" t="s">
        <v>30</v>
      </c>
      <c r="C57" s="11" t="s">
        <v>26</v>
      </c>
      <c r="D57" s="12" t="s">
        <v>29</v>
      </c>
      <c r="E57" s="19">
        <v>1037</v>
      </c>
      <c r="F57" s="12"/>
      <c r="G57" s="12"/>
      <c r="H57" s="58"/>
      <c r="J57" s="53" t="s">
        <v>30</v>
      </c>
    </row>
    <row r="58" spans="2:10" x14ac:dyDescent="0.25">
      <c r="B58" s="53" t="s">
        <v>16</v>
      </c>
      <c r="C58" s="11" t="s">
        <v>26</v>
      </c>
      <c r="D58" s="12" t="s">
        <v>32</v>
      </c>
      <c r="E58" s="19">
        <v>19260</v>
      </c>
      <c r="F58" s="12"/>
      <c r="G58" s="12"/>
      <c r="H58" s="58"/>
      <c r="J58" s="53" t="s">
        <v>16</v>
      </c>
    </row>
    <row r="59" spans="2:10" x14ac:dyDescent="0.25">
      <c r="B59" s="53" t="s">
        <v>16</v>
      </c>
      <c r="C59" s="11" t="s">
        <v>26</v>
      </c>
      <c r="D59" s="12" t="s">
        <v>50</v>
      </c>
      <c r="E59" s="19">
        <v>10</v>
      </c>
      <c r="F59" s="12"/>
      <c r="G59" s="12"/>
      <c r="H59" s="58"/>
      <c r="J59" s="53" t="s">
        <v>16</v>
      </c>
    </row>
    <row r="60" spans="2:10" x14ac:dyDescent="0.25">
      <c r="B60" s="53" t="s">
        <v>16</v>
      </c>
      <c r="C60" s="11" t="s">
        <v>26</v>
      </c>
      <c r="D60" s="12" t="s">
        <v>45</v>
      </c>
      <c r="E60" s="19">
        <v>1349</v>
      </c>
      <c r="F60" s="12"/>
      <c r="G60" s="12"/>
      <c r="H60" s="58"/>
      <c r="J60" s="53" t="s">
        <v>16</v>
      </c>
    </row>
    <row r="61" spans="2:10" x14ac:dyDescent="0.25">
      <c r="B61" s="53" t="s">
        <v>16</v>
      </c>
      <c r="C61" s="11" t="s">
        <v>26</v>
      </c>
      <c r="D61" s="12" t="s">
        <v>47</v>
      </c>
      <c r="E61" s="19">
        <v>735</v>
      </c>
      <c r="F61" s="12"/>
      <c r="G61" s="12"/>
      <c r="H61" s="58"/>
      <c r="J61" s="53" t="s">
        <v>16</v>
      </c>
    </row>
    <row r="62" spans="2:10" x14ac:dyDescent="0.25">
      <c r="B62" s="53" t="s">
        <v>30</v>
      </c>
      <c r="C62" s="11" t="s">
        <v>26</v>
      </c>
      <c r="D62" s="12" t="s">
        <v>32</v>
      </c>
      <c r="E62" s="19">
        <v>4946</v>
      </c>
      <c r="F62" s="12"/>
      <c r="G62" s="12"/>
      <c r="H62" s="58"/>
      <c r="J62" s="53" t="s">
        <v>30</v>
      </c>
    </row>
    <row r="63" spans="2:10" x14ac:dyDescent="0.25">
      <c r="B63" s="53" t="s">
        <v>30</v>
      </c>
      <c r="C63" s="11" t="s">
        <v>26</v>
      </c>
      <c r="D63" s="12" t="s">
        <v>47</v>
      </c>
      <c r="E63" s="19">
        <v>438</v>
      </c>
      <c r="F63" s="12"/>
      <c r="G63" s="12"/>
      <c r="H63" s="58"/>
      <c r="J63" s="53" t="s">
        <v>30</v>
      </c>
    </row>
    <row r="64" spans="2:10" x14ac:dyDescent="0.25">
      <c r="B64" s="53" t="s">
        <v>16</v>
      </c>
      <c r="C64" s="11" t="s">
        <v>26</v>
      </c>
      <c r="D64" s="12" t="s">
        <v>46</v>
      </c>
      <c r="E64" s="19">
        <v>8387</v>
      </c>
      <c r="F64" s="12"/>
      <c r="G64" s="12"/>
      <c r="H64" s="58"/>
      <c r="J64" s="53" t="s">
        <v>16</v>
      </c>
    </row>
    <row r="65" spans="2:10" x14ac:dyDescent="0.25">
      <c r="B65" s="53" t="s">
        <v>30</v>
      </c>
      <c r="C65" s="11" t="s">
        <v>26</v>
      </c>
      <c r="D65" s="12" t="s">
        <v>27</v>
      </c>
      <c r="E65" s="19">
        <v>4885</v>
      </c>
      <c r="F65" s="12"/>
      <c r="G65" s="12"/>
      <c r="H65" s="58"/>
      <c r="J65" s="53" t="s">
        <v>30</v>
      </c>
    </row>
    <row r="66" spans="2:10" x14ac:dyDescent="0.25">
      <c r="B66" s="53" t="s">
        <v>30</v>
      </c>
      <c r="C66" s="11" t="s">
        <v>28</v>
      </c>
      <c r="D66" s="12" t="s">
        <v>47</v>
      </c>
      <c r="E66" s="19">
        <v>1052</v>
      </c>
      <c r="F66" s="12"/>
      <c r="G66" s="12"/>
      <c r="H66" s="58"/>
      <c r="J66" s="53" t="s">
        <v>30</v>
      </c>
    </row>
    <row r="67" spans="2:10" x14ac:dyDescent="0.25">
      <c r="B67" s="53" t="s">
        <v>16</v>
      </c>
      <c r="C67" s="11" t="s">
        <v>28</v>
      </c>
      <c r="D67" s="12" t="s">
        <v>46</v>
      </c>
      <c r="E67" s="19">
        <v>43283</v>
      </c>
      <c r="F67" s="12"/>
      <c r="G67" s="12"/>
      <c r="H67" s="58"/>
      <c r="J67" s="53" t="s">
        <v>16</v>
      </c>
    </row>
    <row r="68" spans="2:10" x14ac:dyDescent="0.25">
      <c r="B68" s="53" t="s">
        <v>16</v>
      </c>
      <c r="C68" s="11" t="s">
        <v>28</v>
      </c>
      <c r="D68" s="12" t="s">
        <v>27</v>
      </c>
      <c r="E68" s="19">
        <v>56244</v>
      </c>
      <c r="F68" s="12"/>
      <c r="G68" s="12"/>
      <c r="H68" s="58"/>
      <c r="J68" s="53" t="s">
        <v>16</v>
      </c>
    </row>
    <row r="69" spans="2:10" x14ac:dyDescent="0.25">
      <c r="B69" s="53" t="s">
        <v>16</v>
      </c>
      <c r="C69" s="11" t="s">
        <v>28</v>
      </c>
      <c r="D69" s="12" t="s">
        <v>32</v>
      </c>
      <c r="E69" s="19">
        <v>67134</v>
      </c>
      <c r="F69" s="12"/>
      <c r="G69" s="12"/>
      <c r="H69" s="58"/>
      <c r="J69" s="53" t="s">
        <v>16</v>
      </c>
    </row>
    <row r="70" spans="2:10" x14ac:dyDescent="0.25">
      <c r="B70" s="53" t="s">
        <v>16</v>
      </c>
      <c r="C70" s="11" t="s">
        <v>28</v>
      </c>
      <c r="D70" s="12" t="s">
        <v>50</v>
      </c>
      <c r="E70" s="19">
        <v>25</v>
      </c>
      <c r="F70" s="12"/>
      <c r="G70" s="12"/>
      <c r="H70" s="58"/>
      <c r="J70" s="53" t="s">
        <v>16</v>
      </c>
    </row>
    <row r="71" spans="2:10" x14ac:dyDescent="0.25">
      <c r="B71" s="53" t="s">
        <v>16</v>
      </c>
      <c r="C71" s="11" t="s">
        <v>28</v>
      </c>
      <c r="D71" s="12" t="s">
        <v>47</v>
      </c>
      <c r="E71" s="19">
        <v>2681</v>
      </c>
      <c r="F71" s="12"/>
      <c r="G71" s="12"/>
      <c r="H71" s="58"/>
      <c r="J71" s="53" t="s">
        <v>16</v>
      </c>
    </row>
    <row r="72" spans="2:10" x14ac:dyDescent="0.25">
      <c r="B72" s="53" t="s">
        <v>30</v>
      </c>
      <c r="C72" s="11" t="s">
        <v>28</v>
      </c>
      <c r="D72" s="12" t="s">
        <v>46</v>
      </c>
      <c r="E72" s="19">
        <v>8378</v>
      </c>
      <c r="F72" s="12"/>
      <c r="G72" s="12"/>
      <c r="H72" s="58"/>
      <c r="J72" s="53" t="s">
        <v>30</v>
      </c>
    </row>
    <row r="73" spans="2:10" x14ac:dyDescent="0.25">
      <c r="B73" s="53" t="s">
        <v>16</v>
      </c>
      <c r="C73" s="11" t="s">
        <v>28</v>
      </c>
      <c r="D73" s="12" t="s">
        <v>29</v>
      </c>
      <c r="E73" s="19">
        <v>13864</v>
      </c>
      <c r="F73" s="12"/>
      <c r="G73" s="12"/>
      <c r="H73" s="58"/>
      <c r="J73" s="53" t="s">
        <v>16</v>
      </c>
    </row>
    <row r="74" spans="2:10" x14ac:dyDescent="0.25">
      <c r="B74" s="53" t="s">
        <v>30</v>
      </c>
      <c r="C74" s="11" t="s">
        <v>28</v>
      </c>
      <c r="D74" s="12" t="s">
        <v>45</v>
      </c>
      <c r="E74" s="19">
        <v>1478</v>
      </c>
      <c r="F74" s="12"/>
      <c r="G74" s="12"/>
      <c r="H74" s="58"/>
      <c r="J74" s="53" t="s">
        <v>30</v>
      </c>
    </row>
    <row r="75" spans="2:10" x14ac:dyDescent="0.25">
      <c r="B75" s="53" t="s">
        <v>30</v>
      </c>
      <c r="C75" s="11" t="s">
        <v>28</v>
      </c>
      <c r="D75" s="12" t="s">
        <v>50</v>
      </c>
      <c r="E75" s="19">
        <v>7</v>
      </c>
      <c r="F75" s="12"/>
      <c r="G75" s="12"/>
      <c r="H75" s="58"/>
      <c r="J75" s="53" t="s">
        <v>30</v>
      </c>
    </row>
    <row r="76" spans="2:10" x14ac:dyDescent="0.25">
      <c r="B76" s="53" t="s">
        <v>30</v>
      </c>
      <c r="C76" s="11" t="s">
        <v>28</v>
      </c>
      <c r="D76" s="12" t="s">
        <v>27</v>
      </c>
      <c r="E76" s="19">
        <v>11463</v>
      </c>
      <c r="F76" s="12"/>
      <c r="G76" s="12"/>
      <c r="H76" s="58"/>
      <c r="J76" s="53" t="s">
        <v>30</v>
      </c>
    </row>
    <row r="77" spans="2:10" x14ac:dyDescent="0.25">
      <c r="B77" s="53" t="s">
        <v>16</v>
      </c>
      <c r="C77" s="11" t="s">
        <v>28</v>
      </c>
      <c r="D77" s="12" t="s">
        <v>45</v>
      </c>
      <c r="E77" s="19">
        <v>6422</v>
      </c>
      <c r="F77" s="12"/>
      <c r="G77" s="12"/>
      <c r="H77" s="58"/>
      <c r="J77" s="53" t="s">
        <v>16</v>
      </c>
    </row>
    <row r="78" spans="2:10" x14ac:dyDescent="0.25">
      <c r="B78" s="53" t="s">
        <v>30</v>
      </c>
      <c r="C78" s="11" t="s">
        <v>28</v>
      </c>
      <c r="D78" s="12" t="s">
        <v>32</v>
      </c>
      <c r="E78" s="19">
        <v>11139</v>
      </c>
      <c r="F78" s="12"/>
      <c r="G78" s="12"/>
      <c r="H78" s="58"/>
      <c r="J78" s="53" t="s">
        <v>30</v>
      </c>
    </row>
    <row r="79" spans="2:10" x14ac:dyDescent="0.25">
      <c r="B79" s="53" t="s">
        <v>30</v>
      </c>
      <c r="C79" s="11" t="s">
        <v>28</v>
      </c>
      <c r="D79" s="12" t="s">
        <v>29</v>
      </c>
      <c r="E79" s="19">
        <v>2827</v>
      </c>
      <c r="F79" s="12"/>
      <c r="G79" s="12"/>
      <c r="H79" s="58"/>
      <c r="J79" s="53" t="s">
        <v>30</v>
      </c>
    </row>
    <row r="80" spans="2:10" x14ac:dyDescent="0.25">
      <c r="B80" s="53" t="s">
        <v>16</v>
      </c>
      <c r="C80" s="11" t="s">
        <v>34</v>
      </c>
      <c r="D80" s="12" t="s">
        <v>50</v>
      </c>
      <c r="E80" s="19">
        <v>43</v>
      </c>
      <c r="F80" s="12"/>
      <c r="G80" s="12"/>
      <c r="H80" s="58"/>
      <c r="J80" s="53" t="s">
        <v>16</v>
      </c>
    </row>
    <row r="81" spans="2:10" x14ac:dyDescent="0.25">
      <c r="B81" s="53" t="s">
        <v>16</v>
      </c>
      <c r="C81" s="11" t="s">
        <v>34</v>
      </c>
      <c r="D81" s="12" t="s">
        <v>47</v>
      </c>
      <c r="E81" s="19">
        <v>4880</v>
      </c>
      <c r="F81" s="12"/>
      <c r="G81" s="12"/>
      <c r="H81" s="58"/>
      <c r="J81" s="53" t="s">
        <v>16</v>
      </c>
    </row>
    <row r="82" spans="2:10" x14ac:dyDescent="0.25">
      <c r="B82" s="53" t="s">
        <v>30</v>
      </c>
      <c r="C82" s="11" t="s">
        <v>34</v>
      </c>
      <c r="D82" s="12" t="s">
        <v>29</v>
      </c>
      <c r="E82" s="19">
        <v>6025</v>
      </c>
      <c r="F82" s="12"/>
      <c r="G82" s="12"/>
      <c r="H82" s="58"/>
      <c r="J82" s="53" t="s">
        <v>30</v>
      </c>
    </row>
    <row r="83" spans="2:10" x14ac:dyDescent="0.25">
      <c r="B83" s="53" t="s">
        <v>16</v>
      </c>
      <c r="C83" s="11" t="s">
        <v>34</v>
      </c>
      <c r="D83" s="12" t="s">
        <v>45</v>
      </c>
      <c r="E83" s="19">
        <v>11008</v>
      </c>
      <c r="F83" s="12"/>
      <c r="G83" s="12"/>
      <c r="H83" s="58"/>
      <c r="J83" s="53" t="s">
        <v>16</v>
      </c>
    </row>
    <row r="84" spans="2:10" x14ac:dyDescent="0.25">
      <c r="B84" s="53" t="s">
        <v>30</v>
      </c>
      <c r="C84" s="11" t="s">
        <v>34</v>
      </c>
      <c r="D84" s="12" t="s">
        <v>27</v>
      </c>
      <c r="E84" s="19">
        <v>26950</v>
      </c>
      <c r="F84" s="12"/>
      <c r="G84" s="12"/>
      <c r="H84" s="58"/>
      <c r="J84" s="53" t="s">
        <v>30</v>
      </c>
    </row>
    <row r="85" spans="2:10" x14ac:dyDescent="0.25">
      <c r="B85" s="53" t="s">
        <v>16</v>
      </c>
      <c r="C85" s="11" t="s">
        <v>34</v>
      </c>
      <c r="D85" s="12" t="s">
        <v>32</v>
      </c>
      <c r="E85" s="19">
        <v>94967</v>
      </c>
      <c r="F85" s="12"/>
      <c r="G85" s="12"/>
      <c r="H85" s="58"/>
      <c r="J85" s="53" t="s">
        <v>16</v>
      </c>
    </row>
    <row r="86" spans="2:10" x14ac:dyDescent="0.25">
      <c r="B86" s="53" t="s">
        <v>30</v>
      </c>
      <c r="C86" s="11" t="s">
        <v>34</v>
      </c>
      <c r="D86" s="12" t="s">
        <v>45</v>
      </c>
      <c r="E86" s="19">
        <v>3565</v>
      </c>
      <c r="F86" s="12"/>
      <c r="G86" s="12"/>
      <c r="H86" s="58"/>
      <c r="J86" s="53" t="s">
        <v>30</v>
      </c>
    </row>
    <row r="87" spans="2:10" x14ac:dyDescent="0.25">
      <c r="B87" s="53" t="s">
        <v>30</v>
      </c>
      <c r="C87" s="11" t="s">
        <v>34</v>
      </c>
      <c r="D87" s="12" t="s">
        <v>32</v>
      </c>
      <c r="E87" s="19">
        <v>25404</v>
      </c>
      <c r="F87" s="12"/>
      <c r="G87" s="12"/>
      <c r="H87" s="58"/>
      <c r="J87" s="53" t="s">
        <v>30</v>
      </c>
    </row>
    <row r="88" spans="2:10" x14ac:dyDescent="0.25">
      <c r="B88" s="53" t="s">
        <v>30</v>
      </c>
      <c r="C88" s="11" t="s">
        <v>34</v>
      </c>
      <c r="D88" s="12" t="s">
        <v>47</v>
      </c>
      <c r="E88" s="19">
        <v>2728</v>
      </c>
      <c r="F88" s="12"/>
      <c r="G88" s="12"/>
      <c r="H88" s="58"/>
      <c r="J88" s="53" t="s">
        <v>30</v>
      </c>
    </row>
    <row r="89" spans="2:10" x14ac:dyDescent="0.25">
      <c r="B89" s="53" t="s">
        <v>16</v>
      </c>
      <c r="C89" s="11" t="s">
        <v>34</v>
      </c>
      <c r="D89" s="12" t="s">
        <v>27</v>
      </c>
      <c r="E89" s="19">
        <v>97232</v>
      </c>
      <c r="F89" s="12"/>
      <c r="G89" s="12"/>
      <c r="H89" s="58"/>
      <c r="J89" s="53" t="s">
        <v>16</v>
      </c>
    </row>
    <row r="90" spans="2:10" x14ac:dyDescent="0.25">
      <c r="B90" s="53" t="s">
        <v>16</v>
      </c>
      <c r="C90" s="11" t="s">
        <v>34</v>
      </c>
      <c r="D90" s="12" t="s">
        <v>29</v>
      </c>
      <c r="E90" s="19">
        <v>18228</v>
      </c>
      <c r="F90" s="12"/>
      <c r="G90" s="12"/>
      <c r="H90" s="58"/>
      <c r="J90" s="53" t="s">
        <v>16</v>
      </c>
    </row>
    <row r="91" spans="2:10" x14ac:dyDescent="0.25">
      <c r="B91" s="53" t="s">
        <v>30</v>
      </c>
      <c r="C91" s="11" t="s">
        <v>34</v>
      </c>
      <c r="D91" s="12" t="s">
        <v>46</v>
      </c>
      <c r="E91" s="19">
        <v>20322</v>
      </c>
      <c r="F91" s="12"/>
      <c r="G91" s="12"/>
      <c r="H91" s="58"/>
      <c r="J91" s="53" t="s">
        <v>30</v>
      </c>
    </row>
    <row r="92" spans="2:10" x14ac:dyDescent="0.25">
      <c r="B92" s="53" t="s">
        <v>16</v>
      </c>
      <c r="C92" s="11" t="s">
        <v>34</v>
      </c>
      <c r="D92" s="12" t="s">
        <v>46</v>
      </c>
      <c r="E92" s="19">
        <v>67095</v>
      </c>
      <c r="F92" s="12"/>
      <c r="G92" s="12"/>
      <c r="H92" s="58"/>
      <c r="J92" s="53" t="s">
        <v>16</v>
      </c>
    </row>
    <row r="93" spans="2:10" x14ac:dyDescent="0.25">
      <c r="B93" s="53" t="s">
        <v>30</v>
      </c>
      <c r="C93" s="11" t="s">
        <v>34</v>
      </c>
      <c r="D93" s="12" t="s">
        <v>50</v>
      </c>
      <c r="E93" s="19">
        <v>14</v>
      </c>
      <c r="F93" s="12"/>
      <c r="G93" s="12"/>
      <c r="H93" s="58"/>
      <c r="J93" s="53" t="s">
        <v>30</v>
      </c>
    </row>
    <row r="94" spans="2:10" x14ac:dyDescent="0.25">
      <c r="B94" s="53" t="s">
        <v>16</v>
      </c>
      <c r="C94" s="11" t="s">
        <v>33</v>
      </c>
      <c r="D94" s="12" t="s">
        <v>46</v>
      </c>
      <c r="E94" s="19">
        <v>63972</v>
      </c>
      <c r="F94" s="12"/>
      <c r="G94" s="12"/>
      <c r="H94" s="58"/>
      <c r="J94" s="53" t="s">
        <v>16</v>
      </c>
    </row>
    <row r="95" spans="2:10" x14ac:dyDescent="0.25">
      <c r="B95" s="53" t="s">
        <v>16</v>
      </c>
      <c r="C95" s="11" t="s">
        <v>33</v>
      </c>
      <c r="D95" s="12" t="s">
        <v>27</v>
      </c>
      <c r="E95" s="19">
        <v>114260</v>
      </c>
      <c r="F95" s="12"/>
      <c r="G95" s="12"/>
      <c r="H95" s="58"/>
      <c r="J95" s="53" t="s">
        <v>16</v>
      </c>
    </row>
    <row r="96" spans="2:10" x14ac:dyDescent="0.25">
      <c r="B96" s="53" t="s">
        <v>30</v>
      </c>
      <c r="C96" s="11" t="s">
        <v>33</v>
      </c>
      <c r="D96" s="12" t="s">
        <v>45</v>
      </c>
      <c r="E96" s="19">
        <v>4779</v>
      </c>
      <c r="F96" s="12"/>
      <c r="G96" s="12"/>
      <c r="H96" s="58"/>
      <c r="J96" s="53" t="s">
        <v>30</v>
      </c>
    </row>
    <row r="97" spans="2:10" x14ac:dyDescent="0.25">
      <c r="B97" s="53" t="s">
        <v>16</v>
      </c>
      <c r="C97" s="11" t="s">
        <v>33</v>
      </c>
      <c r="D97" s="12" t="s">
        <v>32</v>
      </c>
      <c r="E97" s="19">
        <v>106603</v>
      </c>
      <c r="F97" s="12"/>
      <c r="G97" s="12"/>
      <c r="H97" s="58"/>
      <c r="J97" s="53" t="s">
        <v>16</v>
      </c>
    </row>
    <row r="98" spans="2:10" x14ac:dyDescent="0.25">
      <c r="B98" s="53" t="s">
        <v>30</v>
      </c>
      <c r="C98" s="11" t="s">
        <v>33</v>
      </c>
      <c r="D98" s="12" t="s">
        <v>50</v>
      </c>
      <c r="E98" s="19">
        <v>18</v>
      </c>
      <c r="F98" s="12"/>
      <c r="G98" s="12"/>
      <c r="H98" s="58"/>
      <c r="J98" s="53" t="s">
        <v>30</v>
      </c>
    </row>
    <row r="99" spans="2:10" x14ac:dyDescent="0.25">
      <c r="B99" s="53" t="s">
        <v>16</v>
      </c>
      <c r="C99" s="11" t="s">
        <v>33</v>
      </c>
      <c r="D99" s="12" t="s">
        <v>45</v>
      </c>
      <c r="E99" s="19">
        <v>11426</v>
      </c>
      <c r="F99" s="12"/>
      <c r="G99" s="12"/>
      <c r="H99" s="58"/>
      <c r="J99" s="53" t="s">
        <v>16</v>
      </c>
    </row>
    <row r="100" spans="2:10" x14ac:dyDescent="0.25">
      <c r="B100" s="53" t="s">
        <v>30</v>
      </c>
      <c r="C100" s="11" t="s">
        <v>33</v>
      </c>
      <c r="D100" s="12" t="s">
        <v>27</v>
      </c>
      <c r="E100" s="19">
        <v>44998</v>
      </c>
      <c r="F100" s="12"/>
      <c r="G100" s="12"/>
      <c r="H100" s="58"/>
      <c r="J100" s="53" t="s">
        <v>30</v>
      </c>
    </row>
    <row r="101" spans="2:10" x14ac:dyDescent="0.25">
      <c r="B101" s="53" t="s">
        <v>30</v>
      </c>
      <c r="C101" s="11" t="s">
        <v>33</v>
      </c>
      <c r="D101" s="12" t="s">
        <v>46</v>
      </c>
      <c r="E101" s="19">
        <v>29532</v>
      </c>
      <c r="F101" s="12"/>
      <c r="G101" s="12"/>
      <c r="H101" s="58"/>
      <c r="J101" s="53" t="s">
        <v>30</v>
      </c>
    </row>
    <row r="102" spans="2:10" x14ac:dyDescent="0.25">
      <c r="B102" s="53" t="s">
        <v>30</v>
      </c>
      <c r="C102" s="11" t="s">
        <v>33</v>
      </c>
      <c r="D102" s="12" t="s">
        <v>32</v>
      </c>
      <c r="E102" s="19">
        <v>39628</v>
      </c>
      <c r="F102" s="12"/>
      <c r="G102" s="12"/>
      <c r="H102" s="58"/>
      <c r="J102" s="53" t="s">
        <v>30</v>
      </c>
    </row>
    <row r="103" spans="2:10" x14ac:dyDescent="0.25">
      <c r="B103" s="53" t="s">
        <v>16</v>
      </c>
      <c r="C103" s="11" t="s">
        <v>33</v>
      </c>
      <c r="D103" s="12" t="s">
        <v>50</v>
      </c>
      <c r="E103" s="19">
        <v>32</v>
      </c>
      <c r="F103" s="12"/>
      <c r="G103" s="12"/>
      <c r="H103" s="58"/>
      <c r="J103" s="53" t="s">
        <v>16</v>
      </c>
    </row>
    <row r="104" spans="2:10" x14ac:dyDescent="0.25">
      <c r="B104" s="53" t="s">
        <v>30</v>
      </c>
      <c r="C104" s="11" t="s">
        <v>33</v>
      </c>
      <c r="D104" s="12" t="s">
        <v>47</v>
      </c>
      <c r="E104" s="19">
        <v>4805</v>
      </c>
      <c r="F104" s="12"/>
      <c r="G104" s="12"/>
      <c r="H104" s="58"/>
      <c r="J104" s="53" t="s">
        <v>30</v>
      </c>
    </row>
    <row r="105" spans="2:10" x14ac:dyDescent="0.25">
      <c r="B105" s="53" t="s">
        <v>30</v>
      </c>
      <c r="C105" s="11" t="s">
        <v>33</v>
      </c>
      <c r="D105" s="12" t="s">
        <v>29</v>
      </c>
      <c r="E105" s="19">
        <v>8319</v>
      </c>
      <c r="F105" s="12"/>
      <c r="G105" s="12"/>
      <c r="H105" s="58"/>
      <c r="J105" s="53" t="s">
        <v>30</v>
      </c>
    </row>
    <row r="106" spans="2:10" x14ac:dyDescent="0.25">
      <c r="B106" s="53" t="s">
        <v>16</v>
      </c>
      <c r="C106" s="11" t="s">
        <v>33</v>
      </c>
      <c r="D106" s="12" t="s">
        <v>47</v>
      </c>
      <c r="E106" s="19">
        <v>5872</v>
      </c>
      <c r="F106" s="12"/>
      <c r="G106" s="12"/>
      <c r="H106" s="58"/>
      <c r="J106" s="53" t="s">
        <v>16</v>
      </c>
    </row>
    <row r="107" spans="2:10" x14ac:dyDescent="0.25">
      <c r="B107" s="53" t="s">
        <v>16</v>
      </c>
      <c r="C107" s="11" t="s">
        <v>33</v>
      </c>
      <c r="D107" s="12" t="s">
        <v>29</v>
      </c>
      <c r="E107" s="19">
        <v>17357</v>
      </c>
      <c r="F107" s="12"/>
      <c r="G107" s="12"/>
      <c r="H107" s="58"/>
      <c r="J107" s="53" t="s">
        <v>16</v>
      </c>
    </row>
    <row r="108" spans="2:10" x14ac:dyDescent="0.25">
      <c r="B108" s="53" t="s">
        <v>30</v>
      </c>
      <c r="C108" s="11" t="s">
        <v>31</v>
      </c>
      <c r="D108" s="12" t="s">
        <v>47</v>
      </c>
      <c r="E108" s="19">
        <v>5289</v>
      </c>
      <c r="F108" s="12"/>
      <c r="G108" s="12"/>
      <c r="H108" s="58"/>
      <c r="J108" s="53" t="s">
        <v>30</v>
      </c>
    </row>
    <row r="109" spans="2:10" x14ac:dyDescent="0.25">
      <c r="B109" s="53" t="s">
        <v>30</v>
      </c>
      <c r="C109" s="11" t="s">
        <v>31</v>
      </c>
      <c r="D109" s="12" t="s">
        <v>27</v>
      </c>
      <c r="E109" s="19">
        <v>51057</v>
      </c>
      <c r="F109" s="12"/>
      <c r="G109" s="12"/>
      <c r="H109" s="58"/>
      <c r="J109" s="53" t="s">
        <v>30</v>
      </c>
    </row>
    <row r="110" spans="2:10" x14ac:dyDescent="0.25">
      <c r="B110" s="53" t="s">
        <v>16</v>
      </c>
      <c r="C110" s="11" t="s">
        <v>31</v>
      </c>
      <c r="D110" s="12" t="s">
        <v>50</v>
      </c>
      <c r="E110" s="19">
        <v>34</v>
      </c>
      <c r="F110" s="12"/>
      <c r="G110" s="12"/>
      <c r="H110" s="58"/>
      <c r="J110" s="53" t="s">
        <v>16</v>
      </c>
    </row>
    <row r="111" spans="2:10" x14ac:dyDescent="0.25">
      <c r="B111" s="53" t="s">
        <v>16</v>
      </c>
      <c r="C111" s="11" t="s">
        <v>31</v>
      </c>
      <c r="D111" s="12" t="s">
        <v>29</v>
      </c>
      <c r="E111" s="19">
        <v>13828</v>
      </c>
      <c r="F111" s="12"/>
      <c r="G111" s="12"/>
      <c r="H111" s="58"/>
      <c r="J111" s="53" t="s">
        <v>16</v>
      </c>
    </row>
    <row r="112" spans="2:10" x14ac:dyDescent="0.25">
      <c r="B112" s="53" t="s">
        <v>45</v>
      </c>
      <c r="C112" s="11" t="s">
        <v>31</v>
      </c>
      <c r="D112" s="12" t="s">
        <v>46</v>
      </c>
      <c r="E112" s="19">
        <v>1</v>
      </c>
      <c r="F112" s="12"/>
      <c r="G112" s="12"/>
      <c r="H112" s="58"/>
      <c r="J112" s="53" t="s">
        <v>16</v>
      </c>
    </row>
    <row r="113" spans="2:10" x14ac:dyDescent="0.25">
      <c r="B113" s="53" t="s">
        <v>16</v>
      </c>
      <c r="C113" s="11" t="s">
        <v>31</v>
      </c>
      <c r="D113" s="12" t="s">
        <v>32</v>
      </c>
      <c r="E113" s="19">
        <v>92996</v>
      </c>
      <c r="F113" s="12"/>
      <c r="G113" s="12"/>
      <c r="H113" s="58"/>
      <c r="J113" s="53" t="s">
        <v>30</v>
      </c>
    </row>
    <row r="114" spans="2:10" x14ac:dyDescent="0.25">
      <c r="B114" s="53" t="s">
        <v>30</v>
      </c>
      <c r="C114" s="11" t="s">
        <v>31</v>
      </c>
      <c r="D114" s="12" t="s">
        <v>50</v>
      </c>
      <c r="E114" s="19">
        <v>17</v>
      </c>
      <c r="F114" s="12"/>
      <c r="G114" s="12"/>
      <c r="H114" s="58"/>
      <c r="J114" s="53" t="s">
        <v>45</v>
      </c>
    </row>
    <row r="115" spans="2:10" x14ac:dyDescent="0.25">
      <c r="B115" s="53" t="s">
        <v>45</v>
      </c>
      <c r="C115" s="11" t="s">
        <v>31</v>
      </c>
      <c r="D115" s="12" t="s">
        <v>29</v>
      </c>
      <c r="E115" s="19">
        <v>1</v>
      </c>
      <c r="F115" s="12"/>
      <c r="G115" s="12"/>
      <c r="H115" s="58"/>
      <c r="J115" s="53" t="s">
        <v>30</v>
      </c>
    </row>
    <row r="116" spans="2:10" x14ac:dyDescent="0.25">
      <c r="B116" s="53" t="s">
        <v>30</v>
      </c>
      <c r="C116" s="11" t="s">
        <v>31</v>
      </c>
      <c r="D116" s="12" t="s">
        <v>32</v>
      </c>
      <c r="E116" s="19">
        <v>43061</v>
      </c>
      <c r="F116" s="12"/>
      <c r="G116" s="12"/>
      <c r="H116" s="58"/>
      <c r="J116" s="53" t="s">
        <v>16</v>
      </c>
    </row>
    <row r="117" spans="2:10" x14ac:dyDescent="0.25">
      <c r="B117" s="53" t="s">
        <v>16</v>
      </c>
      <c r="C117" s="11" t="s">
        <v>31</v>
      </c>
      <c r="D117" s="12" t="s">
        <v>27</v>
      </c>
      <c r="E117" s="19">
        <v>96523</v>
      </c>
      <c r="F117" s="12"/>
      <c r="G117" s="12"/>
      <c r="H117" s="58"/>
      <c r="J117" s="53" t="s">
        <v>16</v>
      </c>
    </row>
    <row r="118" spans="2:10" x14ac:dyDescent="0.25">
      <c r="B118" s="53" t="s">
        <v>16</v>
      </c>
      <c r="C118" s="11" t="s">
        <v>31</v>
      </c>
      <c r="D118" s="12" t="s">
        <v>46</v>
      </c>
      <c r="E118" s="19">
        <v>48552</v>
      </c>
      <c r="F118" s="12"/>
      <c r="G118" s="12"/>
      <c r="H118" s="58"/>
      <c r="J118" s="53" t="s">
        <v>45</v>
      </c>
    </row>
    <row r="119" spans="2:10" x14ac:dyDescent="0.25">
      <c r="B119" s="53" t="s">
        <v>16</v>
      </c>
      <c r="C119" s="11" t="s">
        <v>31</v>
      </c>
      <c r="D119" s="12" t="s">
        <v>45</v>
      </c>
      <c r="E119" s="19">
        <v>8953</v>
      </c>
      <c r="F119" s="12"/>
      <c r="G119" s="12"/>
      <c r="H119" s="58"/>
      <c r="J119" s="53" t="s">
        <v>16</v>
      </c>
    </row>
    <row r="120" spans="2:10" x14ac:dyDescent="0.25">
      <c r="B120" s="53" t="s">
        <v>16</v>
      </c>
      <c r="C120" s="11" t="s">
        <v>31</v>
      </c>
      <c r="D120" s="12" t="s">
        <v>47</v>
      </c>
      <c r="E120" s="19">
        <v>5141</v>
      </c>
      <c r="F120" s="12"/>
      <c r="G120" s="12"/>
      <c r="H120" s="58"/>
      <c r="J120" s="53" t="s">
        <v>16</v>
      </c>
    </row>
    <row r="121" spans="2:10" x14ac:dyDescent="0.25">
      <c r="B121" s="53" t="s">
        <v>30</v>
      </c>
      <c r="C121" s="11" t="s">
        <v>31</v>
      </c>
      <c r="D121" s="12" t="s">
        <v>29</v>
      </c>
      <c r="E121" s="19">
        <v>8106</v>
      </c>
      <c r="F121" s="12"/>
      <c r="G121" s="12"/>
      <c r="H121" s="58"/>
      <c r="J121" s="53" t="s">
        <v>30</v>
      </c>
    </row>
    <row r="122" spans="2:10" x14ac:dyDescent="0.25">
      <c r="B122" s="53" t="s">
        <v>30</v>
      </c>
      <c r="C122" s="11" t="s">
        <v>31</v>
      </c>
      <c r="D122" s="12" t="s">
        <v>45</v>
      </c>
      <c r="E122" s="19">
        <v>5186</v>
      </c>
      <c r="F122" s="12"/>
      <c r="G122" s="12"/>
      <c r="H122" s="58"/>
      <c r="J122" s="53" t="s">
        <v>30</v>
      </c>
    </row>
    <row r="123" spans="2:10" x14ac:dyDescent="0.25">
      <c r="B123" s="53" t="s">
        <v>30</v>
      </c>
      <c r="C123" s="11" t="s">
        <v>31</v>
      </c>
      <c r="D123" s="12" t="s">
        <v>46</v>
      </c>
      <c r="E123" s="19">
        <v>29579</v>
      </c>
      <c r="F123" s="12"/>
      <c r="G123" s="12"/>
      <c r="H123" s="58"/>
      <c r="J123" s="53" t="s">
        <v>30</v>
      </c>
    </row>
    <row r="124" spans="2:10" x14ac:dyDescent="0.25">
      <c r="B124" s="53" t="s">
        <v>16</v>
      </c>
      <c r="C124" s="11" t="s">
        <v>36</v>
      </c>
      <c r="D124" s="12" t="s">
        <v>50</v>
      </c>
      <c r="E124" s="19">
        <v>64</v>
      </c>
      <c r="F124" s="12"/>
      <c r="G124" s="12"/>
      <c r="H124" s="58"/>
      <c r="J124" s="53" t="s">
        <v>16</v>
      </c>
    </row>
    <row r="125" spans="2:10" x14ac:dyDescent="0.25">
      <c r="B125" s="53" t="s">
        <v>16</v>
      </c>
      <c r="C125" s="11" t="s">
        <v>36</v>
      </c>
      <c r="D125" s="12" t="s">
        <v>47</v>
      </c>
      <c r="E125" s="19">
        <v>11881</v>
      </c>
      <c r="F125" s="12"/>
      <c r="G125" s="12"/>
      <c r="H125" s="58"/>
      <c r="J125" s="53" t="s">
        <v>16</v>
      </c>
    </row>
    <row r="126" spans="2:10" x14ac:dyDescent="0.25">
      <c r="B126" s="53" t="s">
        <v>16</v>
      </c>
      <c r="C126" s="11" t="s">
        <v>36</v>
      </c>
      <c r="D126" s="12" t="s">
        <v>46</v>
      </c>
      <c r="E126" s="19">
        <v>76788</v>
      </c>
      <c r="F126" s="12"/>
      <c r="G126" s="12"/>
      <c r="H126" s="58"/>
      <c r="J126" s="53" t="s">
        <v>16</v>
      </c>
    </row>
    <row r="127" spans="2:10" x14ac:dyDescent="0.25">
      <c r="B127" s="53" t="s">
        <v>30</v>
      </c>
      <c r="C127" s="11" t="s">
        <v>36</v>
      </c>
      <c r="D127" s="12" t="s">
        <v>46</v>
      </c>
      <c r="E127" s="19">
        <v>67131</v>
      </c>
      <c r="F127" s="12"/>
      <c r="G127" s="12"/>
      <c r="H127" s="58"/>
      <c r="J127" s="53" t="s">
        <v>30</v>
      </c>
    </row>
    <row r="128" spans="2:10" x14ac:dyDescent="0.25">
      <c r="B128" s="53" t="s">
        <v>45</v>
      </c>
      <c r="C128" s="11" t="s">
        <v>36</v>
      </c>
      <c r="D128" s="12" t="s">
        <v>45</v>
      </c>
      <c r="E128" s="19">
        <v>9</v>
      </c>
      <c r="F128" s="12"/>
      <c r="G128" s="12"/>
      <c r="H128" s="58"/>
      <c r="J128" s="53" t="s">
        <v>45</v>
      </c>
    </row>
    <row r="129" spans="2:10" x14ac:dyDescent="0.25">
      <c r="B129" s="53" t="s">
        <v>16</v>
      </c>
      <c r="C129" s="11" t="s">
        <v>36</v>
      </c>
      <c r="D129" s="12" t="s">
        <v>45</v>
      </c>
      <c r="E129" s="19">
        <v>14697</v>
      </c>
      <c r="F129" s="12"/>
      <c r="G129" s="12"/>
      <c r="H129" s="58"/>
      <c r="J129" s="53" t="s">
        <v>16</v>
      </c>
    </row>
    <row r="130" spans="2:10" x14ac:dyDescent="0.25">
      <c r="B130" s="53" t="s">
        <v>30</v>
      </c>
      <c r="C130" s="11" t="s">
        <v>36</v>
      </c>
      <c r="D130" s="12" t="s">
        <v>47</v>
      </c>
      <c r="E130" s="19">
        <v>15181</v>
      </c>
      <c r="F130" s="12"/>
      <c r="G130" s="12"/>
      <c r="H130" s="58"/>
      <c r="J130" s="53" t="s">
        <v>30</v>
      </c>
    </row>
    <row r="131" spans="2:10" x14ac:dyDescent="0.25">
      <c r="B131" s="53" t="s">
        <v>16</v>
      </c>
      <c r="C131" s="11" t="s">
        <v>36</v>
      </c>
      <c r="D131" s="12" t="s">
        <v>32</v>
      </c>
      <c r="E131" s="19">
        <v>188795</v>
      </c>
      <c r="F131" s="12"/>
      <c r="G131" s="12"/>
      <c r="H131" s="58"/>
      <c r="J131" s="53" t="s">
        <v>16</v>
      </c>
    </row>
    <row r="132" spans="2:10" x14ac:dyDescent="0.25">
      <c r="B132" s="53" t="s">
        <v>30</v>
      </c>
      <c r="C132" s="11" t="s">
        <v>36</v>
      </c>
      <c r="D132" s="12" t="s">
        <v>29</v>
      </c>
      <c r="E132" s="19">
        <v>18723</v>
      </c>
      <c r="F132" s="12"/>
      <c r="G132" s="12"/>
      <c r="H132" s="58"/>
      <c r="J132" s="53" t="s">
        <v>30</v>
      </c>
    </row>
    <row r="133" spans="2:10" x14ac:dyDescent="0.25">
      <c r="B133" s="53" t="s">
        <v>30</v>
      </c>
      <c r="C133" s="11" t="s">
        <v>36</v>
      </c>
      <c r="D133" s="12" t="s">
        <v>27</v>
      </c>
      <c r="E133" s="19">
        <v>130954</v>
      </c>
      <c r="F133" s="12"/>
      <c r="G133" s="12"/>
      <c r="H133" s="58"/>
      <c r="J133" s="53" t="s">
        <v>30</v>
      </c>
    </row>
    <row r="134" spans="2:10" x14ac:dyDescent="0.25">
      <c r="B134" s="53" t="s">
        <v>30</v>
      </c>
      <c r="C134" s="11" t="s">
        <v>36</v>
      </c>
      <c r="D134" s="12" t="s">
        <v>32</v>
      </c>
      <c r="E134" s="19">
        <v>111566</v>
      </c>
      <c r="F134" s="12"/>
      <c r="G134" s="12"/>
      <c r="H134" s="58"/>
      <c r="J134" s="53" t="s">
        <v>30</v>
      </c>
    </row>
    <row r="135" spans="2:10" x14ac:dyDescent="0.25">
      <c r="B135" s="53" t="s">
        <v>45</v>
      </c>
      <c r="C135" s="11" t="s">
        <v>36</v>
      </c>
      <c r="D135" s="12" t="s">
        <v>46</v>
      </c>
      <c r="E135" s="19">
        <v>1</v>
      </c>
      <c r="F135" s="12"/>
      <c r="G135" s="12"/>
      <c r="H135" s="58"/>
      <c r="J135" s="53" t="s">
        <v>16</v>
      </c>
    </row>
    <row r="136" spans="2:10" x14ac:dyDescent="0.25">
      <c r="B136" s="53" t="s">
        <v>16</v>
      </c>
      <c r="C136" s="11" t="s">
        <v>36</v>
      </c>
      <c r="D136" s="12" t="s">
        <v>27</v>
      </c>
      <c r="E136" s="19">
        <v>164336</v>
      </c>
      <c r="F136" s="12"/>
      <c r="G136" s="12"/>
      <c r="H136" s="58"/>
      <c r="J136" s="53" t="s">
        <v>45</v>
      </c>
    </row>
    <row r="137" spans="2:10" x14ac:dyDescent="0.25">
      <c r="B137" s="53" t="s">
        <v>45</v>
      </c>
      <c r="C137" s="11" t="s">
        <v>36</v>
      </c>
      <c r="D137" s="12" t="s">
        <v>27</v>
      </c>
      <c r="E137" s="19">
        <v>1</v>
      </c>
      <c r="F137" s="12"/>
      <c r="G137" s="12"/>
      <c r="H137" s="58"/>
      <c r="J137" s="53" t="s">
        <v>30</v>
      </c>
    </row>
    <row r="138" spans="2:10" x14ac:dyDescent="0.25">
      <c r="B138" s="53" t="s">
        <v>30</v>
      </c>
      <c r="C138" s="11" t="s">
        <v>36</v>
      </c>
      <c r="D138" s="12" t="s">
        <v>45</v>
      </c>
      <c r="E138" s="19">
        <v>12611</v>
      </c>
      <c r="F138" s="12"/>
      <c r="G138" s="12"/>
      <c r="H138" s="58"/>
      <c r="J138" s="53" t="s">
        <v>30</v>
      </c>
    </row>
    <row r="139" spans="2:10" x14ac:dyDescent="0.25">
      <c r="B139" s="53" t="s">
        <v>30</v>
      </c>
      <c r="C139" s="11" t="s">
        <v>36</v>
      </c>
      <c r="D139" s="12" t="s">
        <v>50</v>
      </c>
      <c r="E139" s="19">
        <v>59</v>
      </c>
      <c r="F139" s="12"/>
      <c r="G139" s="12"/>
      <c r="H139" s="58"/>
      <c r="J139" s="53" t="s">
        <v>45</v>
      </c>
    </row>
    <row r="140" spans="2:10" x14ac:dyDescent="0.25">
      <c r="B140" s="53" t="s">
        <v>45</v>
      </c>
      <c r="C140" s="11" t="s">
        <v>36</v>
      </c>
      <c r="D140" s="12" t="s">
        <v>47</v>
      </c>
      <c r="E140" s="19">
        <v>1</v>
      </c>
      <c r="F140" s="12"/>
      <c r="G140" s="12"/>
      <c r="H140" s="58"/>
      <c r="J140" s="53" t="s">
        <v>16</v>
      </c>
    </row>
    <row r="141" spans="2:10" x14ac:dyDescent="0.25">
      <c r="B141" s="53" t="s">
        <v>16</v>
      </c>
      <c r="C141" s="11" t="s">
        <v>36</v>
      </c>
      <c r="D141" s="12" t="s">
        <v>29</v>
      </c>
      <c r="E141" s="19">
        <v>25277</v>
      </c>
      <c r="F141" s="12"/>
      <c r="G141" s="12"/>
      <c r="H141" s="58"/>
      <c r="J141" s="53" t="s">
        <v>30</v>
      </c>
    </row>
    <row r="142" spans="2:10" x14ac:dyDescent="0.25">
      <c r="B142" s="53" t="s">
        <v>30</v>
      </c>
      <c r="C142" s="11" t="s">
        <v>38</v>
      </c>
      <c r="D142" s="12" t="s">
        <v>45</v>
      </c>
      <c r="E142" s="19">
        <v>1082</v>
      </c>
      <c r="F142" s="12"/>
      <c r="G142" s="12"/>
      <c r="H142" s="58"/>
      <c r="J142" s="53" t="s">
        <v>16</v>
      </c>
    </row>
    <row r="143" spans="2:10" x14ac:dyDescent="0.25">
      <c r="B143" s="53" t="s">
        <v>16</v>
      </c>
      <c r="C143" s="11" t="s">
        <v>38</v>
      </c>
      <c r="D143" s="12" t="s">
        <v>27</v>
      </c>
      <c r="E143" s="19">
        <v>9853</v>
      </c>
      <c r="F143" s="12"/>
      <c r="G143" s="12"/>
      <c r="H143" s="58"/>
      <c r="J143" s="53" t="s">
        <v>30</v>
      </c>
    </row>
    <row r="144" spans="2:10" x14ac:dyDescent="0.25">
      <c r="B144" s="53" t="s">
        <v>30</v>
      </c>
      <c r="C144" s="11" t="s">
        <v>38</v>
      </c>
      <c r="D144" s="12" t="s">
        <v>50</v>
      </c>
      <c r="E144" s="19">
        <v>16</v>
      </c>
      <c r="F144" s="12"/>
      <c r="G144" s="12"/>
      <c r="H144" s="58"/>
      <c r="J144" s="53" t="s">
        <v>16</v>
      </c>
    </row>
    <row r="145" spans="2:10" x14ac:dyDescent="0.25">
      <c r="B145" s="53" t="s">
        <v>16</v>
      </c>
      <c r="C145" s="11" t="s">
        <v>38</v>
      </c>
      <c r="D145" s="12" t="s">
        <v>46</v>
      </c>
      <c r="E145" s="19">
        <v>6652</v>
      </c>
      <c r="F145" s="12"/>
      <c r="G145" s="12"/>
      <c r="H145" s="58"/>
      <c r="J145" s="53" t="s">
        <v>16</v>
      </c>
    </row>
    <row r="146" spans="2:10" x14ac:dyDescent="0.25">
      <c r="B146" s="53" t="s">
        <v>16</v>
      </c>
      <c r="C146" s="11" t="s">
        <v>38</v>
      </c>
      <c r="D146" s="12" t="s">
        <v>50</v>
      </c>
      <c r="E146" s="19">
        <v>16</v>
      </c>
      <c r="F146" s="12"/>
      <c r="G146" s="12"/>
      <c r="H146" s="58"/>
      <c r="J146" s="53" t="s">
        <v>16</v>
      </c>
    </row>
    <row r="147" spans="2:10" x14ac:dyDescent="0.25">
      <c r="B147" s="53" t="s">
        <v>16</v>
      </c>
      <c r="C147" s="11" t="s">
        <v>38</v>
      </c>
      <c r="D147" s="12" t="s">
        <v>47</v>
      </c>
      <c r="E147" s="19">
        <v>1523</v>
      </c>
      <c r="F147" s="12"/>
      <c r="G147" s="12"/>
      <c r="H147" s="58"/>
      <c r="J147" s="53" t="s">
        <v>30</v>
      </c>
    </row>
    <row r="148" spans="2:10" x14ac:dyDescent="0.25">
      <c r="B148" s="53" t="s">
        <v>30</v>
      </c>
      <c r="C148" s="11" t="s">
        <v>38</v>
      </c>
      <c r="D148" s="12" t="s">
        <v>46</v>
      </c>
      <c r="E148" s="19">
        <v>5778</v>
      </c>
      <c r="F148" s="12"/>
      <c r="G148" s="12"/>
      <c r="H148" s="58"/>
      <c r="J148" s="53" t="s">
        <v>30</v>
      </c>
    </row>
    <row r="149" spans="2:10" x14ac:dyDescent="0.25">
      <c r="B149" s="53" t="s">
        <v>30</v>
      </c>
      <c r="C149" s="11" t="s">
        <v>38</v>
      </c>
      <c r="D149" s="12" t="s">
        <v>32</v>
      </c>
      <c r="E149" s="19">
        <v>9063</v>
      </c>
      <c r="F149" s="12"/>
      <c r="G149" s="12"/>
      <c r="H149" s="58"/>
      <c r="J149" s="53" t="s">
        <v>30</v>
      </c>
    </row>
    <row r="150" spans="2:10" x14ac:dyDescent="0.25">
      <c r="B150" s="53" t="s">
        <v>30</v>
      </c>
      <c r="C150" s="11" t="s">
        <v>38</v>
      </c>
      <c r="D150" s="12" t="s">
        <v>27</v>
      </c>
      <c r="E150" s="19">
        <v>8503</v>
      </c>
      <c r="F150" s="12"/>
      <c r="G150" s="12"/>
      <c r="H150" s="58"/>
      <c r="J150" s="53" t="s">
        <v>30</v>
      </c>
    </row>
    <row r="151" spans="2:10" x14ac:dyDescent="0.25">
      <c r="B151" s="53" t="s">
        <v>30</v>
      </c>
      <c r="C151" s="11" t="s">
        <v>38</v>
      </c>
      <c r="D151" s="12" t="s">
        <v>47</v>
      </c>
      <c r="E151" s="19">
        <v>1494</v>
      </c>
      <c r="F151" s="12"/>
      <c r="G151" s="12"/>
      <c r="H151" s="58"/>
      <c r="J151" s="53" t="s">
        <v>30</v>
      </c>
    </row>
    <row r="152" spans="2:10" x14ac:dyDescent="0.25">
      <c r="B152" s="53" t="s">
        <v>30</v>
      </c>
      <c r="C152" s="11" t="s">
        <v>38</v>
      </c>
      <c r="D152" s="12" t="s">
        <v>29</v>
      </c>
      <c r="E152" s="19">
        <v>2167</v>
      </c>
      <c r="F152" s="12"/>
      <c r="G152" s="12"/>
      <c r="H152" s="58"/>
      <c r="J152" s="53" t="s">
        <v>16</v>
      </c>
    </row>
    <row r="153" spans="2:10" x14ac:dyDescent="0.25">
      <c r="B153" s="53" t="s">
        <v>16</v>
      </c>
      <c r="C153" s="11" t="s">
        <v>38</v>
      </c>
      <c r="D153" s="12" t="s">
        <v>45</v>
      </c>
      <c r="E153" s="19">
        <v>1274</v>
      </c>
      <c r="F153" s="12"/>
      <c r="G153" s="12"/>
      <c r="H153" s="58"/>
      <c r="J153" s="53" t="s">
        <v>16</v>
      </c>
    </row>
    <row r="154" spans="2:10" ht="15.75" thickBot="1" x14ac:dyDescent="0.3">
      <c r="B154" s="53" t="s">
        <v>16</v>
      </c>
      <c r="C154" s="11" t="s">
        <v>38</v>
      </c>
      <c r="D154" s="12" t="s">
        <v>32</v>
      </c>
      <c r="E154" s="19">
        <v>10512</v>
      </c>
      <c r="F154" s="12"/>
      <c r="G154" s="12"/>
      <c r="H154" s="58"/>
      <c r="J154" s="59" t="s">
        <v>16</v>
      </c>
    </row>
    <row r="155" spans="2:10" ht="15.75" thickBot="1" x14ac:dyDescent="0.3">
      <c r="B155" s="59" t="s">
        <v>16</v>
      </c>
      <c r="C155" s="60" t="s">
        <v>38</v>
      </c>
      <c r="D155" s="61" t="s">
        <v>29</v>
      </c>
      <c r="E155" s="62">
        <v>2487</v>
      </c>
      <c r="F155" s="61"/>
      <c r="G155" s="61"/>
      <c r="H155" s="6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B3A5F-83E9-4E92-9A09-526553124E75}">
  <dimension ref="B1:U49"/>
  <sheetViews>
    <sheetView workbookViewId="0"/>
  </sheetViews>
  <sheetFormatPr defaultRowHeight="15" x14ac:dyDescent="0.25"/>
  <cols>
    <col min="1" max="1" width="1.85546875" customWidth="1"/>
    <col min="4" max="4" width="9.140625" style="141"/>
    <col min="6" max="6" width="9.140625" style="141"/>
    <col min="8" max="8" width="9.140625" style="141"/>
    <col min="10" max="10" width="9.140625" style="141"/>
    <col min="13" max="13" width="9.140625" style="141"/>
    <col min="15" max="15" width="9.140625" style="141"/>
    <col min="17" max="17" width="9.140625" style="141"/>
    <col min="19" max="21" width="9.140625" style="141"/>
  </cols>
  <sheetData>
    <row r="1" spans="2:21" s="37" customFormat="1" x14ac:dyDescent="0.25">
      <c r="B1" s="37" t="s">
        <v>134</v>
      </c>
      <c r="D1" s="141"/>
      <c r="F1" s="141"/>
      <c r="H1" s="141"/>
      <c r="J1" s="141"/>
      <c r="M1" s="141"/>
      <c r="O1" s="37" t="s">
        <v>137</v>
      </c>
      <c r="Q1" s="141"/>
      <c r="S1" s="141"/>
      <c r="T1" s="141"/>
      <c r="U1" s="141"/>
    </row>
    <row r="2" spans="2:21" s="37" customFormat="1" x14ac:dyDescent="0.25">
      <c r="B2" s="37" t="s">
        <v>135</v>
      </c>
      <c r="D2" s="141"/>
      <c r="F2" s="141"/>
      <c r="H2" s="141"/>
      <c r="J2" s="141"/>
      <c r="M2" s="141"/>
      <c r="O2" s="37" t="s">
        <v>138</v>
      </c>
      <c r="Q2" s="141"/>
      <c r="S2" s="141"/>
      <c r="T2" s="141"/>
      <c r="U2" s="141"/>
    </row>
    <row r="3" spans="2:21" s="37" customFormat="1" x14ac:dyDescent="0.25">
      <c r="B3" s="37" t="s">
        <v>136</v>
      </c>
      <c r="D3" s="141"/>
      <c r="F3" s="141"/>
      <c r="H3" s="141"/>
      <c r="J3" s="141"/>
      <c r="M3" s="141"/>
      <c r="O3" s="37" t="s">
        <v>139</v>
      </c>
      <c r="Q3" s="141"/>
      <c r="S3" s="141"/>
      <c r="T3" s="141"/>
      <c r="U3" s="141"/>
    </row>
    <row r="4" spans="2:21" s="37" customFormat="1" x14ac:dyDescent="0.25">
      <c r="D4" s="141"/>
      <c r="F4" s="141"/>
      <c r="H4" s="141"/>
      <c r="J4" s="141"/>
      <c r="M4" s="141"/>
      <c r="O4" s="141"/>
      <c r="Q4" s="141"/>
      <c r="S4" s="141"/>
      <c r="T4" s="141"/>
      <c r="U4" s="141"/>
    </row>
    <row r="5" spans="2:21" s="37" customFormat="1" x14ac:dyDescent="0.25">
      <c r="D5" s="141"/>
      <c r="F5" s="141"/>
      <c r="H5" s="141"/>
      <c r="J5" s="141"/>
      <c r="M5" s="141"/>
      <c r="O5" s="141"/>
      <c r="Q5" s="141"/>
      <c r="S5" s="141"/>
      <c r="T5" s="141"/>
      <c r="U5" s="141"/>
    </row>
    <row r="6" spans="2:21" s="37" customFormat="1" x14ac:dyDescent="0.25">
      <c r="D6" s="141"/>
      <c r="F6" s="141"/>
      <c r="H6" s="141"/>
      <c r="J6" s="141"/>
      <c r="M6" s="141"/>
      <c r="O6" s="141"/>
      <c r="Q6" s="141"/>
      <c r="S6" s="141"/>
      <c r="T6" s="141"/>
      <c r="U6" s="141"/>
    </row>
    <row r="7" spans="2:21" s="37" customFormat="1" x14ac:dyDescent="0.25">
      <c r="D7" s="141"/>
      <c r="F7" s="141"/>
      <c r="H7" s="141"/>
      <c r="J7" s="141"/>
      <c r="M7" s="141"/>
      <c r="O7" s="141"/>
      <c r="Q7" s="141"/>
      <c r="S7" s="141"/>
      <c r="T7" s="141"/>
      <c r="U7" s="141"/>
    </row>
    <row r="8" spans="2:21" s="37" customFormat="1" x14ac:dyDescent="0.25">
      <c r="D8" s="141"/>
      <c r="F8" s="141"/>
      <c r="H8" s="141"/>
      <c r="J8" s="141"/>
      <c r="M8" s="141"/>
      <c r="O8" s="141"/>
      <c r="Q8" s="141"/>
      <c r="S8" s="141"/>
      <c r="T8" s="141"/>
      <c r="U8" s="141"/>
    </row>
    <row r="9" spans="2:21" s="37" customFormat="1" x14ac:dyDescent="0.25">
      <c r="D9" s="141"/>
      <c r="F9" s="141"/>
      <c r="H9" s="141"/>
      <c r="J9" s="141"/>
      <c r="M9" s="141"/>
      <c r="O9" s="141"/>
      <c r="Q9" s="141"/>
      <c r="S9" s="141"/>
      <c r="T9" s="141"/>
      <c r="U9" s="141"/>
    </row>
    <row r="10" spans="2:21" s="37" customFormat="1" x14ac:dyDescent="0.25">
      <c r="D10" s="141"/>
      <c r="F10" s="141"/>
      <c r="H10" s="141"/>
      <c r="J10" s="141"/>
      <c r="M10" s="141"/>
      <c r="O10" s="141"/>
      <c r="Q10" s="141"/>
      <c r="S10" s="141"/>
      <c r="T10" s="141"/>
      <c r="U10" s="141"/>
    </row>
    <row r="11" spans="2:21" s="37" customFormat="1" x14ac:dyDescent="0.25">
      <c r="D11" s="141"/>
      <c r="F11" s="141"/>
      <c r="H11" s="141"/>
      <c r="J11" s="141"/>
      <c r="M11" s="141"/>
      <c r="O11" s="141"/>
      <c r="Q11" s="141"/>
      <c r="S11" s="141"/>
      <c r="T11" s="141"/>
      <c r="U11" s="141"/>
    </row>
    <row r="12" spans="2:21" s="37" customFormat="1" x14ac:dyDescent="0.25">
      <c r="D12" s="141"/>
      <c r="F12" s="141"/>
      <c r="H12" s="141"/>
      <c r="J12" s="141"/>
      <c r="M12" s="141"/>
      <c r="O12" s="141"/>
      <c r="Q12" s="141"/>
      <c r="S12" s="141"/>
      <c r="T12" s="141"/>
      <c r="U12" s="141"/>
    </row>
    <row r="13" spans="2:21" s="37" customFormat="1" x14ac:dyDescent="0.25">
      <c r="D13" s="141"/>
      <c r="F13" s="141"/>
      <c r="H13" s="141"/>
      <c r="J13" s="141"/>
      <c r="M13" s="141"/>
      <c r="O13" s="141"/>
      <c r="Q13" s="141"/>
      <c r="S13" s="141"/>
      <c r="T13" s="141"/>
      <c r="U13" s="141"/>
    </row>
    <row r="14" spans="2:21" s="37" customFormat="1" x14ac:dyDescent="0.25">
      <c r="D14" s="141"/>
      <c r="F14" s="141"/>
      <c r="H14" s="141"/>
      <c r="J14" s="141"/>
      <c r="M14" s="141"/>
      <c r="O14" s="141"/>
      <c r="Q14" s="141"/>
      <c r="S14" s="141"/>
      <c r="T14" s="141"/>
      <c r="U14" s="141"/>
    </row>
    <row r="15" spans="2:21" s="37" customFormat="1" x14ac:dyDescent="0.25">
      <c r="D15" s="141"/>
      <c r="F15" s="141"/>
      <c r="H15" s="141"/>
      <c r="J15" s="141"/>
      <c r="M15" s="141"/>
      <c r="O15" s="141"/>
      <c r="Q15" s="141"/>
      <c r="S15" s="141"/>
      <c r="T15" s="141"/>
      <c r="U15" s="141"/>
    </row>
    <row r="16" spans="2:21" s="37" customFormat="1" x14ac:dyDescent="0.25">
      <c r="D16" s="141"/>
      <c r="F16" s="141"/>
      <c r="H16" s="141"/>
      <c r="J16" s="141"/>
      <c r="M16" s="141"/>
      <c r="O16" s="141"/>
      <c r="Q16" s="141"/>
      <c r="S16" s="141"/>
      <c r="T16" s="141"/>
      <c r="U16" s="141"/>
    </row>
    <row r="17" spans="2:21" s="37" customFormat="1" x14ac:dyDescent="0.25">
      <c r="D17" s="141"/>
      <c r="F17" s="141"/>
      <c r="H17" s="141"/>
      <c r="J17" s="141"/>
      <c r="M17" s="141"/>
      <c r="O17" s="141"/>
      <c r="Q17" s="141"/>
      <c r="S17" s="141"/>
      <c r="T17" s="141"/>
      <c r="U17" s="141"/>
    </row>
    <row r="18" spans="2:21" s="37" customFormat="1" x14ac:dyDescent="0.25">
      <c r="D18" s="141"/>
      <c r="F18" s="141"/>
      <c r="H18" s="141"/>
      <c r="J18" s="141"/>
      <c r="M18" s="141"/>
      <c r="O18" s="141"/>
      <c r="Q18" s="141"/>
      <c r="S18" s="141"/>
      <c r="T18" s="141"/>
      <c r="U18" s="141"/>
    </row>
    <row r="19" spans="2:21" s="37" customFormat="1" x14ac:dyDescent="0.25">
      <c r="D19" s="141"/>
      <c r="F19" s="141"/>
      <c r="H19" s="141"/>
      <c r="J19" s="141"/>
      <c r="M19" s="141"/>
      <c r="O19" s="141"/>
      <c r="Q19" s="141"/>
      <c r="S19" s="141"/>
      <c r="T19" s="141"/>
      <c r="U19" s="141"/>
    </row>
    <row r="20" spans="2:21" s="37" customFormat="1" x14ac:dyDescent="0.25">
      <c r="D20" s="141"/>
      <c r="F20" s="141"/>
      <c r="H20" s="141"/>
      <c r="J20" s="141"/>
      <c r="M20" s="141"/>
      <c r="O20" s="141"/>
      <c r="Q20" s="141"/>
      <c r="S20" s="141"/>
      <c r="T20" s="141"/>
      <c r="U20" s="141"/>
    </row>
    <row r="21" spans="2:21" s="37" customFormat="1" x14ac:dyDescent="0.25">
      <c r="D21" s="141"/>
      <c r="F21" s="141"/>
      <c r="H21" s="141"/>
      <c r="J21" s="141"/>
      <c r="M21" s="141"/>
      <c r="O21" s="141"/>
      <c r="Q21" s="141"/>
      <c r="S21" s="141"/>
      <c r="T21" s="141"/>
      <c r="U21" s="141"/>
    </row>
    <row r="22" spans="2:21" s="37" customFormat="1" x14ac:dyDescent="0.25">
      <c r="D22" s="141"/>
      <c r="F22" s="141"/>
      <c r="H22" s="141"/>
      <c r="J22" s="141"/>
      <c r="M22" s="141"/>
      <c r="O22" s="141"/>
      <c r="Q22" s="141"/>
      <c r="S22" s="141"/>
      <c r="T22" s="141"/>
      <c r="U22" s="141"/>
    </row>
    <row r="23" spans="2:21" s="37" customFormat="1" x14ac:dyDescent="0.25">
      <c r="D23" s="141"/>
      <c r="F23" s="141"/>
      <c r="H23" s="141"/>
      <c r="J23" s="141"/>
      <c r="M23" s="141"/>
      <c r="O23" s="141"/>
      <c r="Q23" s="141"/>
      <c r="S23" s="141"/>
      <c r="T23" s="141"/>
      <c r="U23" s="141"/>
    </row>
    <row r="26" spans="2:21" x14ac:dyDescent="0.25">
      <c r="B26" s="162" t="s">
        <v>129</v>
      </c>
      <c r="C26" s="163"/>
      <c r="D26" s="164"/>
    </row>
    <row r="27" spans="2:21" x14ac:dyDescent="0.25">
      <c r="C27" t="s">
        <v>4</v>
      </c>
      <c r="L27" t="s">
        <v>5</v>
      </c>
    </row>
    <row r="28" spans="2:21" x14ac:dyDescent="0.25">
      <c r="C28" t="s">
        <v>12</v>
      </c>
      <c r="E28" t="s">
        <v>13</v>
      </c>
      <c r="G28" t="s">
        <v>14</v>
      </c>
      <c r="I28" t="s">
        <v>15</v>
      </c>
      <c r="K28" t="s">
        <v>16</v>
      </c>
      <c r="L28" t="s">
        <v>17</v>
      </c>
      <c r="N28" t="s">
        <v>18</v>
      </c>
      <c r="P28" t="s">
        <v>19</v>
      </c>
      <c r="R28" t="s">
        <v>20</v>
      </c>
      <c r="T28" s="141" t="s">
        <v>60</v>
      </c>
      <c r="U28" s="141" t="s">
        <v>97</v>
      </c>
    </row>
    <row r="29" spans="2:21" x14ac:dyDescent="0.25">
      <c r="B29" t="s">
        <v>6</v>
      </c>
      <c r="C29" t="s">
        <v>128</v>
      </c>
      <c r="E29" t="s">
        <v>127</v>
      </c>
      <c r="G29" t="s">
        <v>141</v>
      </c>
      <c r="I29" t="s">
        <v>140</v>
      </c>
      <c r="K29" t="s">
        <v>10</v>
      </c>
      <c r="L29" t="s">
        <v>102</v>
      </c>
      <c r="N29" t="s">
        <v>103</v>
      </c>
      <c r="P29" t="s">
        <v>104</v>
      </c>
      <c r="R29" t="s">
        <v>105</v>
      </c>
      <c r="T29" s="141" t="s">
        <v>96</v>
      </c>
      <c r="U29" s="141" t="s">
        <v>98</v>
      </c>
    </row>
    <row r="30" spans="2:21" x14ac:dyDescent="0.25">
      <c r="B30" t="s">
        <v>106</v>
      </c>
      <c r="C30">
        <v>585</v>
      </c>
      <c r="D30" s="141">
        <v>0.55661274976213126</v>
      </c>
      <c r="E30">
        <v>207</v>
      </c>
      <c r="F30" s="192">
        <v>0.19695528068506185</v>
      </c>
      <c r="G30">
        <v>21</v>
      </c>
      <c r="H30" s="141">
        <v>1.9980970504281638E-2</v>
      </c>
      <c r="I30">
        <v>208</v>
      </c>
      <c r="J30" s="141">
        <v>0.19790675547098002</v>
      </c>
      <c r="K30">
        <v>1037</v>
      </c>
      <c r="L30">
        <v>585</v>
      </c>
      <c r="M30" s="141">
        <v>0.56412729026036645</v>
      </c>
      <c r="N30">
        <v>410</v>
      </c>
      <c r="O30" s="141">
        <v>0.39537126325940214</v>
      </c>
      <c r="P30" t="s">
        <v>107</v>
      </c>
      <c r="Q30" s="141" t="s">
        <v>107</v>
      </c>
      <c r="R30">
        <v>28</v>
      </c>
      <c r="S30" s="141">
        <v>2.7000964320154291E-2</v>
      </c>
      <c r="T30" s="141">
        <v>0.21788772597526165</v>
      </c>
      <c r="U30" s="141">
        <v>0.75356803044719312</v>
      </c>
    </row>
    <row r="31" spans="2:21" x14ac:dyDescent="0.25">
      <c r="B31" t="s">
        <v>108</v>
      </c>
      <c r="C31">
        <v>6043</v>
      </c>
      <c r="D31" s="141">
        <v>0.8224006532389766</v>
      </c>
      <c r="E31">
        <v>255</v>
      </c>
      <c r="F31" s="192">
        <v>3.4703320631464342E-2</v>
      </c>
      <c r="G31">
        <v>50</v>
      </c>
      <c r="H31" s="141">
        <v>6.8045726728361462E-3</v>
      </c>
      <c r="I31">
        <v>932</v>
      </c>
      <c r="J31" s="141">
        <v>0.12683723462166577</v>
      </c>
      <c r="K31">
        <v>7185</v>
      </c>
      <c r="L31">
        <v>6043</v>
      </c>
      <c r="M31" s="141">
        <v>0.84105775922059844</v>
      </c>
      <c r="N31">
        <v>441</v>
      </c>
      <c r="O31" s="141">
        <v>6.1377870563674324E-2</v>
      </c>
      <c r="P31">
        <v>209</v>
      </c>
      <c r="Q31" s="141">
        <v>2.9088378566457899E-2</v>
      </c>
      <c r="R31">
        <v>481</v>
      </c>
      <c r="S31" s="141">
        <v>6.6945024356297844E-2</v>
      </c>
      <c r="T31" s="141">
        <v>0.1336418072945019</v>
      </c>
      <c r="U31" s="141">
        <v>0.85710397387044091</v>
      </c>
    </row>
    <row r="32" spans="2:21" x14ac:dyDescent="0.25">
      <c r="B32" t="s">
        <v>109</v>
      </c>
      <c r="C32">
        <v>8642</v>
      </c>
      <c r="D32" s="141">
        <v>0.88663178413870936</v>
      </c>
      <c r="E32">
        <v>188</v>
      </c>
      <c r="F32" s="192">
        <v>1.9287986046988816E-2</v>
      </c>
      <c r="G32">
        <v>20</v>
      </c>
      <c r="H32" s="141">
        <v>2.0519134092541295E-3</v>
      </c>
      <c r="I32">
        <v>837</v>
      </c>
      <c r="J32" s="141">
        <v>8.5872576177285317E-2</v>
      </c>
      <c r="K32">
        <v>9698</v>
      </c>
      <c r="L32">
        <v>8642</v>
      </c>
      <c r="M32" s="141">
        <v>0.89111156939575165</v>
      </c>
      <c r="N32">
        <v>277</v>
      </c>
      <c r="O32" s="141">
        <v>2.8562590224788617E-2</v>
      </c>
      <c r="P32">
        <v>254</v>
      </c>
      <c r="Q32" s="141">
        <v>2.6190967209733965E-2</v>
      </c>
      <c r="R32">
        <v>517</v>
      </c>
      <c r="S32" s="141">
        <v>5.3309960816663227E-2</v>
      </c>
      <c r="T32" s="141">
        <v>8.792448958653945E-2</v>
      </c>
      <c r="U32" s="141">
        <v>0.90591977018569814</v>
      </c>
    </row>
    <row r="33" spans="2:21" x14ac:dyDescent="0.25">
      <c r="B33" t="s">
        <v>110</v>
      </c>
      <c r="C33">
        <v>5785</v>
      </c>
      <c r="D33" s="141">
        <v>0.89495668316831678</v>
      </c>
      <c r="E33">
        <v>142</v>
      </c>
      <c r="F33" s="192">
        <v>2.1967821782178217E-2</v>
      </c>
      <c r="G33">
        <v>10</v>
      </c>
      <c r="H33" s="141">
        <v>1.5470297029702971E-3</v>
      </c>
      <c r="I33">
        <v>468</v>
      </c>
      <c r="J33" s="141">
        <v>7.2400990099009896E-2</v>
      </c>
      <c r="K33">
        <v>6524</v>
      </c>
      <c r="L33">
        <v>5785</v>
      </c>
      <c r="M33" s="141">
        <v>0.88672593500919683</v>
      </c>
      <c r="N33">
        <v>250</v>
      </c>
      <c r="O33" s="141">
        <v>3.8320049049662783E-2</v>
      </c>
      <c r="P33">
        <v>187</v>
      </c>
      <c r="Q33" s="141">
        <v>2.866339668914776E-2</v>
      </c>
      <c r="R33">
        <v>294</v>
      </c>
      <c r="S33" s="141">
        <v>4.5064377682403435E-2</v>
      </c>
      <c r="T33" s="141">
        <v>7.3948019801980194E-2</v>
      </c>
      <c r="U33" s="141">
        <v>0.91692450495049505</v>
      </c>
    </row>
    <row r="34" spans="2:21" x14ac:dyDescent="0.25">
      <c r="B34" t="s">
        <v>111</v>
      </c>
      <c r="C34">
        <v>13987</v>
      </c>
      <c r="D34" s="141">
        <v>0.78455238949966344</v>
      </c>
      <c r="E34">
        <v>510</v>
      </c>
      <c r="F34" s="192">
        <v>2.860668611173435E-2</v>
      </c>
      <c r="G34">
        <v>31</v>
      </c>
      <c r="H34" s="141">
        <v>1.738837783262284E-3</v>
      </c>
      <c r="I34">
        <v>3009</v>
      </c>
      <c r="J34" s="141">
        <v>0.16877944805923267</v>
      </c>
      <c r="K34">
        <v>18128</v>
      </c>
      <c r="L34">
        <v>13987</v>
      </c>
      <c r="M34" s="141">
        <v>0.77156884377758161</v>
      </c>
      <c r="N34">
        <v>2447</v>
      </c>
      <c r="O34" s="141">
        <v>0.1349845542806708</v>
      </c>
      <c r="P34">
        <v>146</v>
      </c>
      <c r="Q34" s="141">
        <v>8.0538393645189759E-3</v>
      </c>
      <c r="R34">
        <v>1526</v>
      </c>
      <c r="S34" s="141">
        <v>8.4179170344218887E-2</v>
      </c>
      <c r="T34" s="141">
        <v>0.17051828584249495</v>
      </c>
      <c r="U34" s="141">
        <v>0.81315907561139777</v>
      </c>
    </row>
    <row r="35" spans="2:21" x14ac:dyDescent="0.25">
      <c r="B35" t="s">
        <v>112</v>
      </c>
      <c r="C35">
        <v>53768</v>
      </c>
      <c r="D35" s="141">
        <v>0.82133691800073327</v>
      </c>
      <c r="E35">
        <v>1533</v>
      </c>
      <c r="F35" s="192">
        <v>2.3417450812660393E-2</v>
      </c>
      <c r="G35">
        <v>95</v>
      </c>
      <c r="H35" s="141">
        <v>1.4511792741048516E-3</v>
      </c>
      <c r="I35">
        <v>9290</v>
      </c>
      <c r="J35" s="141">
        <v>0.14191005743614812</v>
      </c>
      <c r="K35">
        <v>64862</v>
      </c>
      <c r="L35">
        <v>53768</v>
      </c>
      <c r="M35" s="141">
        <v>0.82895994573093645</v>
      </c>
      <c r="N35">
        <v>5355</v>
      </c>
      <c r="O35" s="141">
        <v>8.2559896395424132E-2</v>
      </c>
      <c r="P35">
        <v>531</v>
      </c>
      <c r="Q35" s="141">
        <v>8.1866115753445774E-3</v>
      </c>
      <c r="R35">
        <v>5134</v>
      </c>
      <c r="S35" s="141">
        <v>7.9152662575930441E-2</v>
      </c>
      <c r="T35" s="141">
        <v>0.14336123671025297</v>
      </c>
      <c r="U35" s="141">
        <v>0.84475436881339361</v>
      </c>
    </row>
    <row r="36" spans="2:21" x14ac:dyDescent="0.25">
      <c r="B36" t="s">
        <v>113</v>
      </c>
      <c r="C36">
        <v>78284</v>
      </c>
      <c r="D36" s="141">
        <v>0.8584901522130105</v>
      </c>
      <c r="E36">
        <v>1873</v>
      </c>
      <c r="F36" s="192">
        <v>2.0539983331140061E-2</v>
      </c>
      <c r="G36">
        <v>126</v>
      </c>
      <c r="H36" s="141">
        <v>1.3817607579944729E-3</v>
      </c>
      <c r="I36">
        <v>10082</v>
      </c>
      <c r="J36" s="141">
        <v>0.11056279335000219</v>
      </c>
      <c r="K36">
        <v>90964</v>
      </c>
      <c r="L36">
        <v>78284</v>
      </c>
      <c r="M36" s="141">
        <v>0.86060419506618002</v>
      </c>
      <c r="N36">
        <v>5289</v>
      </c>
      <c r="O36" s="141">
        <v>5.8143881095818126E-2</v>
      </c>
      <c r="P36">
        <v>1532</v>
      </c>
      <c r="Q36" s="141">
        <v>1.6841827536168155E-2</v>
      </c>
      <c r="R36">
        <v>5779</v>
      </c>
      <c r="S36" s="141">
        <v>6.3530627500989409E-2</v>
      </c>
      <c r="T36" s="141">
        <v>0.11194455410799667</v>
      </c>
      <c r="U36" s="141">
        <v>0.87903013554415055</v>
      </c>
    </row>
    <row r="37" spans="2:21" x14ac:dyDescent="0.25">
      <c r="B37" t="s">
        <v>114</v>
      </c>
      <c r="C37">
        <v>85765</v>
      </c>
      <c r="D37" s="141">
        <v>0.88290096767551984</v>
      </c>
      <c r="E37">
        <v>2142</v>
      </c>
      <c r="F37" s="192">
        <v>2.205064854848672E-2</v>
      </c>
      <c r="G37">
        <v>139</v>
      </c>
      <c r="H37" s="141">
        <v>1.4309244389540869E-3</v>
      </c>
      <c r="I37">
        <v>8456</v>
      </c>
      <c r="J37" s="141">
        <v>8.7049619106444306E-2</v>
      </c>
      <c r="K37">
        <v>96633</v>
      </c>
      <c r="L37">
        <v>85765</v>
      </c>
      <c r="M37" s="141">
        <v>0.88753324433682079</v>
      </c>
      <c r="N37">
        <v>3920</v>
      </c>
      <c r="O37" s="141">
        <v>4.0565852245092258E-2</v>
      </c>
      <c r="P37">
        <v>1865</v>
      </c>
      <c r="Q37" s="141">
        <v>1.9299825111504351E-2</v>
      </c>
      <c r="R37">
        <v>5041</v>
      </c>
      <c r="S37" s="141">
        <v>5.216644417538522E-2</v>
      </c>
      <c r="T37" s="141">
        <v>8.8480543545398388E-2</v>
      </c>
      <c r="U37" s="141">
        <v>0.90495161622400655</v>
      </c>
    </row>
    <row r="38" spans="2:21" x14ac:dyDescent="0.25">
      <c r="B38" t="s">
        <v>115</v>
      </c>
      <c r="C38">
        <v>70142</v>
      </c>
      <c r="D38" s="141">
        <v>0.89804750016004098</v>
      </c>
      <c r="E38">
        <v>1632</v>
      </c>
      <c r="F38" s="192">
        <v>2.0894949106971386E-2</v>
      </c>
      <c r="G38">
        <v>105</v>
      </c>
      <c r="H38" s="141">
        <v>1.3443441521029385E-3</v>
      </c>
      <c r="I38">
        <v>5795</v>
      </c>
      <c r="J38" s="141">
        <v>7.4194993918443128E-2</v>
      </c>
      <c r="K38">
        <v>78502</v>
      </c>
      <c r="L38">
        <v>70142</v>
      </c>
      <c r="M38" s="141">
        <v>0.893505897938906</v>
      </c>
      <c r="N38">
        <v>2869</v>
      </c>
      <c r="O38" s="141">
        <v>3.6546839570966348E-2</v>
      </c>
      <c r="P38">
        <v>2139</v>
      </c>
      <c r="Q38" s="141">
        <v>2.7247713434052634E-2</v>
      </c>
      <c r="R38">
        <v>3319</v>
      </c>
      <c r="S38" s="141">
        <v>4.2279177600570685E-2</v>
      </c>
      <c r="T38" s="141">
        <v>7.5539338070546067E-2</v>
      </c>
      <c r="U38" s="141">
        <v>0.91894244926701241</v>
      </c>
    </row>
    <row r="39" spans="2:21" x14ac:dyDescent="0.25">
      <c r="B39" t="s">
        <v>116</v>
      </c>
      <c r="C39">
        <v>133685</v>
      </c>
      <c r="D39" s="141">
        <v>0.93189501934404517</v>
      </c>
      <c r="E39">
        <v>10</v>
      </c>
      <c r="F39" s="141">
        <v>6.9708270886340666E-5</v>
      </c>
      <c r="G39">
        <v>293</v>
      </c>
      <c r="H39" s="141">
        <v>2.0424523369697817E-3</v>
      </c>
      <c r="I39">
        <v>8790</v>
      </c>
      <c r="J39" s="141">
        <v>6.1273570109093442E-2</v>
      </c>
      <c r="K39">
        <v>145211</v>
      </c>
      <c r="L39">
        <v>133685</v>
      </c>
      <c r="M39" s="141">
        <v>0.92062584790408442</v>
      </c>
      <c r="N39">
        <v>4585</v>
      </c>
      <c r="O39" s="141">
        <v>3.1574742960244061E-2</v>
      </c>
      <c r="P39">
        <v>1634</v>
      </c>
      <c r="Q39" s="141">
        <v>1.1252591057151318E-2</v>
      </c>
      <c r="R39">
        <v>5213</v>
      </c>
      <c r="S39" s="141">
        <v>3.5899484198855455E-2</v>
      </c>
      <c r="T39" s="141">
        <v>6.3316022446063228E-2</v>
      </c>
      <c r="U39" s="141">
        <v>0.93196472761493154</v>
      </c>
    </row>
    <row r="40" spans="2:21" x14ac:dyDescent="0.25">
      <c r="B40" t="s">
        <v>117</v>
      </c>
      <c r="C40">
        <v>484</v>
      </c>
      <c r="D40" s="141">
        <v>0.56941176470588239</v>
      </c>
      <c r="E40">
        <v>157</v>
      </c>
      <c r="F40" s="141">
        <v>0.18470588235294116</v>
      </c>
      <c r="G40">
        <v>24</v>
      </c>
      <c r="H40" s="141">
        <v>2.823529411764706E-2</v>
      </c>
      <c r="I40">
        <v>167</v>
      </c>
      <c r="J40" s="141">
        <v>0.19647058823529412</v>
      </c>
      <c r="K40">
        <v>866</v>
      </c>
      <c r="L40">
        <v>484</v>
      </c>
      <c r="M40" s="141">
        <v>0.55889145496535797</v>
      </c>
      <c r="N40">
        <v>336</v>
      </c>
      <c r="O40" s="141">
        <v>0.38799076212471134</v>
      </c>
      <c r="P40" t="s">
        <v>107</v>
      </c>
      <c r="Q40" s="141" t="s">
        <v>107</v>
      </c>
      <c r="R40">
        <v>37</v>
      </c>
      <c r="S40" s="141">
        <v>4.2725173210161664E-2</v>
      </c>
      <c r="T40" s="141">
        <v>0.22470588235294117</v>
      </c>
      <c r="U40" s="141">
        <v>0.75411764705882356</v>
      </c>
    </row>
    <row r="41" spans="2:21" x14ac:dyDescent="0.25">
      <c r="B41" t="s">
        <v>118</v>
      </c>
      <c r="C41">
        <v>5562</v>
      </c>
      <c r="D41" s="141">
        <v>0.81878404239658475</v>
      </c>
      <c r="E41">
        <v>207</v>
      </c>
      <c r="F41" s="141">
        <v>3.0472545267186811E-2</v>
      </c>
      <c r="G41">
        <v>42</v>
      </c>
      <c r="H41" s="141">
        <v>6.1828352716031204E-3</v>
      </c>
      <c r="I41">
        <v>912</v>
      </c>
      <c r="J41" s="141">
        <v>0.13425585161195347</v>
      </c>
      <c r="K41">
        <v>6626</v>
      </c>
      <c r="L41">
        <v>5562</v>
      </c>
      <c r="M41" s="141">
        <v>0.83942046483549648</v>
      </c>
      <c r="N41">
        <v>434</v>
      </c>
      <c r="O41" s="141">
        <v>6.5499547238152725E-2</v>
      </c>
      <c r="P41">
        <v>159</v>
      </c>
      <c r="Q41" s="141">
        <v>2.3996377905221852E-2</v>
      </c>
      <c r="R41">
        <v>461</v>
      </c>
      <c r="S41" s="141">
        <v>6.9574403863567766E-2</v>
      </c>
      <c r="T41" s="141">
        <v>0.1404386868835566</v>
      </c>
      <c r="U41" s="141">
        <v>0.84925658766377154</v>
      </c>
    </row>
    <row r="42" spans="2:21" x14ac:dyDescent="0.25">
      <c r="B42" t="s">
        <v>119</v>
      </c>
      <c r="C42">
        <v>7454</v>
      </c>
      <c r="D42" s="141">
        <v>0.88077513883965497</v>
      </c>
      <c r="E42">
        <v>190</v>
      </c>
      <c r="F42" s="141">
        <v>2.2450667611957936E-2</v>
      </c>
      <c r="G42">
        <v>22</v>
      </c>
      <c r="H42" s="141">
        <v>2.5995509866477608E-3</v>
      </c>
      <c r="I42">
        <v>740</v>
      </c>
      <c r="J42" s="141">
        <v>8.7439442278151952E-2</v>
      </c>
      <c r="K42">
        <v>8419</v>
      </c>
      <c r="L42">
        <v>7454</v>
      </c>
      <c r="M42" s="141">
        <v>0.88537831096329733</v>
      </c>
      <c r="N42">
        <v>260</v>
      </c>
      <c r="O42" s="141">
        <v>3.0882527616106426E-2</v>
      </c>
      <c r="P42">
        <v>207</v>
      </c>
      <c r="Q42" s="141">
        <v>2.45872431405155E-2</v>
      </c>
      <c r="R42">
        <v>491</v>
      </c>
      <c r="S42" s="141">
        <v>5.8320465613493286E-2</v>
      </c>
      <c r="T42" s="141">
        <v>9.0038993264799722E-2</v>
      </c>
      <c r="U42" s="141">
        <v>0.90322580645161288</v>
      </c>
    </row>
    <row r="43" spans="2:21" x14ac:dyDescent="0.25">
      <c r="B43" t="s">
        <v>120</v>
      </c>
      <c r="C43">
        <v>4848</v>
      </c>
      <c r="D43" s="141">
        <v>0.90245718540580788</v>
      </c>
      <c r="E43">
        <v>109</v>
      </c>
      <c r="F43" s="141">
        <v>2.0290394638868205E-2</v>
      </c>
      <c r="G43">
        <v>7</v>
      </c>
      <c r="H43" s="141">
        <v>1.3030528667163069E-3</v>
      </c>
      <c r="I43">
        <v>382</v>
      </c>
      <c r="J43" s="141">
        <v>7.1109456440804172E-2</v>
      </c>
      <c r="K43">
        <v>5426</v>
      </c>
      <c r="L43">
        <v>4848</v>
      </c>
      <c r="M43" s="141">
        <v>0.89347585698488763</v>
      </c>
      <c r="N43">
        <v>164</v>
      </c>
      <c r="O43" s="141">
        <v>3.0224843346848506E-2</v>
      </c>
      <c r="P43">
        <v>189</v>
      </c>
      <c r="Q43" s="141">
        <v>3.4832288978990045E-2</v>
      </c>
      <c r="R43">
        <v>222</v>
      </c>
      <c r="S43" s="141">
        <v>4.0914117213416881E-2</v>
      </c>
      <c r="T43" s="141">
        <v>7.2412509307520481E-2</v>
      </c>
      <c r="U43" s="141">
        <v>0.92274758004467605</v>
      </c>
    </row>
    <row r="44" spans="2:21" x14ac:dyDescent="0.25">
      <c r="B44" t="s">
        <v>121</v>
      </c>
      <c r="C44">
        <v>3156</v>
      </c>
      <c r="D44" s="141">
        <v>0.85644504748982364</v>
      </c>
      <c r="E44">
        <v>86</v>
      </c>
      <c r="F44" s="141">
        <v>2.333785617367707E-2</v>
      </c>
      <c r="G44">
        <v>8</v>
      </c>
      <c r="H44" s="141">
        <v>2.1709633649932159E-3</v>
      </c>
      <c r="I44">
        <v>409</v>
      </c>
      <c r="J44" s="141">
        <v>0.11099050203527816</v>
      </c>
      <c r="K44">
        <v>3778</v>
      </c>
      <c r="L44">
        <v>3156</v>
      </c>
      <c r="M44" s="141">
        <v>0.83536262572789832</v>
      </c>
      <c r="N44">
        <v>278</v>
      </c>
      <c r="O44" s="141">
        <v>7.358390682901006E-2</v>
      </c>
      <c r="P44">
        <v>110</v>
      </c>
      <c r="Q44" s="141">
        <v>2.9115934356802542E-2</v>
      </c>
      <c r="R44">
        <v>228</v>
      </c>
      <c r="S44" s="141">
        <v>6.0349391212281632E-2</v>
      </c>
      <c r="T44" s="141">
        <v>0.11316146540027137</v>
      </c>
      <c r="U44" s="141">
        <v>0.87978290366350065</v>
      </c>
    </row>
    <row r="45" spans="2:21" x14ac:dyDescent="0.25">
      <c r="B45" t="s">
        <v>122</v>
      </c>
      <c r="C45">
        <v>8002</v>
      </c>
      <c r="D45" s="141">
        <v>0.75604686318972036</v>
      </c>
      <c r="E45">
        <v>226</v>
      </c>
      <c r="F45" s="141">
        <v>2.1352985638699924E-2</v>
      </c>
      <c r="G45">
        <v>29</v>
      </c>
      <c r="H45" s="141">
        <v>2.7399848828420256E-3</v>
      </c>
      <c r="I45">
        <v>2161</v>
      </c>
      <c r="J45" s="141">
        <v>0.20417611489040061</v>
      </c>
      <c r="K45">
        <v>10606</v>
      </c>
      <c r="L45">
        <v>8002</v>
      </c>
      <c r="M45" s="141">
        <v>0.75447859702055442</v>
      </c>
      <c r="N45">
        <v>1495</v>
      </c>
      <c r="O45" s="141">
        <v>0.14095794833113331</v>
      </c>
      <c r="P45">
        <v>87</v>
      </c>
      <c r="Q45" s="141">
        <v>8.2029040165943808E-3</v>
      </c>
      <c r="R45">
        <v>996</v>
      </c>
      <c r="S45" s="141">
        <v>9.3909108052046011E-2</v>
      </c>
      <c r="T45" s="141">
        <v>0.20691609977324263</v>
      </c>
      <c r="U45" s="141">
        <v>0.77739984882842028</v>
      </c>
    </row>
    <row r="46" spans="2:21" x14ac:dyDescent="0.25">
      <c r="B46" t="s">
        <v>123</v>
      </c>
      <c r="C46">
        <v>19648</v>
      </c>
      <c r="D46" s="141">
        <v>0.79408317503940506</v>
      </c>
      <c r="E46">
        <v>539</v>
      </c>
      <c r="F46" s="141">
        <v>2.1783938891807783E-2</v>
      </c>
      <c r="G46">
        <v>89</v>
      </c>
      <c r="H46" s="141">
        <v>3.596976922766035E-3</v>
      </c>
      <c r="I46">
        <v>4169</v>
      </c>
      <c r="J46" s="141">
        <v>0.16849209877541121</v>
      </c>
      <c r="K46">
        <v>24437</v>
      </c>
      <c r="L46">
        <v>19648</v>
      </c>
      <c r="M46" s="141">
        <v>0.80402668085280515</v>
      </c>
      <c r="N46">
        <v>2665</v>
      </c>
      <c r="O46" s="141">
        <v>0.10905593976347343</v>
      </c>
      <c r="P46">
        <v>227</v>
      </c>
      <c r="Q46" s="141">
        <v>9.2891926177517698E-3</v>
      </c>
      <c r="R46">
        <v>1854</v>
      </c>
      <c r="S46" s="141">
        <v>7.5868559970536487E-2</v>
      </c>
      <c r="T46" s="141">
        <v>0.17208907569817727</v>
      </c>
      <c r="U46" s="141">
        <v>0.81586711393121292</v>
      </c>
    </row>
    <row r="47" spans="2:21" x14ac:dyDescent="0.25">
      <c r="B47" t="s">
        <v>124</v>
      </c>
      <c r="C47">
        <v>31646</v>
      </c>
      <c r="D47" s="141">
        <v>0.83602356484294504</v>
      </c>
      <c r="E47">
        <v>789</v>
      </c>
      <c r="F47" s="141">
        <v>2.084379045254009E-2</v>
      </c>
      <c r="G47">
        <v>112</v>
      </c>
      <c r="H47" s="141">
        <v>2.958814360816844E-3</v>
      </c>
      <c r="I47">
        <v>4937</v>
      </c>
      <c r="J47" s="141">
        <v>0.13042559374422105</v>
      </c>
      <c r="K47">
        <v>37631</v>
      </c>
      <c r="L47">
        <v>31646</v>
      </c>
      <c r="M47" s="141">
        <v>0.84095559512104379</v>
      </c>
      <c r="N47">
        <v>2928</v>
      </c>
      <c r="O47" s="141">
        <v>7.7808190056070786E-2</v>
      </c>
      <c r="P47">
        <v>538</v>
      </c>
      <c r="Q47" s="141">
        <v>1.4296723446094974E-2</v>
      </c>
      <c r="R47">
        <v>2470</v>
      </c>
      <c r="S47" s="141">
        <v>6.5637373442108904E-2</v>
      </c>
      <c r="T47" s="141">
        <v>0.1333844081050379</v>
      </c>
      <c r="U47" s="141">
        <v>0.85686735529548519</v>
      </c>
    </row>
    <row r="48" spans="2:21" x14ac:dyDescent="0.25">
      <c r="B48" t="s">
        <v>125</v>
      </c>
      <c r="C48">
        <v>33545</v>
      </c>
      <c r="D48" s="141">
        <v>0.85696403024729206</v>
      </c>
      <c r="E48">
        <v>760</v>
      </c>
      <c r="F48" s="141">
        <v>1.9415491518495809E-2</v>
      </c>
      <c r="G48">
        <v>149</v>
      </c>
      <c r="H48" s="141">
        <v>3.8064582055998366E-3</v>
      </c>
      <c r="I48">
        <v>4373</v>
      </c>
      <c r="J48" s="141">
        <v>0.11171571632945024</v>
      </c>
      <c r="K48">
        <v>39020</v>
      </c>
      <c r="L48">
        <v>33545</v>
      </c>
      <c r="M48" s="141">
        <v>0.85968733982573042</v>
      </c>
      <c r="N48">
        <v>2493</v>
      </c>
      <c r="O48" s="141">
        <v>6.3890312660174267E-2</v>
      </c>
      <c r="P48">
        <v>792</v>
      </c>
      <c r="Q48" s="141">
        <v>2.0297283444387495E-2</v>
      </c>
      <c r="R48">
        <v>2137</v>
      </c>
      <c r="S48" s="141">
        <v>5.4766786263454638E-2</v>
      </c>
      <c r="T48" s="141">
        <v>0.11552217453505007</v>
      </c>
      <c r="U48" s="141">
        <v>0.87637952176578782</v>
      </c>
    </row>
    <row r="49" spans="2:21" x14ac:dyDescent="0.25">
      <c r="B49" t="s">
        <v>126</v>
      </c>
      <c r="C49">
        <v>79796</v>
      </c>
      <c r="D49" s="141">
        <v>0.90261863016797694</v>
      </c>
      <c r="E49">
        <v>8</v>
      </c>
      <c r="F49" s="141">
        <v>9.0492619195746841E-5</v>
      </c>
      <c r="G49">
        <v>359</v>
      </c>
      <c r="H49" s="141">
        <v>4.0608562864091402E-3</v>
      </c>
      <c r="I49">
        <v>7709</v>
      </c>
      <c r="J49" s="141">
        <v>8.7200950172501554E-2</v>
      </c>
      <c r="K49">
        <v>89024</v>
      </c>
      <c r="L49">
        <v>79796</v>
      </c>
      <c r="M49" s="141">
        <v>0.89634255930984907</v>
      </c>
      <c r="N49">
        <v>4253</v>
      </c>
      <c r="O49" s="141">
        <v>4.777363407620417E-2</v>
      </c>
      <c r="P49">
        <v>757</v>
      </c>
      <c r="Q49" s="141">
        <v>8.5033249460819554E-3</v>
      </c>
      <c r="R49">
        <v>4121</v>
      </c>
      <c r="S49" s="141">
        <v>4.629088785046729E-2</v>
      </c>
      <c r="T49" s="141">
        <v>9.1261806458910702E-2</v>
      </c>
      <c r="U49" s="141">
        <v>0.90270912278717264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E75E-1873-46E4-B6BE-104996FA7133}">
  <sheetPr>
    <tabColor theme="9"/>
  </sheetPr>
  <dimension ref="A1:AP32"/>
  <sheetViews>
    <sheetView topLeftCell="AC7" workbookViewId="0">
      <selection activeCell="AL10" sqref="AL10"/>
    </sheetView>
  </sheetViews>
  <sheetFormatPr defaultRowHeight="15" x14ac:dyDescent="0.25"/>
  <cols>
    <col min="1" max="1" width="6" style="236" customWidth="1"/>
    <col min="2" max="2" width="10.85546875" style="23" customWidth="1"/>
    <col min="3" max="3" width="15.140625" style="37" customWidth="1"/>
    <col min="4" max="5" width="13.5703125" style="37" hidden="1" customWidth="1"/>
    <col min="6" max="6" width="11.140625" style="37" customWidth="1"/>
    <col min="7" max="7" width="13.140625" style="37" customWidth="1"/>
    <col min="8" max="8" width="4.5703125" style="37" bestFit="1" customWidth="1"/>
    <col min="9" max="9" width="10.7109375" style="37" customWidth="1"/>
    <col min="10" max="10" width="5" style="141" customWidth="1"/>
    <col min="11" max="11" width="14.7109375" style="37" customWidth="1"/>
    <col min="12" max="12" width="3.5703125" style="141" customWidth="1"/>
    <col min="13" max="13" width="14.7109375" style="37" customWidth="1"/>
    <col min="14" max="14" width="4.7109375" style="37" customWidth="1"/>
    <col min="15" max="15" width="14.7109375" style="37" customWidth="1"/>
    <col min="16" max="16" width="4.7109375" style="37" customWidth="1"/>
    <col min="17" max="17" width="10.7109375" style="37" customWidth="1"/>
    <col min="18" max="18" width="14.7109375" style="37" customWidth="1"/>
    <col min="19" max="19" width="6" style="37" customWidth="1"/>
    <col min="20" max="20" width="13.28515625" style="37" customWidth="1"/>
    <col min="21" max="21" width="5.85546875" style="37" customWidth="1"/>
    <col min="22" max="22" width="14.140625" style="37" customWidth="1"/>
    <col min="23" max="23" width="4.85546875" style="37" customWidth="1"/>
    <col min="24" max="24" width="14.7109375" style="37" customWidth="1"/>
    <col min="25" max="25" width="5" style="37" bestFit="1" customWidth="1"/>
    <col min="26" max="26" width="9.85546875" style="37" customWidth="1"/>
    <col min="27" max="27" width="11" style="37" bestFit="1" customWidth="1"/>
    <col min="28" max="28" width="9.140625" style="37"/>
    <col min="29" max="29" width="10.42578125" style="37" customWidth="1"/>
    <col min="30" max="31" width="9.140625" style="37"/>
    <col min="32" max="32" width="9.140625" style="37" customWidth="1"/>
    <col min="33" max="33" width="9.140625" style="37"/>
    <col min="34" max="34" width="10.28515625" style="37" customWidth="1"/>
    <col min="35" max="35" width="9.140625" style="37"/>
    <col min="36" max="42" width="11.7109375" style="37" customWidth="1"/>
    <col min="43" max="16384" width="9.140625" style="37"/>
  </cols>
  <sheetData>
    <row r="1" spans="1:42" x14ac:dyDescent="0.25">
      <c r="C1" s="2" t="s">
        <v>2</v>
      </c>
      <c r="D1" s="2"/>
      <c r="E1" s="2"/>
    </row>
    <row r="2" spans="1:42" x14ac:dyDescent="0.25">
      <c r="C2" s="4" t="s">
        <v>154</v>
      </c>
      <c r="D2" s="4"/>
      <c r="E2" s="4"/>
    </row>
    <row r="3" spans="1:42" x14ac:dyDescent="0.25">
      <c r="C3" s="4" t="s">
        <v>130</v>
      </c>
      <c r="D3" s="4"/>
      <c r="E3" s="4"/>
    </row>
    <row r="4" spans="1:42" x14ac:dyDescent="0.25">
      <c r="C4" s="4" t="s">
        <v>21</v>
      </c>
      <c r="D4" s="4"/>
      <c r="E4" s="4"/>
    </row>
    <row r="5" spans="1:42" x14ac:dyDescent="0.25">
      <c r="C5" s="4" t="s">
        <v>3</v>
      </c>
      <c r="D5" s="4"/>
      <c r="E5" s="4"/>
    </row>
    <row r="6" spans="1:42" ht="16.5" thickBot="1" x14ac:dyDescent="0.3">
      <c r="C6" s="237" t="s">
        <v>155</v>
      </c>
      <c r="R6" s="161"/>
      <c r="T6" s="161"/>
    </row>
    <row r="7" spans="1:42" ht="15.75" customHeight="1" thickBot="1" x14ac:dyDescent="0.3">
      <c r="C7" s="238"/>
      <c r="D7" s="239"/>
      <c r="E7" s="239"/>
      <c r="F7" s="85"/>
      <c r="G7" s="297" t="s">
        <v>4</v>
      </c>
      <c r="H7" s="302"/>
      <c r="I7" s="302"/>
      <c r="J7" s="302"/>
      <c r="K7" s="302"/>
      <c r="L7" s="302"/>
      <c r="M7" s="302"/>
      <c r="N7" s="302"/>
      <c r="O7" s="302"/>
      <c r="P7" s="298"/>
      <c r="Q7" s="87"/>
      <c r="R7" s="309" t="s">
        <v>5</v>
      </c>
      <c r="S7" s="310"/>
      <c r="T7" s="310"/>
      <c r="U7" s="310"/>
      <c r="V7" s="310"/>
      <c r="W7" s="310"/>
      <c r="X7" s="310"/>
      <c r="Y7" s="311"/>
      <c r="Z7" s="239"/>
      <c r="AA7" s="239"/>
    </row>
    <row r="8" spans="1:42" s="3" customFormat="1" ht="15.75" thickBot="1" x14ac:dyDescent="0.3">
      <c r="A8" s="236"/>
      <c r="B8" s="170"/>
      <c r="C8" s="240"/>
      <c r="D8" s="240"/>
      <c r="E8" s="240"/>
      <c r="F8" s="86" t="s">
        <v>11</v>
      </c>
      <c r="G8" s="297" t="s">
        <v>12</v>
      </c>
      <c r="H8" s="298"/>
      <c r="I8" s="297" t="s">
        <v>13</v>
      </c>
      <c r="J8" s="302"/>
      <c r="K8" s="297" t="s">
        <v>14</v>
      </c>
      <c r="L8" s="298"/>
      <c r="M8" s="302" t="s">
        <v>15</v>
      </c>
      <c r="N8" s="298"/>
      <c r="O8" s="302" t="s">
        <v>149</v>
      </c>
      <c r="P8" s="298"/>
      <c r="Q8" s="88" t="s">
        <v>16</v>
      </c>
      <c r="R8" s="309" t="s">
        <v>17</v>
      </c>
      <c r="S8" s="310"/>
      <c r="T8" s="309" t="s">
        <v>18</v>
      </c>
      <c r="U8" s="311"/>
      <c r="V8" s="309" t="s">
        <v>19</v>
      </c>
      <c r="W8" s="311"/>
      <c r="X8" s="309" t="s">
        <v>20</v>
      </c>
      <c r="Y8" s="311"/>
      <c r="Z8" s="241" t="s">
        <v>60</v>
      </c>
      <c r="AA8" s="241" t="s">
        <v>97</v>
      </c>
    </row>
    <row r="9" spans="1:42" s="156" customFormat="1" ht="80.25" customHeight="1" x14ac:dyDescent="0.25">
      <c r="A9" s="191"/>
      <c r="B9" s="171"/>
      <c r="C9" s="336" t="s">
        <v>6</v>
      </c>
      <c r="D9" s="242"/>
      <c r="E9" s="242"/>
      <c r="F9" s="228" t="s">
        <v>7</v>
      </c>
      <c r="G9" s="299" t="s">
        <v>8</v>
      </c>
      <c r="H9" s="300"/>
      <c r="I9" s="299" t="s">
        <v>9</v>
      </c>
      <c r="J9" s="300"/>
      <c r="K9" s="301" t="s">
        <v>88</v>
      </c>
      <c r="L9" s="296"/>
      <c r="M9" s="338" t="s">
        <v>91</v>
      </c>
      <c r="N9" s="296"/>
      <c r="O9" s="338" t="s">
        <v>150</v>
      </c>
      <c r="P9" s="296"/>
      <c r="Q9" s="229" t="s">
        <v>10</v>
      </c>
      <c r="R9" s="303" t="s">
        <v>163</v>
      </c>
      <c r="S9" s="304"/>
      <c r="T9" s="303" t="s">
        <v>93</v>
      </c>
      <c r="U9" s="304"/>
      <c r="V9" s="303" t="s">
        <v>146</v>
      </c>
      <c r="W9" s="304"/>
      <c r="X9" s="303" t="s">
        <v>95</v>
      </c>
      <c r="Y9" s="304"/>
      <c r="Z9" s="336" t="s">
        <v>96</v>
      </c>
      <c r="AA9" s="336" t="s">
        <v>98</v>
      </c>
    </row>
    <row r="10" spans="1:42" s="156" customFormat="1" ht="65.25" customHeight="1" thickBot="1" x14ac:dyDescent="0.3">
      <c r="A10" s="243"/>
      <c r="B10" s="189" t="s">
        <v>148</v>
      </c>
      <c r="C10" s="337"/>
      <c r="D10" s="244"/>
      <c r="E10" s="244"/>
      <c r="F10" s="158" t="s">
        <v>164</v>
      </c>
      <c r="G10" s="301"/>
      <c r="H10" s="296"/>
      <c r="I10" s="301"/>
      <c r="J10" s="296"/>
      <c r="K10" s="301"/>
      <c r="L10" s="296"/>
      <c r="M10" s="338"/>
      <c r="N10" s="296"/>
      <c r="O10" s="338"/>
      <c r="P10" s="296"/>
      <c r="Q10" s="230" t="s">
        <v>165</v>
      </c>
      <c r="R10" s="305"/>
      <c r="S10" s="306"/>
      <c r="T10" s="305"/>
      <c r="U10" s="306"/>
      <c r="V10" s="307"/>
      <c r="W10" s="308"/>
      <c r="X10" s="307"/>
      <c r="Y10" s="308"/>
      <c r="Z10" s="337"/>
      <c r="AA10" s="337"/>
      <c r="AE10" s="225" t="str">
        <f>C9</f>
        <v>Age-Sex Disagg</v>
      </c>
      <c r="AF10" s="225" t="str">
        <f>K9</f>
        <v>Deaths (in Tx_CURR quarter A but not in any age sex disagg of TX_CURR quarter B due to death) Note that patients were left in ageband in quarter A</v>
      </c>
      <c r="AG10" s="226" t="str">
        <f>M9</f>
        <v xml:space="preserve">LTFU or Abandono or ART suspend (in Tx_CURR quarter A but not in any age sex disagg of TX_CURR quarter B not recorded as death) and not transferred out </v>
      </c>
      <c r="AH10" s="226"/>
    </row>
    <row r="11" spans="1:42" ht="14.25" customHeight="1" thickBot="1" x14ac:dyDescent="0.3">
      <c r="A11" s="245">
        <f>F11-B11</f>
        <v>1</v>
      </c>
      <c r="B11" s="127">
        <f>G11+I11+K11+M11+O11</f>
        <v>762957</v>
      </c>
      <c r="C11" s="246" t="s">
        <v>101</v>
      </c>
      <c r="D11" s="247"/>
      <c r="E11" s="247"/>
      <c r="F11" s="135">
        <f>SUM(F12:F31)</f>
        <v>762958</v>
      </c>
      <c r="G11" s="138">
        <f>SUM(G12:G31)</f>
        <v>610573</v>
      </c>
      <c r="H11" s="139">
        <f>G11/F11</f>
        <v>0.80027078816920461</v>
      </c>
      <c r="I11" s="138">
        <f>SUM(I12:I31)</f>
        <v>57757</v>
      </c>
      <c r="J11" s="144">
        <f>I11/F11</f>
        <v>7.5701414756775609E-2</v>
      </c>
      <c r="K11" s="138">
        <f>SUM(K12:K31)</f>
        <v>2433</v>
      </c>
      <c r="L11" s="139">
        <f>K11/F11</f>
        <v>3.1889042385032989E-3</v>
      </c>
      <c r="M11" s="168">
        <f t="shared" ref="M11:X11" si="0">SUM(M12:M31)</f>
        <v>84671</v>
      </c>
      <c r="N11" s="146">
        <f>M11/F11</f>
        <v>0.11097727528907227</v>
      </c>
      <c r="O11" s="168">
        <f t="shared" ref="O11" si="1">SUM(O12:O31)</f>
        <v>7523</v>
      </c>
      <c r="P11" s="146">
        <f>O11/F11</f>
        <v>9.8603068583067478E-3</v>
      </c>
      <c r="Q11" s="136">
        <f>SUM(Q12:Q31)</f>
        <v>781000</v>
      </c>
      <c r="R11" s="138">
        <f t="shared" si="0"/>
        <v>610573</v>
      </c>
      <c r="S11" s="144">
        <f>R11/Q11</f>
        <v>0.78178361075544178</v>
      </c>
      <c r="T11" s="138">
        <f t="shared" si="0"/>
        <v>57713</v>
      </c>
      <c r="U11" s="139">
        <f>T11/Q11</f>
        <v>7.3896286811779774E-2</v>
      </c>
      <c r="V11" s="138">
        <f t="shared" si="0"/>
        <v>57757</v>
      </c>
      <c r="W11" s="139">
        <f>V11/Q11</f>
        <v>7.3952624839948786E-2</v>
      </c>
      <c r="X11" s="138">
        <f t="shared" si="0"/>
        <v>54956</v>
      </c>
      <c r="Y11" s="139">
        <f>IFERROR(X11/Q11,"")</f>
        <v>7.0366197183098597E-2</v>
      </c>
      <c r="Z11" s="126">
        <f>(K11+M11)/F11</f>
        <v>0.11416617952757557</v>
      </c>
      <c r="AA11" s="126">
        <f>(G11+I11)/F11</f>
        <v>0.87597220292598021</v>
      </c>
      <c r="AB11" s="161">
        <f>Q11-R11-T11-V11-X11</f>
        <v>1</v>
      </c>
      <c r="AC11" s="192"/>
      <c r="AE11" s="37" t="s">
        <v>159</v>
      </c>
      <c r="AF11" s="37" t="s">
        <v>141</v>
      </c>
      <c r="AG11" s="37" t="s">
        <v>27</v>
      </c>
      <c r="AH11" s="37" t="s">
        <v>161</v>
      </c>
      <c r="AI11" s="156" t="s">
        <v>160</v>
      </c>
      <c r="AJ11" s="276" t="s">
        <v>182</v>
      </c>
      <c r="AK11" s="276" t="s">
        <v>187</v>
      </c>
      <c r="AL11" s="276" t="s">
        <v>188</v>
      </c>
      <c r="AM11" s="276" t="s">
        <v>183</v>
      </c>
      <c r="AN11" s="276" t="s">
        <v>184</v>
      </c>
      <c r="AO11" s="276" t="s">
        <v>185</v>
      </c>
      <c r="AP11" s="276" t="s">
        <v>186</v>
      </c>
    </row>
    <row r="12" spans="1:42" ht="15.75" thickBot="1" x14ac:dyDescent="0.3">
      <c r="A12" s="245">
        <f t="shared" ref="A12:A31" si="2">F12-B12</f>
        <v>0</v>
      </c>
      <c r="B12" s="127">
        <f>G12+I12+K12+M12+O12</f>
        <v>1397</v>
      </c>
      <c r="C12" s="34" t="str">
        <f>_xlfn.CONCAT(D12," ",E12)</f>
        <v>F 0-11 mths</v>
      </c>
      <c r="D12" s="84" t="s">
        <v>16</v>
      </c>
      <c r="E12" s="84" t="s">
        <v>35</v>
      </c>
      <c r="F12" s="95">
        <f>INDEX('SQL Outputs FY19FYQ1 FY19FYQ2'!$F:$F,MATCH('Analysis FY19FYQ1 FY19FYQ2'!C12,'SQL Outputs FY19FYQ1 FY19FYQ2'!$E:$E,0))</f>
        <v>1397</v>
      </c>
      <c r="G12" s="137">
        <f>INDEX('SQL Outputs FY19FYQ1 FY19FYQ2'!$X:$X,MATCH('Analysis FY19FYQ1 FY19FYQ2'!C12,'SQL Outputs FY19FYQ1 FY19FYQ2'!$W:$W,0))</f>
        <v>595</v>
      </c>
      <c r="H12" s="140">
        <f t="shared" ref="H12:H31" si="3">G12/F12</f>
        <v>0.42591267000715821</v>
      </c>
      <c r="I12" s="142">
        <f>INDEX('SQL Outputs FY19FYQ1 FY19FYQ2'!$AC:$AC,MATCH('Analysis FY19FYQ1 FY19FYQ2'!C12,'SQL Outputs FY19FYQ1 FY19FYQ2'!$AB:$AB,0))</f>
        <v>476</v>
      </c>
      <c r="J12" s="140">
        <f t="shared" ref="J12:J31" si="4">I12/F12</f>
        <v>0.34073013600572655</v>
      </c>
      <c r="K12" s="145">
        <f>INDEX('SQL Outputs FY19FYQ1 FY19FYQ2'!$AH:$AH,MATCH('Analysis FY19FYQ1 FY19FYQ2'!C12,'SQL Outputs FY19FYQ1 FY19FYQ2'!$AG:$AG,0))</f>
        <v>38</v>
      </c>
      <c r="L12" s="190">
        <f t="shared" ref="L12:L31" si="5">K12/F12</f>
        <v>2.7201145311381531E-2</v>
      </c>
      <c r="M12" s="169">
        <f>INDEX('SQL Outputs FY19FYQ1 FY19FYQ2'!$AU:$AU,MATCH('Analysis FY19FYQ1 FY19FYQ2'!C12,'SQL Outputs FY19FYQ1 FY19FYQ2'!$AT:$AT,0))</f>
        <v>253</v>
      </c>
      <c r="N12" s="140">
        <f t="shared" ref="N12:N31" si="6">M12/F12</f>
        <v>0.18110236220472442</v>
      </c>
      <c r="O12" s="169">
        <f>INDEX('SQL Outputs FY19FYQ1 FY19FYQ2'!$BO:$BO,MATCH('Analysis FY19FYQ1 FY19FYQ2'!C12,'SQL Outputs FY19FYQ1 FY19FYQ2'!$BN:$BN,0))</f>
        <v>35</v>
      </c>
      <c r="P12" s="140">
        <f t="shared" ref="P12:P31" si="7">O12/F12</f>
        <v>2.5053686471009307E-2</v>
      </c>
      <c r="Q12" s="96">
        <f>INDEX('SQL Outputs FY19FYQ1 FY19FYQ2'!$M:$M,MATCH('Analysis FY19FYQ1 FY19FYQ2'!C12,'SQL Outputs FY19FYQ1 FY19FYQ2'!$L:$L,0))</f>
        <v>1165</v>
      </c>
      <c r="R12" s="149">
        <f>INDEX('SQL Outputs FY19FYQ1 FY19FYQ2'!$X:$X,MATCH('Analysis FY19FYQ1 FY19FYQ2'!C12,'SQL Outputs FY19FYQ1 FY19FYQ2'!$W:$W,0))</f>
        <v>595</v>
      </c>
      <c r="S12" s="150">
        <f>R12/Q12</f>
        <v>0.51072961373390557</v>
      </c>
      <c r="T12" s="152">
        <f>IFERROR(INDEX('SQL Outputs FY19FYQ1 FY19FYQ2'!$AZ:$AZ,MATCH('Analysis FY19FYQ1 FY19FYQ2'!C12,'SQL Outputs FY19FYQ1 FY19FYQ2'!$AY:$AY,0)),"")</f>
        <v>517</v>
      </c>
      <c r="U12" s="150">
        <f t="shared" ref="U12:U31" si="8">T12/Q12</f>
        <v>0.44377682403433477</v>
      </c>
      <c r="V12" s="147">
        <f>IFERROR(INDEX('SQL Outputs FY19FYQ1 FY19FYQ2'!$BJ:$BJ,MATCH('Analysis FY19FYQ1 FY19FYQ2'!C12,'SQL Outputs FY19FYQ1 FY19FYQ2'!$BI:$BI,0)),"")</f>
        <v>1</v>
      </c>
      <c r="W12" s="148">
        <f>IFERROR(V12/Q12,"")</f>
        <v>8.5836909871244631E-4</v>
      </c>
      <c r="X12" s="131">
        <f>IFERROR(INDEX('SQL Outputs FY19FYQ1 FY19FYQ2'!$BE:$BE,MATCH('Analysis FY19FYQ1 FY19FYQ2'!C12,'SQL Outputs FY19FYQ1 FY19FYQ2'!$BD:$BD,0)),"")</f>
        <v>52</v>
      </c>
      <c r="Y12" s="148">
        <f>IFERROR(X12/Q12,"")</f>
        <v>4.4635193133047209E-2</v>
      </c>
      <c r="Z12" s="126">
        <f>(K12+M12)/F12</f>
        <v>0.20830350751610593</v>
      </c>
      <c r="AA12" s="126">
        <f>(G12+I12)/F12</f>
        <v>0.7666428060128847</v>
      </c>
      <c r="AB12" s="161">
        <f>Q12-R12-T12-X12</f>
        <v>1</v>
      </c>
      <c r="AC12" s="161"/>
      <c r="AD12" s="161"/>
      <c r="AE12" s="37" t="str">
        <f>C12</f>
        <v>F 0-11 mths</v>
      </c>
      <c r="AF12" s="227">
        <f>L12</f>
        <v>2.7201145311381531E-2</v>
      </c>
      <c r="AG12" s="227">
        <f>N12</f>
        <v>0.18110236220472442</v>
      </c>
      <c r="AH12" s="227">
        <f>J12</f>
        <v>0.34073013600572655</v>
      </c>
      <c r="AI12" s="192">
        <f>(F12+T12-Q12)/F12</f>
        <v>0.53614889047959913</v>
      </c>
      <c r="AJ12" s="275">
        <f>Z12</f>
        <v>0.20830350751610593</v>
      </c>
      <c r="AK12" s="227">
        <f>AI12-AJ12</f>
        <v>0.32784538296349319</v>
      </c>
      <c r="AL12" s="192">
        <f>(I12-V12)/F12</f>
        <v>0.34001431639226914</v>
      </c>
      <c r="AM12" s="227">
        <f>P12</f>
        <v>2.5053686471009307E-2</v>
      </c>
      <c r="AN12" s="227">
        <f>IFERROR(-X12/F12, 0)</f>
        <v>-3.7222619899785252E-2</v>
      </c>
      <c r="AO12" s="227">
        <f>SUM(AL12:AN12)</f>
        <v>0.32784538296349319</v>
      </c>
      <c r="AP12" s="227">
        <f>AO12-AK12</f>
        <v>0</v>
      </c>
    </row>
    <row r="13" spans="1:42" ht="15.75" thickBot="1" x14ac:dyDescent="0.3">
      <c r="A13" s="245">
        <f t="shared" si="2"/>
        <v>1</v>
      </c>
      <c r="B13" s="127">
        <f t="shared" ref="B13:B31" si="9">G13+I13+K13+M13+O13</f>
        <v>8792</v>
      </c>
      <c r="C13" s="34" t="str">
        <f t="shared" ref="C13:C31" si="10">_xlfn.CONCAT(D13," ",E13)</f>
        <v>F 1-4</v>
      </c>
      <c r="D13" s="248" t="s">
        <v>16</v>
      </c>
      <c r="E13" s="248" t="s">
        <v>39</v>
      </c>
      <c r="F13" s="95">
        <f>INDEX('SQL Outputs FY19FYQ1 FY19FYQ2'!$F:$F,MATCH('Analysis FY19FYQ1 FY19FYQ2'!C13,'SQL Outputs FY19FYQ1 FY19FYQ2'!$E:$E,0))</f>
        <v>8793</v>
      </c>
      <c r="G13" s="137">
        <f>INDEX('SQL Outputs FY19FYQ1 FY19FYQ2'!$X:$X,MATCH('Analysis FY19FYQ1 FY19FYQ2'!C13,'SQL Outputs FY19FYQ1 FY19FYQ2'!$W:$W,0))</f>
        <v>6388</v>
      </c>
      <c r="H13" s="140">
        <f t="shared" si="3"/>
        <v>0.72648697827817588</v>
      </c>
      <c r="I13" s="142">
        <f>INDEX('SQL Outputs FY19FYQ1 FY19FYQ2'!$AC:$AC,MATCH('Analysis FY19FYQ1 FY19FYQ2'!C13,'SQL Outputs FY19FYQ1 FY19FYQ2'!$AB:$AB,0))</f>
        <v>1024</v>
      </c>
      <c r="J13" s="140">
        <f t="shared" si="4"/>
        <v>0.11645627203457296</v>
      </c>
      <c r="K13" s="145">
        <f>INDEX('SQL Outputs FY19FYQ1 FY19FYQ2'!$AH:$AH,MATCH('Analysis FY19FYQ1 FY19FYQ2'!C13,'SQL Outputs FY19FYQ1 FY19FYQ2'!$AG:$AG,0))</f>
        <v>85</v>
      </c>
      <c r="L13" s="140">
        <f t="shared" si="5"/>
        <v>9.6667803934948251E-3</v>
      </c>
      <c r="M13" s="169">
        <f>INDEX('SQL Outputs FY19FYQ1 FY19FYQ2'!$AU:$AU,MATCH('Analysis FY19FYQ1 FY19FYQ2'!C13,'SQL Outputs FY19FYQ1 FY19FYQ2'!$AT:$AT,0))</f>
        <v>1168</v>
      </c>
      <c r="N13" s="140">
        <f t="shared" si="6"/>
        <v>0.13283293528943477</v>
      </c>
      <c r="O13" s="169">
        <f>INDEX('SQL Outputs FY19FYQ1 FY19FYQ2'!$BO:$BO,MATCH('Analysis FY19FYQ1 FY19FYQ2'!C13,'SQL Outputs FY19FYQ1 FY19FYQ2'!$BN:$BN,0))</f>
        <v>127</v>
      </c>
      <c r="P13" s="140">
        <f t="shared" si="7"/>
        <v>1.4443307176162858E-2</v>
      </c>
      <c r="Q13" s="96">
        <f>INDEX('SQL Outputs FY19FYQ1 FY19FYQ2'!$M:$M,MATCH('Analysis FY19FYQ1 FY19FYQ2'!C13,'SQL Outputs FY19FYQ1 FY19FYQ2'!$L:$L,0))</f>
        <v>8339</v>
      </c>
      <c r="R13" s="149">
        <f>INDEX('SQL Outputs FY19FYQ1 FY19FYQ2'!$X:$X,MATCH('Analysis FY19FYQ1 FY19FYQ2'!C13,'SQL Outputs FY19FYQ1 FY19FYQ2'!$W:$W,0))</f>
        <v>6388</v>
      </c>
      <c r="S13" s="148">
        <f t="shared" ref="S13:S31" si="11">R13/Q13</f>
        <v>0.7660390934164768</v>
      </c>
      <c r="T13" s="152">
        <f>IFERROR(INDEX('SQL Outputs FY19FYQ1 FY19FYQ2'!$AZ:$AZ,MATCH('Analysis FY19FYQ1 FY19FYQ2'!C13,'SQL Outputs FY19FYQ1 FY19FYQ2'!$AY:$AY,0)),"")</f>
        <v>724</v>
      </c>
      <c r="U13" s="148">
        <f t="shared" si="8"/>
        <v>8.6820961746012712E-2</v>
      </c>
      <c r="V13" s="147">
        <f>IFERROR(INDEX('SQL Outputs FY19FYQ1 FY19FYQ2'!$BJ:$BJ,MATCH('Analysis FY19FYQ1 FY19FYQ2'!C13,'SQL Outputs FY19FYQ1 FY19FYQ2'!$BI:$BI,0)),"")</f>
        <v>482</v>
      </c>
      <c r="W13" s="148">
        <f t="shared" ref="W13:W31" si="12">IFERROR(V13/Q13,"")</f>
        <v>5.7800695527041611E-2</v>
      </c>
      <c r="X13" s="131">
        <f>IFERROR(INDEX('SQL Outputs FY19FYQ1 FY19FYQ2'!$BE:$BE,MATCH('Analysis FY19FYQ1 FY19FYQ2'!C13,'SQL Outputs FY19FYQ1 FY19FYQ2'!$BD:$BD,0)),"")</f>
        <v>745</v>
      </c>
      <c r="Y13" s="148">
        <f t="shared" ref="Y13:Y31" si="13">IFERROR(X13/Q13,"")</f>
        <v>8.9339249310468882E-2</v>
      </c>
      <c r="Z13" s="126">
        <f t="shared" ref="Z13:Z31" si="14">(K13+M13)/F13</f>
        <v>0.1424997156829296</v>
      </c>
      <c r="AA13" s="126">
        <f t="shared" ref="AA13:AA31" si="15">(G13+I13)/F13</f>
        <v>0.84294325031274875</v>
      </c>
      <c r="AB13" s="161">
        <f t="shared" ref="AB13:AB31" si="16">Q13-R13-T13-V13-X13</f>
        <v>0</v>
      </c>
      <c r="AC13" s="161"/>
      <c r="AD13" s="161"/>
      <c r="AE13" s="37" t="str">
        <f t="shared" ref="AE13:AE31" si="17">C13</f>
        <v>F 1-4</v>
      </c>
      <c r="AF13" s="227">
        <f t="shared" ref="AF13:AF31" si="18">L13</f>
        <v>9.6667803934948251E-3</v>
      </c>
      <c r="AG13" s="227">
        <f t="shared" ref="AG13:AG31" si="19">N13</f>
        <v>0.13283293528943477</v>
      </c>
      <c r="AH13" s="227">
        <f t="shared" ref="AH13:AH31" si="20">J13</f>
        <v>0.11645627203457296</v>
      </c>
      <c r="AI13" s="192">
        <f t="shared" ref="AI13:AI31" si="21">(F13+T13-Q13)/F13</f>
        <v>0.13397020357102241</v>
      </c>
      <c r="AJ13" s="275">
        <f t="shared" ref="AJ13:AJ31" si="22">Z13</f>
        <v>0.1424997156829296</v>
      </c>
      <c r="AK13" s="227">
        <f t="shared" ref="AK13:AK31" si="23">AI13-AJ13</f>
        <v>-8.5295121119071948E-3</v>
      </c>
      <c r="AL13" s="192">
        <f t="shared" ref="AL13:AL31" si="24">(I13-V13)/F13</f>
        <v>6.163994086204936E-2</v>
      </c>
      <c r="AM13" s="227">
        <f t="shared" ref="AM13:AM31" si="25">P13</f>
        <v>1.4443307176162858E-2</v>
      </c>
      <c r="AN13" s="227">
        <f t="shared" ref="AN13:AN31" si="26">IFERROR(-X13/F13, 0)</f>
        <v>-8.472648697827817E-2</v>
      </c>
      <c r="AO13" s="227">
        <f t="shared" ref="AO13:AO31" si="27">SUM(AL13:AN13)</f>
        <v>-8.6432389400659532E-3</v>
      </c>
      <c r="AP13" s="227">
        <f t="shared" ref="AP13:AP31" si="28">AO13-AK13</f>
        <v>-1.1372682815875834E-4</v>
      </c>
    </row>
    <row r="14" spans="1:42" ht="15.75" thickBot="1" x14ac:dyDescent="0.3">
      <c r="A14" s="245">
        <f t="shared" si="2"/>
        <v>0</v>
      </c>
      <c r="B14" s="127">
        <f t="shared" si="9"/>
        <v>9882</v>
      </c>
      <c r="C14" s="34" t="str">
        <f t="shared" si="10"/>
        <v>F 5-9</v>
      </c>
      <c r="D14" s="248" t="s">
        <v>16</v>
      </c>
      <c r="E14" s="248" t="s">
        <v>38</v>
      </c>
      <c r="F14" s="95">
        <f>INDEX('SQL Outputs FY19FYQ1 FY19FYQ2'!$F:$F,MATCH('Analysis FY19FYQ1 FY19FYQ2'!C14,'SQL Outputs FY19FYQ1 FY19FYQ2'!$E:$E,0))</f>
        <v>9882</v>
      </c>
      <c r="G14" s="137">
        <f>INDEX('SQL Outputs FY19FYQ1 FY19FYQ2'!$X:$X,MATCH('Analysis FY19FYQ1 FY19FYQ2'!C14,'SQL Outputs FY19FYQ1 FY19FYQ2'!$W:$W,0))</f>
        <v>8139</v>
      </c>
      <c r="H14" s="140">
        <f t="shared" si="3"/>
        <v>0.82361870066788101</v>
      </c>
      <c r="I14" s="142">
        <f>INDEX('SQL Outputs FY19FYQ1 FY19FYQ2'!$AC:$AC,MATCH('Analysis FY19FYQ1 FY19FYQ2'!C14,'SQL Outputs FY19FYQ1 FY19FYQ2'!$AB:$AB,0))</f>
        <v>695</v>
      </c>
      <c r="J14" s="140">
        <f t="shared" si="4"/>
        <v>7.0329892734264321E-2</v>
      </c>
      <c r="K14" s="145">
        <f>INDEX('SQL Outputs FY19FYQ1 FY19FYQ2'!$AH:$AH,MATCH('Analysis FY19FYQ1 FY19FYQ2'!C14,'SQL Outputs FY19FYQ1 FY19FYQ2'!$AG:$AG,0))</f>
        <v>34</v>
      </c>
      <c r="L14" s="140">
        <f t="shared" si="5"/>
        <v>3.4405990690143697E-3</v>
      </c>
      <c r="M14" s="169">
        <f>INDEX('SQL Outputs FY19FYQ1 FY19FYQ2'!$AU:$AU,MATCH('Analysis FY19FYQ1 FY19FYQ2'!C14,'SQL Outputs FY19FYQ1 FY19FYQ2'!$AT:$AT,0))</f>
        <v>888</v>
      </c>
      <c r="N14" s="140">
        <f t="shared" si="6"/>
        <v>8.9860352155434128E-2</v>
      </c>
      <c r="O14" s="169">
        <f>INDEX('SQL Outputs FY19FYQ1 FY19FYQ2'!$BO:$BO,MATCH('Analysis FY19FYQ1 FY19FYQ2'!C14,'SQL Outputs FY19FYQ1 FY19FYQ2'!$BN:$BN,0))</f>
        <v>126</v>
      </c>
      <c r="P14" s="140">
        <f t="shared" si="7"/>
        <v>1.2750455373406194E-2</v>
      </c>
      <c r="Q14" s="96">
        <f>INDEX('SQL Outputs FY19FYQ1 FY19FYQ2'!$M:$M,MATCH('Analysis FY19FYQ1 FY19FYQ2'!C14,'SQL Outputs FY19FYQ1 FY19FYQ2'!$L:$L,0))</f>
        <v>10298</v>
      </c>
      <c r="R14" s="149">
        <f>INDEX('SQL Outputs FY19FYQ1 FY19FYQ2'!$X:$X,MATCH('Analysis FY19FYQ1 FY19FYQ2'!C14,'SQL Outputs FY19FYQ1 FY19FYQ2'!$W:$W,0))</f>
        <v>8139</v>
      </c>
      <c r="S14" s="148">
        <f t="shared" si="11"/>
        <v>0.79034764031850846</v>
      </c>
      <c r="T14" s="152">
        <f>IFERROR(INDEX('SQL Outputs FY19FYQ1 FY19FYQ2'!$AZ:$AZ,MATCH('Analysis FY19FYQ1 FY19FYQ2'!C14,'SQL Outputs FY19FYQ1 FY19FYQ2'!$AY:$AY,0)),"")</f>
        <v>422</v>
      </c>
      <c r="U14" s="148">
        <f t="shared" si="8"/>
        <v>4.0978830840939985E-2</v>
      </c>
      <c r="V14" s="147">
        <f>IFERROR(INDEX('SQL Outputs FY19FYQ1 FY19FYQ2'!$BJ:$BJ,MATCH('Analysis FY19FYQ1 FY19FYQ2'!C14,'SQL Outputs FY19FYQ1 FY19FYQ2'!$BI:$BI,0)),"")</f>
        <v>1014</v>
      </c>
      <c r="W14" s="148">
        <f t="shared" si="12"/>
        <v>9.8465721499320258E-2</v>
      </c>
      <c r="X14" s="131">
        <f>IFERROR(INDEX('SQL Outputs FY19FYQ1 FY19FYQ2'!$BE:$BE,MATCH('Analysis FY19FYQ1 FY19FYQ2'!C14,'SQL Outputs FY19FYQ1 FY19FYQ2'!$BD:$BD,0)),"")</f>
        <v>723</v>
      </c>
      <c r="Y14" s="148">
        <f t="shared" si="13"/>
        <v>7.0207807341231304E-2</v>
      </c>
      <c r="Z14" s="126">
        <f t="shared" si="14"/>
        <v>9.3300951224448495E-2</v>
      </c>
      <c r="AA14" s="126">
        <f t="shared" si="15"/>
        <v>0.89394859340214528</v>
      </c>
      <c r="AB14" s="161">
        <f>Q14-R14-T14-V14-X14</f>
        <v>0</v>
      </c>
      <c r="AC14" s="161"/>
      <c r="AD14" s="161"/>
      <c r="AE14" s="37" t="str">
        <f t="shared" si="17"/>
        <v>F 5-9</v>
      </c>
      <c r="AF14" s="227">
        <f t="shared" si="18"/>
        <v>3.4405990690143697E-3</v>
      </c>
      <c r="AG14" s="227">
        <f t="shared" si="19"/>
        <v>8.9860352155434128E-2</v>
      </c>
      <c r="AH14" s="227">
        <f t="shared" si="20"/>
        <v>7.0329892734264321E-2</v>
      </c>
      <c r="AI14" s="192">
        <f t="shared" si="21"/>
        <v>6.0716454159077113E-4</v>
      </c>
      <c r="AJ14" s="275">
        <f t="shared" si="22"/>
        <v>9.3300951224448495E-2</v>
      </c>
      <c r="AK14" s="227">
        <f t="shared" si="23"/>
        <v>-9.2693786682857729E-2</v>
      </c>
      <c r="AL14" s="192">
        <f t="shared" si="24"/>
        <v>-3.2280914794575996E-2</v>
      </c>
      <c r="AM14" s="227">
        <f t="shared" si="25"/>
        <v>1.2750455373406194E-2</v>
      </c>
      <c r="AN14" s="227">
        <f t="shared" si="26"/>
        <v>-7.3163327261687922E-2</v>
      </c>
      <c r="AO14" s="227">
        <f t="shared" si="27"/>
        <v>-9.2693786682857715E-2</v>
      </c>
      <c r="AP14" s="227">
        <f t="shared" si="28"/>
        <v>0</v>
      </c>
    </row>
    <row r="15" spans="1:42" ht="15.75" thickBot="1" x14ac:dyDescent="0.3">
      <c r="A15" s="245">
        <f t="shared" si="2"/>
        <v>0</v>
      </c>
      <c r="B15" s="127">
        <f t="shared" si="9"/>
        <v>6469</v>
      </c>
      <c r="C15" s="34" t="str">
        <f t="shared" si="10"/>
        <v>F 10-14</v>
      </c>
      <c r="D15" s="248" t="s">
        <v>16</v>
      </c>
      <c r="E15" s="248" t="s">
        <v>40</v>
      </c>
      <c r="F15" s="95">
        <f>INDEX('SQL Outputs FY19FYQ1 FY19FYQ2'!$F:$F,MATCH('Analysis FY19FYQ1 FY19FYQ2'!C15,'SQL Outputs FY19FYQ1 FY19FYQ2'!$E:$E,0))</f>
        <v>6469</v>
      </c>
      <c r="G15" s="137">
        <f>INDEX('SQL Outputs FY19FYQ1 FY19FYQ2'!$X:$X,MATCH('Analysis FY19FYQ1 FY19FYQ2'!C15,'SQL Outputs FY19FYQ1 FY19FYQ2'!$W:$W,0))</f>
        <v>5370</v>
      </c>
      <c r="H15" s="140">
        <f t="shared" si="3"/>
        <v>0.8301128458803525</v>
      </c>
      <c r="I15" s="142">
        <f>INDEX('SQL Outputs FY19FYQ1 FY19FYQ2'!$AC:$AC,MATCH('Analysis FY19FYQ1 FY19FYQ2'!C15,'SQL Outputs FY19FYQ1 FY19FYQ2'!$AB:$AB,0))</f>
        <v>493</v>
      </c>
      <c r="J15" s="140">
        <f t="shared" si="4"/>
        <v>7.6209615087339616E-2</v>
      </c>
      <c r="K15" s="145">
        <f>INDEX('SQL Outputs FY19FYQ1 FY19FYQ2'!$AH:$AH,MATCH('Analysis FY19FYQ1 FY19FYQ2'!C15,'SQL Outputs FY19FYQ1 FY19FYQ2'!$AG:$AG,0))</f>
        <v>20</v>
      </c>
      <c r="L15" s="140">
        <f t="shared" si="5"/>
        <v>3.0916679548616478E-3</v>
      </c>
      <c r="M15" s="169">
        <f>INDEX('SQL Outputs FY19FYQ1 FY19FYQ2'!$AU:$AU,MATCH('Analysis FY19FYQ1 FY19FYQ2'!C15,'SQL Outputs FY19FYQ1 FY19FYQ2'!$AT:$AT,0))</f>
        <v>510</v>
      </c>
      <c r="N15" s="140">
        <f t="shared" si="6"/>
        <v>7.883753284897202E-2</v>
      </c>
      <c r="O15" s="169">
        <f>INDEX('SQL Outputs FY19FYQ1 FY19FYQ2'!$BO:$BO,MATCH('Analysis FY19FYQ1 FY19FYQ2'!C15,'SQL Outputs FY19FYQ1 FY19FYQ2'!$BN:$BN,0))</f>
        <v>76</v>
      </c>
      <c r="P15" s="140">
        <f t="shared" si="7"/>
        <v>1.1748338228474263E-2</v>
      </c>
      <c r="Q15" s="96">
        <f>INDEX('SQL Outputs FY19FYQ1 FY19FYQ2'!$M:$M,MATCH('Analysis FY19FYQ1 FY19FYQ2'!C15,'SQL Outputs FY19FYQ1 FY19FYQ2'!$L:$L,0))</f>
        <v>6795</v>
      </c>
      <c r="R15" s="149">
        <f>INDEX('SQL Outputs FY19FYQ1 FY19FYQ2'!$X:$X,MATCH('Analysis FY19FYQ1 FY19FYQ2'!C15,'SQL Outputs FY19FYQ1 FY19FYQ2'!$W:$W,0))</f>
        <v>5370</v>
      </c>
      <c r="S15" s="148">
        <f t="shared" si="11"/>
        <v>0.79028697571743933</v>
      </c>
      <c r="T15" s="152">
        <f>IFERROR(INDEX('SQL Outputs FY19FYQ1 FY19FYQ2'!$AZ:$AZ,MATCH('Analysis FY19FYQ1 FY19FYQ2'!C15,'SQL Outputs FY19FYQ1 FY19FYQ2'!$AY:$AY,0)),"")</f>
        <v>340</v>
      </c>
      <c r="U15" s="148">
        <f t="shared" si="8"/>
        <v>5.0036791758646067E-2</v>
      </c>
      <c r="V15" s="147">
        <f>IFERROR(INDEX('SQL Outputs FY19FYQ1 FY19FYQ2'!$BJ:$BJ,MATCH('Analysis FY19FYQ1 FY19FYQ2'!C15,'SQL Outputs FY19FYQ1 FY19FYQ2'!$BI:$BI,0)),"")</f>
        <v>692</v>
      </c>
      <c r="W15" s="148">
        <f t="shared" si="12"/>
        <v>0.10183958793230316</v>
      </c>
      <c r="X15" s="131">
        <f>IFERROR(INDEX('SQL Outputs FY19FYQ1 FY19FYQ2'!$BE:$BE,MATCH('Analysis FY19FYQ1 FY19FYQ2'!C15,'SQL Outputs FY19FYQ1 FY19FYQ2'!$BD:$BD,0)),"")</f>
        <v>393</v>
      </c>
      <c r="Y15" s="148">
        <f t="shared" si="13"/>
        <v>5.7836644591611482E-2</v>
      </c>
      <c r="Z15" s="126">
        <f t="shared" si="14"/>
        <v>8.1929200803833674E-2</v>
      </c>
      <c r="AA15" s="126">
        <f t="shared" si="15"/>
        <v>0.90632246096769209</v>
      </c>
      <c r="AB15" s="161">
        <f t="shared" si="16"/>
        <v>0</v>
      </c>
      <c r="AC15" s="161"/>
      <c r="AD15" s="161"/>
      <c r="AE15" s="37" t="str">
        <f t="shared" si="17"/>
        <v>F 10-14</v>
      </c>
      <c r="AF15" s="227">
        <f t="shared" si="18"/>
        <v>3.0916679548616478E-3</v>
      </c>
      <c r="AG15" s="227">
        <f t="shared" si="19"/>
        <v>7.883753284897202E-2</v>
      </c>
      <c r="AH15" s="227">
        <f t="shared" si="20"/>
        <v>7.6209615087339616E-2</v>
      </c>
      <c r="AI15" s="192">
        <f t="shared" si="21"/>
        <v>2.1641675684031534E-3</v>
      </c>
      <c r="AJ15" s="275">
        <f t="shared" si="22"/>
        <v>8.1929200803833674E-2</v>
      </c>
      <c r="AK15" s="227">
        <f t="shared" si="23"/>
        <v>-7.9765033235430521E-2</v>
      </c>
      <c r="AL15" s="192">
        <f t="shared" si="24"/>
        <v>-3.0762096150873396E-2</v>
      </c>
      <c r="AM15" s="227">
        <f t="shared" si="25"/>
        <v>1.1748338228474263E-2</v>
      </c>
      <c r="AN15" s="227">
        <f t="shared" si="26"/>
        <v>-6.0751275313031379E-2</v>
      </c>
      <c r="AO15" s="227">
        <f t="shared" si="27"/>
        <v>-7.9765033235430521E-2</v>
      </c>
      <c r="AP15" s="227">
        <f t="shared" si="28"/>
        <v>0</v>
      </c>
    </row>
    <row r="16" spans="1:42" ht="15.75" thickBot="1" x14ac:dyDescent="0.3">
      <c r="A16" s="245">
        <f t="shared" si="2"/>
        <v>0</v>
      </c>
      <c r="B16" s="127">
        <f t="shared" si="9"/>
        <v>21336</v>
      </c>
      <c r="C16" s="34" t="str">
        <f t="shared" si="10"/>
        <v>F 15-19</v>
      </c>
      <c r="D16" s="248" t="s">
        <v>16</v>
      </c>
      <c r="E16" s="248" t="s">
        <v>26</v>
      </c>
      <c r="F16" s="95">
        <f>INDEX('SQL Outputs FY19FYQ1 FY19FYQ2'!$F:$F,MATCH('Analysis FY19FYQ1 FY19FYQ2'!C16,'SQL Outputs FY19FYQ1 FY19FYQ2'!$E:$E,0))</f>
        <v>21336</v>
      </c>
      <c r="G16" s="137">
        <f>INDEX('SQL Outputs FY19FYQ1 FY19FYQ2'!$X:$X,MATCH('Analysis FY19FYQ1 FY19FYQ2'!C16,'SQL Outputs FY19FYQ1 FY19FYQ2'!$W:$W,0))</f>
        <v>12104</v>
      </c>
      <c r="H16" s="140">
        <f t="shared" si="3"/>
        <v>0.56730408698912638</v>
      </c>
      <c r="I16" s="142">
        <f>INDEX('SQL Outputs FY19FYQ1 FY19FYQ2'!$AC:$AC,MATCH('Analysis FY19FYQ1 FY19FYQ2'!C16,'SQL Outputs FY19FYQ1 FY19FYQ2'!$AB:$AB,0))</f>
        <v>4651</v>
      </c>
      <c r="J16" s="140">
        <f t="shared" si="4"/>
        <v>0.21798837645294339</v>
      </c>
      <c r="K16" s="145">
        <f>INDEX('SQL Outputs FY19FYQ1 FY19FYQ2'!$AH:$AH,MATCH('Analysis FY19FYQ1 FY19FYQ2'!C16,'SQL Outputs FY19FYQ1 FY19FYQ2'!$AG:$AG,0))</f>
        <v>35</v>
      </c>
      <c r="L16" s="140">
        <f t="shared" si="5"/>
        <v>1.6404199475065617E-3</v>
      </c>
      <c r="M16" s="169">
        <f>INDEX('SQL Outputs FY19FYQ1 FY19FYQ2'!$AU:$AU,MATCH('Analysis FY19FYQ1 FY19FYQ2'!C16,'SQL Outputs FY19FYQ1 FY19FYQ2'!$AT:$AT,0))</f>
        <v>4182</v>
      </c>
      <c r="N16" s="140">
        <f t="shared" si="6"/>
        <v>0.19600674915635546</v>
      </c>
      <c r="O16" s="169">
        <f>INDEX('SQL Outputs FY19FYQ1 FY19FYQ2'!$BO:$BO,MATCH('Analysis FY19FYQ1 FY19FYQ2'!C16,'SQL Outputs FY19FYQ1 FY19FYQ2'!$BN:$BN,0))</f>
        <v>364</v>
      </c>
      <c r="P16" s="140">
        <f t="shared" si="7"/>
        <v>1.7060367454068241E-2</v>
      </c>
      <c r="Q16" s="96">
        <f>INDEX('SQL Outputs FY19FYQ1 FY19FYQ2'!$M:$M,MATCH('Analysis FY19FYQ1 FY19FYQ2'!C16,'SQL Outputs FY19FYQ1 FY19FYQ2'!$L:$L,0))</f>
        <v>17971</v>
      </c>
      <c r="R16" s="149">
        <f>INDEX('SQL Outputs FY19FYQ1 FY19FYQ2'!$X:$X,MATCH('Analysis FY19FYQ1 FY19FYQ2'!C16,'SQL Outputs FY19FYQ1 FY19FYQ2'!$W:$W,0))</f>
        <v>12104</v>
      </c>
      <c r="S16" s="148">
        <f t="shared" si="11"/>
        <v>0.67352957542707692</v>
      </c>
      <c r="T16" s="152">
        <f>IFERROR(INDEX('SQL Outputs FY19FYQ1 FY19FYQ2'!$AZ:$AZ,MATCH('Analysis FY19FYQ1 FY19FYQ2'!C16,'SQL Outputs FY19FYQ1 FY19FYQ2'!$AY:$AY,0)),"")</f>
        <v>3456</v>
      </c>
      <c r="U16" s="148">
        <f t="shared" si="8"/>
        <v>0.19230983250792943</v>
      </c>
      <c r="V16" s="147">
        <f>IFERROR(INDEX('SQL Outputs FY19FYQ1 FY19FYQ2'!$BJ:$BJ,MATCH('Analysis FY19FYQ1 FY19FYQ2'!C16,'SQL Outputs FY19FYQ1 FY19FYQ2'!$BI:$BI,0)),"")</f>
        <v>501</v>
      </c>
      <c r="W16" s="148">
        <f t="shared" si="12"/>
        <v>2.7878248288909911E-2</v>
      </c>
      <c r="X16" s="131">
        <f>IFERROR(INDEX('SQL Outputs FY19FYQ1 FY19FYQ2'!$BE:$BE,MATCH('Analysis FY19FYQ1 FY19FYQ2'!C16,'SQL Outputs FY19FYQ1 FY19FYQ2'!$BD:$BD,0)),"")</f>
        <v>1910</v>
      </c>
      <c r="Y16" s="148">
        <f t="shared" si="13"/>
        <v>0.10628234377608368</v>
      </c>
      <c r="Z16" s="126">
        <f t="shared" si="14"/>
        <v>0.19764716910386201</v>
      </c>
      <c r="AA16" s="126">
        <f t="shared" si="15"/>
        <v>0.78529246344206971</v>
      </c>
      <c r="AB16" s="161">
        <f t="shared" si="16"/>
        <v>0</v>
      </c>
      <c r="AC16" s="161"/>
      <c r="AD16" s="161"/>
      <c r="AE16" s="37" t="str">
        <f t="shared" si="17"/>
        <v>F 15-19</v>
      </c>
      <c r="AF16" s="227">
        <f t="shared" si="18"/>
        <v>1.6404199475065617E-3</v>
      </c>
      <c r="AG16" s="227">
        <f t="shared" si="19"/>
        <v>0.19600674915635546</v>
      </c>
      <c r="AH16" s="227">
        <f t="shared" si="20"/>
        <v>0.21798837645294339</v>
      </c>
      <c r="AI16" s="192">
        <f t="shared" si="21"/>
        <v>0.31969441319835018</v>
      </c>
      <c r="AJ16" s="275">
        <f t="shared" si="22"/>
        <v>0.19764716910386201</v>
      </c>
      <c r="AK16" s="227">
        <f t="shared" si="23"/>
        <v>0.12204724409448817</v>
      </c>
      <c r="AL16" s="192">
        <f t="shared" si="24"/>
        <v>0.19450693663292087</v>
      </c>
      <c r="AM16" s="227">
        <f t="shared" si="25"/>
        <v>1.7060367454068241E-2</v>
      </c>
      <c r="AN16" s="227">
        <f t="shared" si="26"/>
        <v>-8.9520059992500942E-2</v>
      </c>
      <c r="AO16" s="227">
        <f t="shared" si="27"/>
        <v>0.12204724409448818</v>
      </c>
      <c r="AP16" s="227">
        <f t="shared" si="28"/>
        <v>0</v>
      </c>
    </row>
    <row r="17" spans="1:42" ht="15.75" thickBot="1" x14ac:dyDescent="0.3">
      <c r="A17" s="245">
        <f t="shared" si="2"/>
        <v>-1</v>
      </c>
      <c r="B17" s="127">
        <f t="shared" si="9"/>
        <v>72463</v>
      </c>
      <c r="C17" s="34" t="str">
        <f t="shared" si="10"/>
        <v>F 20-24</v>
      </c>
      <c r="D17" s="248" t="s">
        <v>16</v>
      </c>
      <c r="E17" s="248" t="s">
        <v>28</v>
      </c>
      <c r="F17" s="95">
        <f>INDEX('SQL Outputs FY19FYQ1 FY19FYQ2'!$F:$F,MATCH('Analysis FY19FYQ1 FY19FYQ2'!C17,'SQL Outputs FY19FYQ1 FY19FYQ2'!$E:$E,0))</f>
        <v>72462</v>
      </c>
      <c r="G17" s="137">
        <f>INDEX('SQL Outputs FY19FYQ1 FY19FYQ2'!$X:$X,MATCH('Analysis FY19FYQ1 FY19FYQ2'!C17,'SQL Outputs FY19FYQ1 FY19FYQ2'!$W:$W,0))</f>
        <v>49985</v>
      </c>
      <c r="H17" s="140">
        <f t="shared" si="3"/>
        <v>0.68980983135988516</v>
      </c>
      <c r="I17" s="142">
        <f>INDEX('SQL Outputs FY19FYQ1 FY19FYQ2'!$AC:$AC,MATCH('Analysis FY19FYQ1 FY19FYQ2'!C17,'SQL Outputs FY19FYQ1 FY19FYQ2'!$AB:$AB,0))</f>
        <v>10034</v>
      </c>
      <c r="J17" s="140">
        <f t="shared" si="4"/>
        <v>0.13847257873092103</v>
      </c>
      <c r="K17" s="145">
        <f>INDEX('SQL Outputs FY19FYQ1 FY19FYQ2'!$AH:$AH,MATCH('Analysis FY19FYQ1 FY19FYQ2'!C17,'SQL Outputs FY19FYQ1 FY19FYQ2'!$AG:$AG,0))</f>
        <v>121</v>
      </c>
      <c r="L17" s="140">
        <f t="shared" si="5"/>
        <v>1.6698407441141565E-3</v>
      </c>
      <c r="M17" s="169">
        <f>INDEX('SQL Outputs FY19FYQ1 FY19FYQ2'!$AU:$AU,MATCH('Analysis FY19FYQ1 FY19FYQ2'!C17,'SQL Outputs FY19FYQ1 FY19FYQ2'!$AT:$AT,0))</f>
        <v>11278</v>
      </c>
      <c r="N17" s="140">
        <f t="shared" si="6"/>
        <v>0.15564019762082196</v>
      </c>
      <c r="O17" s="169">
        <f>INDEX('SQL Outputs FY19FYQ1 FY19FYQ2'!$BO:$BO,MATCH('Analysis FY19FYQ1 FY19FYQ2'!C17,'SQL Outputs FY19FYQ1 FY19FYQ2'!$BN:$BN,0))</f>
        <v>1045</v>
      </c>
      <c r="P17" s="140">
        <f t="shared" si="7"/>
        <v>1.4421351880985896E-2</v>
      </c>
      <c r="Q17" s="96">
        <f>INDEX('SQL Outputs FY19FYQ1 FY19FYQ2'!$M:$M,MATCH('Analysis FY19FYQ1 FY19FYQ2'!C17,'SQL Outputs FY19FYQ1 FY19FYQ2'!$L:$L,0))</f>
        <v>69707</v>
      </c>
      <c r="R17" s="149">
        <f>INDEX('SQL Outputs FY19FYQ1 FY19FYQ2'!$X:$X,MATCH('Analysis FY19FYQ1 FY19FYQ2'!C17,'SQL Outputs FY19FYQ1 FY19FYQ2'!$W:$W,0))</f>
        <v>49985</v>
      </c>
      <c r="S17" s="148">
        <f t="shared" si="11"/>
        <v>0.71707289081440884</v>
      </c>
      <c r="T17" s="152">
        <f>IFERROR(INDEX('SQL Outputs FY19FYQ1 FY19FYQ2'!$AZ:$AZ,MATCH('Analysis FY19FYQ1 FY19FYQ2'!C17,'SQL Outputs FY19FYQ1 FY19FYQ2'!$AY:$AY,0)),"")</f>
        <v>7958</v>
      </c>
      <c r="U17" s="148">
        <f t="shared" si="8"/>
        <v>0.11416357037313325</v>
      </c>
      <c r="V17" s="147">
        <f>IFERROR(INDEX('SQL Outputs FY19FYQ1 FY19FYQ2'!$BJ:$BJ,MATCH('Analysis FY19FYQ1 FY19FYQ2'!C17,'SQL Outputs FY19FYQ1 FY19FYQ2'!$BI:$BI,0)),"")</f>
        <v>4687</v>
      </c>
      <c r="W17" s="148">
        <f t="shared" si="12"/>
        <v>6.7238584360250764E-2</v>
      </c>
      <c r="X17" s="131">
        <f>IFERROR(INDEX('SQL Outputs FY19FYQ1 FY19FYQ2'!$BE:$BE,MATCH('Analysis FY19FYQ1 FY19FYQ2'!C17,'SQL Outputs FY19FYQ1 FY19FYQ2'!$BD:$BD,0)),"")</f>
        <v>7077</v>
      </c>
      <c r="Y17" s="148">
        <f t="shared" si="13"/>
        <v>0.10152495445220709</v>
      </c>
      <c r="Z17" s="126">
        <f t="shared" si="14"/>
        <v>0.15731003836493609</v>
      </c>
      <c r="AA17" s="126">
        <f t="shared" si="15"/>
        <v>0.82828241009080616</v>
      </c>
      <c r="AB17" s="161">
        <f t="shared" si="16"/>
        <v>0</v>
      </c>
      <c r="AC17" s="161"/>
      <c r="AD17" s="161"/>
      <c r="AE17" s="37" t="str">
        <f t="shared" si="17"/>
        <v>F 20-24</v>
      </c>
      <c r="AF17" s="227">
        <f t="shared" si="18"/>
        <v>1.6698407441141565E-3</v>
      </c>
      <c r="AG17" s="227">
        <f t="shared" si="19"/>
        <v>0.15564019762082196</v>
      </c>
      <c r="AH17" s="227">
        <f t="shared" si="20"/>
        <v>0.13847257873092103</v>
      </c>
      <c r="AI17" s="192">
        <f t="shared" si="21"/>
        <v>0.1478430073693798</v>
      </c>
      <c r="AJ17" s="275">
        <f t="shared" si="22"/>
        <v>0.15731003836493609</v>
      </c>
      <c r="AK17" s="227">
        <f t="shared" si="23"/>
        <v>-9.4670309955562915E-3</v>
      </c>
      <c r="AL17" s="192">
        <f t="shared" si="24"/>
        <v>7.3790400485771859E-2</v>
      </c>
      <c r="AM17" s="227">
        <f t="shared" si="25"/>
        <v>1.4421351880985896E-2</v>
      </c>
      <c r="AN17" s="227">
        <f t="shared" si="26"/>
        <v>-9.7664983025585822E-2</v>
      </c>
      <c r="AO17" s="227">
        <f t="shared" si="27"/>
        <v>-9.4532306588280685E-3</v>
      </c>
      <c r="AP17" s="227">
        <f t="shared" si="28"/>
        <v>1.3800336728223006E-5</v>
      </c>
    </row>
    <row r="18" spans="1:42" ht="15.75" thickBot="1" x14ac:dyDescent="0.3">
      <c r="A18" s="245">
        <f t="shared" si="2"/>
        <v>1</v>
      </c>
      <c r="B18" s="127">
        <f t="shared" si="9"/>
        <v>95517</v>
      </c>
      <c r="C18" s="34" t="str">
        <f t="shared" si="10"/>
        <v>F 25-29</v>
      </c>
      <c r="D18" s="248" t="s">
        <v>16</v>
      </c>
      <c r="E18" s="248" t="s">
        <v>34</v>
      </c>
      <c r="F18" s="95">
        <f>INDEX('SQL Outputs FY19FYQ1 FY19FYQ2'!$F:$F,MATCH('Analysis FY19FYQ1 FY19FYQ2'!C18,'SQL Outputs FY19FYQ1 FY19FYQ2'!$E:$E,0))</f>
        <v>95518</v>
      </c>
      <c r="G18" s="137">
        <f>INDEX('SQL Outputs FY19FYQ1 FY19FYQ2'!$X:$X,MATCH('Analysis FY19FYQ1 FY19FYQ2'!C18,'SQL Outputs FY19FYQ1 FY19FYQ2'!$W:$W,0))</f>
        <v>72556</v>
      </c>
      <c r="H18" s="140">
        <f t="shared" si="3"/>
        <v>0.75960551937854648</v>
      </c>
      <c r="I18" s="142">
        <f>INDEX('SQL Outputs FY19FYQ1 FY19FYQ2'!$AC:$AC,MATCH('Analysis FY19FYQ1 FY19FYQ2'!C18,'SQL Outputs FY19FYQ1 FY19FYQ2'!$AB:$AB,0))</f>
        <v>10077</v>
      </c>
      <c r="J18" s="140">
        <f t="shared" si="4"/>
        <v>0.10549844008459139</v>
      </c>
      <c r="K18" s="145">
        <f>INDEX('SQL Outputs FY19FYQ1 FY19FYQ2'!$AH:$AH,MATCH('Analysis FY19FYQ1 FY19FYQ2'!C18,'SQL Outputs FY19FYQ1 FY19FYQ2'!$AG:$AG,0))</f>
        <v>169</v>
      </c>
      <c r="L18" s="140">
        <f t="shared" si="5"/>
        <v>1.7693000272200005E-3</v>
      </c>
      <c r="M18" s="169">
        <f>INDEX('SQL Outputs FY19FYQ1 FY19FYQ2'!$AU:$AU,MATCH('Analysis FY19FYQ1 FY19FYQ2'!C18,'SQL Outputs FY19FYQ1 FY19FYQ2'!$AT:$AT,0))</f>
        <v>11663</v>
      </c>
      <c r="N18" s="140">
        <f t="shared" si="6"/>
        <v>0.12210264034004062</v>
      </c>
      <c r="O18" s="169">
        <f>INDEX('SQL Outputs FY19FYQ1 FY19FYQ2'!$BO:$BO,MATCH('Analysis FY19FYQ1 FY19FYQ2'!C18,'SQL Outputs FY19FYQ1 FY19FYQ2'!$BN:$BN,0))</f>
        <v>1052</v>
      </c>
      <c r="P18" s="140">
        <f t="shared" si="7"/>
        <v>1.1013630938671245E-2</v>
      </c>
      <c r="Q18" s="96">
        <f>INDEX('SQL Outputs FY19FYQ1 FY19FYQ2'!$M:$M,MATCH('Analysis FY19FYQ1 FY19FYQ2'!C18,'SQL Outputs FY19FYQ1 FY19FYQ2'!$L:$L,0))</f>
        <v>97862</v>
      </c>
      <c r="R18" s="149">
        <f>INDEX('SQL Outputs FY19FYQ1 FY19FYQ2'!$X:$X,MATCH('Analysis FY19FYQ1 FY19FYQ2'!C18,'SQL Outputs FY19FYQ1 FY19FYQ2'!$W:$W,0))</f>
        <v>72556</v>
      </c>
      <c r="S18" s="148">
        <f t="shared" si="11"/>
        <v>0.74141137520181477</v>
      </c>
      <c r="T18" s="152">
        <f>IFERROR(INDEX('SQL Outputs FY19FYQ1 FY19FYQ2'!$AZ:$AZ,MATCH('Analysis FY19FYQ1 FY19FYQ2'!C18,'SQL Outputs FY19FYQ1 FY19FYQ2'!$AY:$AY,0)),"")</f>
        <v>7389</v>
      </c>
      <c r="U18" s="148">
        <f t="shared" si="8"/>
        <v>7.5504281539310464E-2</v>
      </c>
      <c r="V18" s="147">
        <f>IFERROR(INDEX('SQL Outputs FY19FYQ1 FY19FYQ2'!$BJ:$BJ,MATCH('Analysis FY19FYQ1 FY19FYQ2'!C18,'SQL Outputs FY19FYQ1 FY19FYQ2'!$BI:$BI,0)),"")</f>
        <v>10038</v>
      </c>
      <c r="W18" s="148">
        <f t="shared" si="12"/>
        <v>0.10257301097463775</v>
      </c>
      <c r="X18" s="131">
        <f>IFERROR(INDEX('SQL Outputs FY19FYQ1 FY19FYQ2'!$BE:$BE,MATCH('Analysis FY19FYQ1 FY19FYQ2'!C18,'SQL Outputs FY19FYQ1 FY19FYQ2'!$BD:$BD,0)),"")</f>
        <v>7879</v>
      </c>
      <c r="Y18" s="148">
        <f t="shared" si="13"/>
        <v>8.0511332284236986E-2</v>
      </c>
      <c r="Z18" s="126">
        <f t="shared" si="14"/>
        <v>0.12387194036726062</v>
      </c>
      <c r="AA18" s="126">
        <f t="shared" si="15"/>
        <v>0.86510395946313778</v>
      </c>
      <c r="AB18" s="161">
        <f t="shared" si="16"/>
        <v>0</v>
      </c>
      <c r="AC18" s="161"/>
      <c r="AD18" s="161"/>
      <c r="AE18" s="37" t="str">
        <f t="shared" si="17"/>
        <v>F 25-29</v>
      </c>
      <c r="AF18" s="227">
        <f t="shared" si="18"/>
        <v>1.7693000272200005E-3</v>
      </c>
      <c r="AG18" s="227">
        <f t="shared" si="19"/>
        <v>0.12210264034004062</v>
      </c>
      <c r="AH18" s="227">
        <f t="shared" si="20"/>
        <v>0.10549844008459139</v>
      </c>
      <c r="AI18" s="192">
        <f t="shared" si="21"/>
        <v>5.2817270043342614E-2</v>
      </c>
      <c r="AJ18" s="275">
        <f t="shared" si="22"/>
        <v>0.12387194036726062</v>
      </c>
      <c r="AK18" s="227">
        <f t="shared" si="23"/>
        <v>-7.1054670323918018E-2</v>
      </c>
      <c r="AL18" s="192">
        <f t="shared" si="24"/>
        <v>4.0830000628153855E-4</v>
      </c>
      <c r="AM18" s="227">
        <f t="shared" si="25"/>
        <v>1.1013630938671245E-2</v>
      </c>
      <c r="AN18" s="227">
        <f t="shared" si="26"/>
        <v>-8.2487070499801085E-2</v>
      </c>
      <c r="AO18" s="227">
        <f t="shared" si="27"/>
        <v>-7.1065139554848306E-2</v>
      </c>
      <c r="AP18" s="227">
        <f t="shared" si="28"/>
        <v>-1.0469230930287843E-5</v>
      </c>
    </row>
    <row r="19" spans="1:42" ht="15.75" thickBot="1" x14ac:dyDescent="0.3">
      <c r="A19" s="245">
        <f t="shared" si="2"/>
        <v>-2</v>
      </c>
      <c r="B19" s="127">
        <f t="shared" si="9"/>
        <v>100964</v>
      </c>
      <c r="C19" s="34" t="str">
        <f t="shared" si="10"/>
        <v>F 30-34</v>
      </c>
      <c r="D19" s="248" t="s">
        <v>16</v>
      </c>
      <c r="E19" s="248" t="s">
        <v>33</v>
      </c>
      <c r="F19" s="95">
        <f>INDEX('SQL Outputs FY19FYQ1 FY19FYQ2'!$F:$F,MATCH('Analysis FY19FYQ1 FY19FYQ2'!C19,'SQL Outputs FY19FYQ1 FY19FYQ2'!$E:$E,0))</f>
        <v>100962</v>
      </c>
      <c r="G19" s="137">
        <f>INDEX('SQL Outputs FY19FYQ1 FY19FYQ2'!$X:$X,MATCH('Analysis FY19FYQ1 FY19FYQ2'!C19,'SQL Outputs FY19FYQ1 FY19FYQ2'!$W:$W,0))</f>
        <v>81411</v>
      </c>
      <c r="H19" s="140">
        <f t="shared" si="3"/>
        <v>0.80635288524395321</v>
      </c>
      <c r="I19" s="142">
        <f>INDEX('SQL Outputs FY19FYQ1 FY19FYQ2'!$AC:$AC,MATCH('Analysis FY19FYQ1 FY19FYQ2'!C19,'SQL Outputs FY19FYQ1 FY19FYQ2'!$AB:$AB,0))</f>
        <v>8763</v>
      </c>
      <c r="J19" s="140">
        <f t="shared" si="4"/>
        <v>8.6795031794140373E-2</v>
      </c>
      <c r="K19" s="145">
        <f>INDEX('SQL Outputs FY19FYQ1 FY19FYQ2'!$AH:$AH,MATCH('Analysis FY19FYQ1 FY19FYQ2'!C19,'SQL Outputs FY19FYQ1 FY19FYQ2'!$AG:$AG,0))</f>
        <v>208</v>
      </c>
      <c r="L19" s="140">
        <f t="shared" si="5"/>
        <v>2.0601810582199244E-3</v>
      </c>
      <c r="M19" s="169">
        <f>INDEX('SQL Outputs FY19FYQ1 FY19FYQ2'!$AU:$AU,MATCH('Analysis FY19FYQ1 FY19FYQ2'!C19,'SQL Outputs FY19FYQ1 FY19FYQ2'!$AT:$AT,0))</f>
        <v>9750</v>
      </c>
      <c r="N19" s="140">
        <f t="shared" si="6"/>
        <v>9.6570987104058953E-2</v>
      </c>
      <c r="O19" s="169">
        <f>INDEX('SQL Outputs FY19FYQ1 FY19FYQ2'!$BO:$BO,MATCH('Analysis FY19FYQ1 FY19FYQ2'!C19,'SQL Outputs FY19FYQ1 FY19FYQ2'!$BN:$BN,0))</f>
        <v>832</v>
      </c>
      <c r="P19" s="140">
        <f t="shared" si="7"/>
        <v>8.2407242328796978E-3</v>
      </c>
      <c r="Q19" s="96">
        <f>INDEX('SQL Outputs FY19FYQ1 FY19FYQ2'!$M:$M,MATCH('Analysis FY19FYQ1 FY19FYQ2'!C19,'SQL Outputs FY19FYQ1 FY19FYQ2'!$L:$L,0))</f>
        <v>104116</v>
      </c>
      <c r="R19" s="149">
        <f>INDEX('SQL Outputs FY19FYQ1 FY19FYQ2'!$X:$X,MATCH('Analysis FY19FYQ1 FY19FYQ2'!C19,'SQL Outputs FY19FYQ1 FY19FYQ2'!$W:$W,0))</f>
        <v>81411</v>
      </c>
      <c r="S19" s="148">
        <f t="shared" si="11"/>
        <v>0.7819259287717546</v>
      </c>
      <c r="T19" s="152">
        <f>IFERROR(INDEX('SQL Outputs FY19FYQ1 FY19FYQ2'!$AZ:$AZ,MATCH('Analysis FY19FYQ1 FY19FYQ2'!C19,'SQL Outputs FY19FYQ1 FY19FYQ2'!$AY:$AY,0)),"")</f>
        <v>5657</v>
      </c>
      <c r="U19" s="148">
        <f t="shared" si="8"/>
        <v>5.4333627876599178E-2</v>
      </c>
      <c r="V19" s="147">
        <f>IFERROR(INDEX('SQL Outputs FY19FYQ1 FY19FYQ2'!$BJ:$BJ,MATCH('Analysis FY19FYQ1 FY19FYQ2'!C19,'SQL Outputs FY19FYQ1 FY19FYQ2'!$BI:$BI,0)),"")</f>
        <v>10063</v>
      </c>
      <c r="W19" s="148">
        <f t="shared" si="12"/>
        <v>9.665181144108495E-2</v>
      </c>
      <c r="X19" s="131">
        <f>IFERROR(INDEX('SQL Outputs FY19FYQ1 FY19FYQ2'!$BE:$BE,MATCH('Analysis FY19FYQ1 FY19FYQ2'!C19,'SQL Outputs FY19FYQ1 FY19FYQ2'!$BD:$BD,0)),"")</f>
        <v>6985</v>
      </c>
      <c r="Y19" s="148">
        <f t="shared" si="13"/>
        <v>6.7088631910561303E-2</v>
      </c>
      <c r="Z19" s="126">
        <f t="shared" si="14"/>
        <v>9.8631168162278876E-2</v>
      </c>
      <c r="AA19" s="126">
        <f t="shared" si="15"/>
        <v>0.89314791703809349</v>
      </c>
      <c r="AB19" s="161">
        <f t="shared" si="16"/>
        <v>0</v>
      </c>
      <c r="AC19" s="161"/>
      <c r="AD19" s="161"/>
      <c r="AE19" s="37" t="str">
        <f t="shared" si="17"/>
        <v>F 30-34</v>
      </c>
      <c r="AF19" s="227">
        <f t="shared" si="18"/>
        <v>2.0601810582199244E-3</v>
      </c>
      <c r="AG19" s="227">
        <f t="shared" si="19"/>
        <v>9.6570987104058953E-2</v>
      </c>
      <c r="AH19" s="227">
        <f t="shared" si="20"/>
        <v>8.6795031794140373E-2</v>
      </c>
      <c r="AI19" s="192">
        <f t="shared" si="21"/>
        <v>2.4791505715021492E-2</v>
      </c>
      <c r="AJ19" s="275">
        <f t="shared" si="22"/>
        <v>9.8631168162278876E-2</v>
      </c>
      <c r="AK19" s="227">
        <f t="shared" si="23"/>
        <v>-7.3839662447257384E-2</v>
      </c>
      <c r="AL19" s="192">
        <f t="shared" si="24"/>
        <v>-1.2876131613874527E-2</v>
      </c>
      <c r="AM19" s="227">
        <f t="shared" si="25"/>
        <v>8.2407242328796978E-3</v>
      </c>
      <c r="AN19" s="227">
        <f t="shared" si="26"/>
        <v>-6.9184445633010433E-2</v>
      </c>
      <c r="AO19" s="227">
        <f t="shared" si="27"/>
        <v>-7.381985301400526E-2</v>
      </c>
      <c r="AP19" s="227">
        <f t="shared" si="28"/>
        <v>1.9809433252124253E-5</v>
      </c>
    </row>
    <row r="20" spans="1:42" ht="15.75" thickBot="1" x14ac:dyDescent="0.3">
      <c r="A20" s="245">
        <f t="shared" si="2"/>
        <v>0</v>
      </c>
      <c r="B20" s="127">
        <f t="shared" si="9"/>
        <v>78400</v>
      </c>
      <c r="C20" s="34" t="str">
        <f t="shared" si="10"/>
        <v>F 35-39</v>
      </c>
      <c r="D20" s="248" t="s">
        <v>16</v>
      </c>
      <c r="E20" s="248" t="s">
        <v>31</v>
      </c>
      <c r="F20" s="95">
        <f>INDEX('SQL Outputs FY19FYQ1 FY19FYQ2'!$F:$F,MATCH('Analysis FY19FYQ1 FY19FYQ2'!C20,'SQL Outputs FY19FYQ1 FY19FYQ2'!$E:$E,0))</f>
        <v>78400</v>
      </c>
      <c r="G20" s="137">
        <f>INDEX('SQL Outputs FY19FYQ1 FY19FYQ2'!$X:$X,MATCH('Analysis FY19FYQ1 FY19FYQ2'!C20,'SQL Outputs FY19FYQ1 FY19FYQ2'!$W:$W,0))</f>
        <v>64569</v>
      </c>
      <c r="H20" s="140">
        <f t="shared" si="3"/>
        <v>0.82358418367346942</v>
      </c>
      <c r="I20" s="142">
        <f>INDEX('SQL Outputs FY19FYQ1 FY19FYQ2'!$AC:$AC,MATCH('Analysis FY19FYQ1 FY19FYQ2'!C20,'SQL Outputs FY19FYQ1 FY19FYQ2'!$AB:$AB,0))</f>
        <v>6545</v>
      </c>
      <c r="J20" s="140">
        <f t="shared" si="4"/>
        <v>8.3482142857142852E-2</v>
      </c>
      <c r="K20" s="145">
        <f>INDEX('SQL Outputs FY19FYQ1 FY19FYQ2'!$AH:$AH,MATCH('Analysis FY19FYQ1 FY19FYQ2'!C20,'SQL Outputs FY19FYQ1 FY19FYQ2'!$AG:$AG,0))</f>
        <v>155</v>
      </c>
      <c r="L20" s="140">
        <f t="shared" si="5"/>
        <v>1.9770408163265305E-3</v>
      </c>
      <c r="M20" s="169">
        <f>INDEX('SQL Outputs FY19FYQ1 FY19FYQ2'!$AU:$AU,MATCH('Analysis FY19FYQ1 FY19FYQ2'!C20,'SQL Outputs FY19FYQ1 FY19FYQ2'!$AT:$AT,0))</f>
        <v>6565</v>
      </c>
      <c r="N20" s="140">
        <f t="shared" si="6"/>
        <v>8.3737244897959182E-2</v>
      </c>
      <c r="O20" s="169">
        <f>INDEX('SQL Outputs FY19FYQ1 FY19FYQ2'!$BO:$BO,MATCH('Analysis FY19FYQ1 FY19FYQ2'!C20,'SQL Outputs FY19FYQ1 FY19FYQ2'!$BN:$BN,0))</f>
        <v>566</v>
      </c>
      <c r="P20" s="140">
        <f t="shared" si="7"/>
        <v>7.2193877551020406E-3</v>
      </c>
      <c r="Q20" s="96">
        <f>INDEX('SQL Outputs FY19FYQ1 FY19FYQ2'!$M:$M,MATCH('Analysis FY19FYQ1 FY19FYQ2'!C20,'SQL Outputs FY19FYQ1 FY19FYQ2'!$L:$L,0))</f>
        <v>81481</v>
      </c>
      <c r="R20" s="149">
        <f>INDEX('SQL Outputs FY19FYQ1 FY19FYQ2'!$X:$X,MATCH('Analysis FY19FYQ1 FY19FYQ2'!C20,'SQL Outputs FY19FYQ1 FY19FYQ2'!$W:$W,0))</f>
        <v>64569</v>
      </c>
      <c r="S20" s="148">
        <f t="shared" si="11"/>
        <v>0.79244240988696757</v>
      </c>
      <c r="T20" s="152">
        <f>IFERROR(INDEX('SQL Outputs FY19FYQ1 FY19FYQ2'!$AZ:$AZ,MATCH('Analysis FY19FYQ1 FY19FYQ2'!C20,'SQL Outputs FY19FYQ1 FY19FYQ2'!$AY:$AY,0)),"")</f>
        <v>3757</v>
      </c>
      <c r="U20" s="148">
        <f t="shared" si="8"/>
        <v>4.6108908825370332E-2</v>
      </c>
      <c r="V20" s="147">
        <f>IFERROR(INDEX('SQL Outputs FY19FYQ1 FY19FYQ2'!$BJ:$BJ,MATCH('Analysis FY19FYQ1 FY19FYQ2'!C20,'SQL Outputs FY19FYQ1 FY19FYQ2'!$BI:$BI,0)),"")</f>
        <v>8759</v>
      </c>
      <c r="W20" s="148">
        <f t="shared" si="12"/>
        <v>0.10749745339404278</v>
      </c>
      <c r="X20" s="131">
        <f>IFERROR(INDEX('SQL Outputs FY19FYQ1 FY19FYQ2'!$BE:$BE,MATCH('Analysis FY19FYQ1 FY19FYQ2'!C20,'SQL Outputs FY19FYQ1 FY19FYQ2'!$BD:$BD,0)),"")</f>
        <v>4396</v>
      </c>
      <c r="Y20" s="148">
        <f t="shared" si="13"/>
        <v>5.395122789361937E-2</v>
      </c>
      <c r="Z20" s="126">
        <f t="shared" si="14"/>
        <v>8.5714285714285715E-2</v>
      </c>
      <c r="AA20" s="126">
        <f t="shared" si="15"/>
        <v>0.90706632653061225</v>
      </c>
      <c r="AB20" s="161">
        <f t="shared" si="16"/>
        <v>0</v>
      </c>
      <c r="AC20" s="161"/>
      <c r="AD20" s="161"/>
      <c r="AE20" s="37" t="str">
        <f t="shared" si="17"/>
        <v>F 35-39</v>
      </c>
      <c r="AF20" s="227">
        <f t="shared" si="18"/>
        <v>1.9770408163265305E-3</v>
      </c>
      <c r="AG20" s="227">
        <f t="shared" si="19"/>
        <v>8.3737244897959182E-2</v>
      </c>
      <c r="AH20" s="227">
        <f t="shared" si="20"/>
        <v>8.3482142857142852E-2</v>
      </c>
      <c r="AI20" s="192">
        <f t="shared" si="21"/>
        <v>8.622448979591836E-3</v>
      </c>
      <c r="AJ20" s="275">
        <f t="shared" si="22"/>
        <v>8.5714285714285715E-2</v>
      </c>
      <c r="AK20" s="227">
        <f t="shared" si="23"/>
        <v>-7.7091836734693886E-2</v>
      </c>
      <c r="AL20" s="192">
        <f t="shared" si="24"/>
        <v>-2.8239795918367346E-2</v>
      </c>
      <c r="AM20" s="227">
        <f t="shared" si="25"/>
        <v>7.2193877551020406E-3</v>
      </c>
      <c r="AN20" s="227">
        <f t="shared" si="26"/>
        <v>-5.6071428571428571E-2</v>
      </c>
      <c r="AO20" s="227">
        <f t="shared" si="27"/>
        <v>-7.7091836734693872E-2</v>
      </c>
      <c r="AP20" s="227">
        <f t="shared" si="28"/>
        <v>0</v>
      </c>
    </row>
    <row r="21" spans="1:42" ht="15.75" thickBot="1" x14ac:dyDescent="0.3">
      <c r="A21" s="245">
        <f t="shared" si="2"/>
        <v>1</v>
      </c>
      <c r="B21" s="127">
        <f t="shared" si="9"/>
        <v>137837</v>
      </c>
      <c r="C21" s="34" t="str">
        <f t="shared" si="10"/>
        <v>F 40+</v>
      </c>
      <c r="D21" s="248" t="s">
        <v>16</v>
      </c>
      <c r="E21" s="248" t="s">
        <v>36</v>
      </c>
      <c r="F21" s="95">
        <f>INDEX('SQL Outputs FY19FYQ1 FY19FYQ2'!$F:$F,MATCH('Analysis FY19FYQ1 FY19FYQ2'!C21,'SQL Outputs FY19FYQ1 FY19FYQ2'!$E:$E,0))</f>
        <v>137838</v>
      </c>
      <c r="G21" s="137">
        <f>INDEX('SQL Outputs FY19FYQ1 FY19FYQ2'!$X:$X,MATCH('Analysis FY19FYQ1 FY19FYQ2'!C21,'SQL Outputs FY19FYQ1 FY19FYQ2'!$W:$W,0))</f>
        <v>127182</v>
      </c>
      <c r="H21" s="140">
        <f t="shared" si="3"/>
        <v>0.92269185565664036</v>
      </c>
      <c r="I21" s="142">
        <f>INDEX('SQL Outputs FY19FYQ1 FY19FYQ2'!$AC:$AC,MATCH('Analysis FY19FYQ1 FY19FYQ2'!C21,'SQL Outputs FY19FYQ1 FY19FYQ2'!$AB:$AB,0))</f>
        <v>40</v>
      </c>
      <c r="J21" s="140">
        <f t="shared" si="4"/>
        <v>2.9019573702462312E-4</v>
      </c>
      <c r="K21" s="145">
        <f>INDEX('SQL Outputs FY19FYQ1 FY19FYQ2'!$AH:$AH,MATCH('Analysis FY19FYQ1 FY19FYQ2'!C21,'SQL Outputs FY19FYQ1 FY19FYQ2'!$AG:$AG,0))</f>
        <v>382</v>
      </c>
      <c r="L21" s="140">
        <f>K21/F21</f>
        <v>2.7713692885851507E-3</v>
      </c>
      <c r="M21" s="169">
        <f>INDEX('SQL Outputs FY19FYQ1 FY19FYQ2'!$AU:$AU,MATCH('Analysis FY19FYQ1 FY19FYQ2'!C21,'SQL Outputs FY19FYQ1 FY19FYQ2'!$AT:$AT,0))</f>
        <v>9394</v>
      </c>
      <c r="N21" s="140">
        <f t="shared" si="6"/>
        <v>6.8152468840232738E-2</v>
      </c>
      <c r="O21" s="169">
        <f>INDEX('SQL Outputs FY19FYQ1 FY19FYQ2'!$BO:$BO,MATCH('Analysis FY19FYQ1 FY19FYQ2'!C21,'SQL Outputs FY19FYQ1 FY19FYQ2'!$BN:$BN,0))</f>
        <v>839</v>
      </c>
      <c r="P21" s="140">
        <f t="shared" si="7"/>
        <v>6.08685558409147E-3</v>
      </c>
      <c r="Q21" s="96">
        <f>INDEX('SQL Outputs FY19FYQ1 FY19FYQ2'!$M:$M,MATCH('Analysis FY19FYQ1 FY19FYQ2'!C21,'SQL Outputs FY19FYQ1 FY19FYQ2'!$L:$L,0))</f>
        <v>146428</v>
      </c>
      <c r="R21" s="149">
        <f>INDEX('SQL Outputs FY19FYQ1 FY19FYQ2'!$X:$X,MATCH('Analysis FY19FYQ1 FY19FYQ2'!C21,'SQL Outputs FY19FYQ1 FY19FYQ2'!$W:$W,0))</f>
        <v>127182</v>
      </c>
      <c r="S21" s="148">
        <f t="shared" si="11"/>
        <v>0.86856338951566636</v>
      </c>
      <c r="T21" s="152">
        <f>IFERROR(INDEX('SQL Outputs FY19FYQ1 FY19FYQ2'!$AZ:$AZ,MATCH('Analysis FY19FYQ1 FY19FYQ2'!C21,'SQL Outputs FY19FYQ1 FY19FYQ2'!$AY:$AY,0)),"")</f>
        <v>5923</v>
      </c>
      <c r="U21" s="148">
        <f t="shared" si="8"/>
        <v>4.0449913950883709E-2</v>
      </c>
      <c r="V21" s="147">
        <f>IFERROR(INDEX('SQL Outputs FY19FYQ1 FY19FYQ2'!$BJ:$BJ,MATCH('Analysis FY19FYQ1 FY19FYQ2'!C21,'SQL Outputs FY19FYQ1 FY19FYQ2'!$BI:$BI,0)),"")</f>
        <v>6562</v>
      </c>
      <c r="W21" s="148">
        <f t="shared" si="12"/>
        <v>4.4813833419837738E-2</v>
      </c>
      <c r="X21" s="131">
        <f>IFERROR(INDEX('SQL Outputs FY19FYQ1 FY19FYQ2'!$BE:$BE,MATCH('Analysis FY19FYQ1 FY19FYQ2'!C21,'SQL Outputs FY19FYQ1 FY19FYQ2'!$BD:$BD,0)),"")</f>
        <v>6761</v>
      </c>
      <c r="Y21" s="148">
        <f t="shared" si="13"/>
        <v>4.6172863113612149E-2</v>
      </c>
      <c r="Z21" s="126">
        <f t="shared" si="14"/>
        <v>7.092383812881789E-2</v>
      </c>
      <c r="AA21" s="126">
        <f t="shared" si="15"/>
        <v>0.92298205139366507</v>
      </c>
      <c r="AB21" s="161">
        <f t="shared" si="16"/>
        <v>0</v>
      </c>
      <c r="AC21" s="161"/>
      <c r="AD21" s="161"/>
      <c r="AE21" s="37" t="str">
        <f t="shared" si="17"/>
        <v>F 40+</v>
      </c>
      <c r="AF21" s="227">
        <f t="shared" si="18"/>
        <v>2.7713692885851507E-3</v>
      </c>
      <c r="AG21" s="227">
        <f t="shared" si="19"/>
        <v>6.8152468840232738E-2</v>
      </c>
      <c r="AH21" s="227">
        <f t="shared" si="20"/>
        <v>2.9019573702462312E-4</v>
      </c>
      <c r="AI21" s="192">
        <f t="shared" si="21"/>
        <v>-1.9348800766116746E-2</v>
      </c>
      <c r="AJ21" s="275">
        <f t="shared" si="22"/>
        <v>7.092383812881789E-2</v>
      </c>
      <c r="AK21" s="227">
        <f t="shared" si="23"/>
        <v>-9.0272638894934643E-2</v>
      </c>
      <c r="AL21" s="192">
        <f t="shared" si="24"/>
        <v>-4.7316414921864801E-2</v>
      </c>
      <c r="AM21" s="227">
        <f t="shared" si="25"/>
        <v>6.08685558409147E-3</v>
      </c>
      <c r="AN21" s="227">
        <f t="shared" si="26"/>
        <v>-4.9050334450586923E-2</v>
      </c>
      <c r="AO21" s="227">
        <f t="shared" si="27"/>
        <v>-9.0279893788360252E-2</v>
      </c>
      <c r="AP21" s="227">
        <f t="shared" si="28"/>
        <v>-7.2548934256094766E-6</v>
      </c>
    </row>
    <row r="22" spans="1:42" ht="19.5" customHeight="1" thickBot="1" x14ac:dyDescent="0.3">
      <c r="A22" s="245">
        <f t="shared" si="2"/>
        <v>0</v>
      </c>
      <c r="B22" s="127">
        <f t="shared" si="9"/>
        <v>1115</v>
      </c>
      <c r="C22" s="34" t="str">
        <f>_xlfn.CONCAT(D22," ",E22)</f>
        <v>M 0-11 mths</v>
      </c>
      <c r="D22" s="84" t="s">
        <v>30</v>
      </c>
      <c r="E22" s="84" t="s">
        <v>35</v>
      </c>
      <c r="F22" s="95">
        <f>INDEX('SQL Outputs FY19FYQ1 FY19FYQ2'!$F:$F,MATCH('Analysis FY19FYQ1 FY19FYQ2'!C22,'SQL Outputs FY19FYQ1 FY19FYQ2'!$E:$E,0))</f>
        <v>1115</v>
      </c>
      <c r="G22" s="137">
        <f>INDEX('SQL Outputs FY19FYQ1 FY19FYQ2'!$X:$X,MATCH('Analysis FY19FYQ1 FY19FYQ2'!C22,'SQL Outputs FY19FYQ1 FY19FYQ2'!$W:$W,0))</f>
        <v>447</v>
      </c>
      <c r="H22" s="140">
        <f t="shared" si="3"/>
        <v>0.40089686098654709</v>
      </c>
      <c r="I22" s="142">
        <f>INDEX('SQL Outputs FY19FYQ1 FY19FYQ2'!$AC:$AC,MATCH('Analysis FY19FYQ1 FY19FYQ2'!C22,'SQL Outputs FY19FYQ1 FY19FYQ2'!$AB:$AB,0))</f>
        <v>372</v>
      </c>
      <c r="J22" s="140">
        <f t="shared" si="4"/>
        <v>0.33363228699551567</v>
      </c>
      <c r="K22" s="145">
        <f>INDEX('SQL Outputs FY19FYQ1 FY19FYQ2'!$AH:$AH,MATCH('Analysis FY19FYQ1 FY19FYQ2'!C22,'SQL Outputs FY19FYQ1 FY19FYQ2'!$AG:$AG,0))</f>
        <v>45</v>
      </c>
      <c r="L22" s="140">
        <f t="shared" si="5"/>
        <v>4.0358744394618833E-2</v>
      </c>
      <c r="M22" s="169">
        <f>INDEX('SQL Outputs FY19FYQ1 FY19FYQ2'!$AU:$AU,MATCH('Analysis FY19FYQ1 FY19FYQ2'!C22,'SQL Outputs FY19FYQ1 FY19FYQ2'!$AT:$AT,0))</f>
        <v>220</v>
      </c>
      <c r="N22" s="140">
        <f t="shared" si="6"/>
        <v>0.19730941704035873</v>
      </c>
      <c r="O22" s="169">
        <f>INDEX('SQL Outputs FY19FYQ1 FY19FYQ2'!$BO:$BO,MATCH('Analysis FY19FYQ1 FY19FYQ2'!C22,'SQL Outputs FY19FYQ1 FY19FYQ2'!$BN:$BN,0))</f>
        <v>31</v>
      </c>
      <c r="P22" s="140">
        <f t="shared" si="7"/>
        <v>2.780269058295964E-2</v>
      </c>
      <c r="Q22" s="96">
        <f>INDEX('SQL Outputs FY19FYQ1 FY19FYQ2'!$M:$M,MATCH('Analysis FY19FYQ1 FY19FYQ2'!C22,'SQL Outputs FY19FYQ1 FY19FYQ2'!$L:$L,0))</f>
        <v>894</v>
      </c>
      <c r="R22" s="149">
        <f>INDEX('SQL Outputs FY19FYQ1 FY19FYQ2'!$X:$X,MATCH('Analysis FY19FYQ1 FY19FYQ2'!C22,'SQL Outputs FY19FYQ1 FY19FYQ2'!$W:$W,0))</f>
        <v>447</v>
      </c>
      <c r="S22" s="148">
        <f t="shared" si="11"/>
        <v>0.5</v>
      </c>
      <c r="T22" s="152">
        <f>IFERROR(INDEX('SQL Outputs FY19FYQ1 FY19FYQ2'!$AZ:$AZ,MATCH('Analysis FY19FYQ1 FY19FYQ2'!C22,'SQL Outputs FY19FYQ1 FY19FYQ2'!$AY:$AY,0)),"")</f>
        <v>408</v>
      </c>
      <c r="U22" s="148">
        <f t="shared" si="8"/>
        <v>0.4563758389261745</v>
      </c>
      <c r="V22" s="147" t="str">
        <f>IFERROR(INDEX('SQL Outputs FY19FYQ1 FY19FYQ2'!$BJ:$BJ,MATCH('Analysis FY19FYQ1 FY19FYQ2'!C22,'SQL Outputs FY19FYQ1 FY19FYQ2'!$BI:$BI,0)),"")</f>
        <v/>
      </c>
      <c r="W22" s="148" t="str">
        <f t="shared" si="12"/>
        <v/>
      </c>
      <c r="X22" s="131">
        <f>IFERROR(INDEX('SQL Outputs FY19FYQ1 FY19FYQ2'!$BE:$BE,MATCH('Analysis FY19FYQ1 FY19FYQ2'!C22,'SQL Outputs FY19FYQ1 FY19FYQ2'!$BD:$BD,0)),"")</f>
        <v>38</v>
      </c>
      <c r="Y22" s="148">
        <f t="shared" si="13"/>
        <v>4.2505592841163314E-2</v>
      </c>
      <c r="Z22" s="126">
        <f t="shared" si="14"/>
        <v>0.23766816143497757</v>
      </c>
      <c r="AA22" s="126">
        <f t="shared" si="15"/>
        <v>0.73452914798206281</v>
      </c>
      <c r="AB22" s="161">
        <f>Q22-R22-T22-X22</f>
        <v>1</v>
      </c>
      <c r="AC22" s="161"/>
      <c r="AD22" s="161"/>
      <c r="AE22" s="37" t="str">
        <f t="shared" si="17"/>
        <v>M 0-11 mths</v>
      </c>
      <c r="AF22" s="227">
        <f t="shared" si="18"/>
        <v>4.0358744394618833E-2</v>
      </c>
      <c r="AG22" s="227">
        <f t="shared" si="19"/>
        <v>0.19730941704035873</v>
      </c>
      <c r="AH22" s="227">
        <f t="shared" si="20"/>
        <v>0.33363228699551567</v>
      </c>
      <c r="AI22" s="192">
        <f t="shared" si="21"/>
        <v>0.56412556053811658</v>
      </c>
      <c r="AJ22" s="275">
        <f t="shared" si="22"/>
        <v>0.23766816143497757</v>
      </c>
      <c r="AK22" s="227">
        <f t="shared" si="23"/>
        <v>0.32645739910313898</v>
      </c>
      <c r="AL22" s="192">
        <f>IFERROR((I22-V22)/F22, 0)</f>
        <v>0</v>
      </c>
      <c r="AM22" s="227">
        <f t="shared" si="25"/>
        <v>2.780269058295964E-2</v>
      </c>
      <c r="AN22" s="227">
        <f t="shared" si="26"/>
        <v>-3.4080717488789235E-2</v>
      </c>
      <c r="AO22" s="227">
        <f t="shared" si="27"/>
        <v>-6.2780269058295944E-3</v>
      </c>
      <c r="AP22" s="227">
        <f>AO22-AK22</f>
        <v>-0.33273542600896855</v>
      </c>
    </row>
    <row r="23" spans="1:42" ht="15.75" thickBot="1" x14ac:dyDescent="0.3">
      <c r="A23" s="245">
        <f t="shared" si="2"/>
        <v>-1</v>
      </c>
      <c r="B23" s="127">
        <f t="shared" si="9"/>
        <v>8100</v>
      </c>
      <c r="C23" s="34" t="str">
        <f t="shared" si="10"/>
        <v>M 1-4</v>
      </c>
      <c r="D23" s="248" t="s">
        <v>30</v>
      </c>
      <c r="E23" s="248" t="s">
        <v>39</v>
      </c>
      <c r="F23" s="95">
        <f>INDEX('SQL Outputs FY19FYQ1 FY19FYQ2'!$F:$F,MATCH('Analysis FY19FYQ1 FY19FYQ2'!C23,'SQL Outputs FY19FYQ1 FY19FYQ2'!$E:$E,0))</f>
        <v>8099</v>
      </c>
      <c r="G23" s="137">
        <f>INDEX('SQL Outputs FY19FYQ1 FY19FYQ2'!$X:$X,MATCH('Analysis FY19FYQ1 FY19FYQ2'!C23,'SQL Outputs FY19FYQ1 FY19FYQ2'!$W:$W,0))</f>
        <v>5843</v>
      </c>
      <c r="H23" s="140">
        <f t="shared" si="3"/>
        <v>0.72144709223360903</v>
      </c>
      <c r="I23" s="142">
        <f>INDEX('SQL Outputs FY19FYQ1 FY19FYQ2'!$AC:$AC,MATCH('Analysis FY19FYQ1 FY19FYQ2'!C23,'SQL Outputs FY19FYQ1 FY19FYQ2'!$AB:$AB,0))</f>
        <v>888</v>
      </c>
      <c r="J23" s="140">
        <f t="shared" si="4"/>
        <v>0.1096431658229411</v>
      </c>
      <c r="K23" s="145">
        <f>INDEX('SQL Outputs FY19FYQ1 FY19FYQ2'!$AH:$AH,MATCH('Analysis FY19FYQ1 FY19FYQ2'!C23,'SQL Outputs FY19FYQ1 FY19FYQ2'!$AG:$AG,0))</f>
        <v>78</v>
      </c>
      <c r="L23" s="140">
        <f t="shared" si="5"/>
        <v>9.630818619582664E-3</v>
      </c>
      <c r="M23" s="169">
        <f>INDEX('SQL Outputs FY19FYQ1 FY19FYQ2'!$AU:$AU,MATCH('Analysis FY19FYQ1 FY19FYQ2'!C23,'SQL Outputs FY19FYQ1 FY19FYQ2'!$AT:$AT,0))</f>
        <v>1175</v>
      </c>
      <c r="N23" s="140">
        <f t="shared" si="6"/>
        <v>0.14507963946166194</v>
      </c>
      <c r="O23" s="169">
        <f>INDEX('SQL Outputs FY19FYQ1 FY19FYQ2'!$BO:$BO,MATCH('Analysis FY19FYQ1 FY19FYQ2'!C23,'SQL Outputs FY19FYQ1 FY19FYQ2'!$BN:$BN,0))</f>
        <v>116</v>
      </c>
      <c r="P23" s="140">
        <f t="shared" si="7"/>
        <v>1.4322755895789603E-2</v>
      </c>
      <c r="Q23" s="96">
        <f>INDEX('SQL Outputs FY19FYQ1 FY19FYQ2'!$M:$M,MATCH('Analysis FY19FYQ1 FY19FYQ2'!C23,'SQL Outputs FY19FYQ1 FY19FYQ2'!$L:$L,0))</f>
        <v>7673</v>
      </c>
      <c r="R23" s="149">
        <f>INDEX('SQL Outputs FY19FYQ1 FY19FYQ2'!$X:$X,MATCH('Analysis FY19FYQ1 FY19FYQ2'!C23,'SQL Outputs FY19FYQ1 FY19FYQ2'!$W:$W,0))</f>
        <v>5843</v>
      </c>
      <c r="S23" s="148">
        <f t="shared" si="11"/>
        <v>0.76150136843477123</v>
      </c>
      <c r="T23" s="152">
        <f>IFERROR(INDEX('SQL Outputs FY19FYQ1 FY19FYQ2'!$AZ:$AZ,MATCH('Analysis FY19FYQ1 FY19FYQ2'!C23,'SQL Outputs FY19FYQ1 FY19FYQ2'!$AY:$AY,0)),"")</f>
        <v>756</v>
      </c>
      <c r="U23" s="148">
        <f t="shared" si="8"/>
        <v>9.8527303531864979E-2</v>
      </c>
      <c r="V23" s="147">
        <f>IFERROR(INDEX('SQL Outputs FY19FYQ1 FY19FYQ2'!$BJ:$BJ,MATCH('Analysis FY19FYQ1 FY19FYQ2'!C23,'SQL Outputs FY19FYQ1 FY19FYQ2'!$BI:$BI,0)),"")</f>
        <v>375</v>
      </c>
      <c r="W23" s="148">
        <f t="shared" si="12"/>
        <v>4.8872670402710802E-2</v>
      </c>
      <c r="X23" s="131">
        <f>IFERROR(INDEX('SQL Outputs FY19FYQ1 FY19FYQ2'!$BE:$BE,MATCH('Analysis FY19FYQ1 FY19FYQ2'!C23,'SQL Outputs FY19FYQ1 FY19FYQ2'!$BD:$BD,0)),"")</f>
        <v>699</v>
      </c>
      <c r="Y23" s="148">
        <f t="shared" si="13"/>
        <v>9.1098657630652932E-2</v>
      </c>
      <c r="Z23" s="126">
        <f t="shared" si="14"/>
        <v>0.15471045808124459</v>
      </c>
      <c r="AA23" s="126">
        <f t="shared" si="15"/>
        <v>0.83109025805655024</v>
      </c>
      <c r="AB23" s="161">
        <f t="shared" si="16"/>
        <v>0</v>
      </c>
      <c r="AC23" s="161"/>
      <c r="AD23" s="161"/>
      <c r="AE23" s="37" t="str">
        <f t="shared" si="17"/>
        <v>M 1-4</v>
      </c>
      <c r="AF23" s="227">
        <f t="shared" si="18"/>
        <v>9.630818619582664E-3</v>
      </c>
      <c r="AG23" s="227">
        <f t="shared" si="19"/>
        <v>0.14507963946166194</v>
      </c>
      <c r="AH23" s="227">
        <f t="shared" si="20"/>
        <v>0.1096431658229411</v>
      </c>
      <c r="AI23" s="192">
        <f t="shared" si="21"/>
        <v>0.14594394369675268</v>
      </c>
      <c r="AJ23" s="275">
        <f t="shared" si="22"/>
        <v>0.15471045808124459</v>
      </c>
      <c r="AK23" s="227">
        <f t="shared" si="23"/>
        <v>-8.7665143844919136E-3</v>
      </c>
      <c r="AL23" s="192">
        <f t="shared" si="24"/>
        <v>6.3341153228793676E-2</v>
      </c>
      <c r="AM23" s="227">
        <f t="shared" si="25"/>
        <v>1.4322755895789603E-2</v>
      </c>
      <c r="AN23" s="227">
        <f t="shared" si="26"/>
        <v>-8.6306951475490806E-2</v>
      </c>
      <c r="AO23" s="227">
        <f t="shared" si="27"/>
        <v>-8.6430423509075288E-3</v>
      </c>
      <c r="AP23" s="227">
        <f t="shared" si="28"/>
        <v>1.2347203358438474E-4</v>
      </c>
    </row>
    <row r="24" spans="1:42" ht="15.75" thickBot="1" x14ac:dyDescent="0.3">
      <c r="A24" s="245">
        <f t="shared" si="2"/>
        <v>0</v>
      </c>
      <c r="B24" s="127">
        <f t="shared" si="9"/>
        <v>8592</v>
      </c>
      <c r="C24" s="34" t="str">
        <f t="shared" si="10"/>
        <v>M 5-9</v>
      </c>
      <c r="D24" s="248" t="s">
        <v>30</v>
      </c>
      <c r="E24" s="248" t="s">
        <v>38</v>
      </c>
      <c r="F24" s="95">
        <f>INDEX('SQL Outputs FY19FYQ1 FY19FYQ2'!$F:$F,MATCH('Analysis FY19FYQ1 FY19FYQ2'!C24,'SQL Outputs FY19FYQ1 FY19FYQ2'!$E:$E,0))</f>
        <v>8592</v>
      </c>
      <c r="G24" s="137">
        <f>INDEX('SQL Outputs FY19FYQ1 FY19FYQ2'!$X:$X,MATCH('Analysis FY19FYQ1 FY19FYQ2'!C24,'SQL Outputs FY19FYQ1 FY19FYQ2'!$W:$W,0))</f>
        <v>7086</v>
      </c>
      <c r="H24" s="140">
        <f t="shared" si="3"/>
        <v>0.82472067039106145</v>
      </c>
      <c r="I24" s="142">
        <f>INDEX('SQL Outputs FY19FYQ1 FY19FYQ2'!$AC:$AC,MATCH('Analysis FY19FYQ1 FY19FYQ2'!C24,'SQL Outputs FY19FYQ1 FY19FYQ2'!$AB:$AB,0))</f>
        <v>632</v>
      </c>
      <c r="J24" s="140">
        <f t="shared" si="4"/>
        <v>7.3556797020484177E-2</v>
      </c>
      <c r="K24" s="145">
        <f>INDEX('SQL Outputs FY19FYQ1 FY19FYQ2'!$AH:$AH,MATCH('Analysis FY19FYQ1 FY19FYQ2'!C24,'SQL Outputs FY19FYQ1 FY19FYQ2'!$AG:$AG,0))</f>
        <v>25</v>
      </c>
      <c r="L24" s="140">
        <f t="shared" si="5"/>
        <v>2.9096834264432029E-3</v>
      </c>
      <c r="M24" s="169">
        <f>INDEX('SQL Outputs FY19FYQ1 FY19FYQ2'!$AU:$AU,MATCH('Analysis FY19FYQ1 FY19FYQ2'!C24,'SQL Outputs FY19FYQ1 FY19FYQ2'!$AT:$AT,0))</f>
        <v>754</v>
      </c>
      <c r="N24" s="140">
        <f t="shared" si="6"/>
        <v>8.7756052141527E-2</v>
      </c>
      <c r="O24" s="169">
        <f>INDEX('SQL Outputs FY19FYQ1 FY19FYQ2'!$BO:$BO,MATCH('Analysis FY19FYQ1 FY19FYQ2'!C24,'SQL Outputs FY19FYQ1 FY19FYQ2'!$BN:$BN,0))</f>
        <v>95</v>
      </c>
      <c r="P24" s="140">
        <f t="shared" si="7"/>
        <v>1.1056797020484172E-2</v>
      </c>
      <c r="Q24" s="96">
        <f>INDEX('SQL Outputs FY19FYQ1 FY19FYQ2'!$M:$M,MATCH('Analysis FY19FYQ1 FY19FYQ2'!C24,'SQL Outputs FY19FYQ1 FY19FYQ2'!$L:$L,0))</f>
        <v>8968</v>
      </c>
      <c r="R24" s="149">
        <f>INDEX('SQL Outputs FY19FYQ1 FY19FYQ2'!$X:$X,MATCH('Analysis FY19FYQ1 FY19FYQ2'!C24,'SQL Outputs FY19FYQ1 FY19FYQ2'!$W:$W,0))</f>
        <v>7086</v>
      </c>
      <c r="S24" s="148">
        <f t="shared" si="11"/>
        <v>0.79014272970561994</v>
      </c>
      <c r="T24" s="152">
        <f>IFERROR(INDEX('SQL Outputs FY19FYQ1 FY19FYQ2'!$AZ:$AZ,MATCH('Analysis FY19FYQ1 FY19FYQ2'!C24,'SQL Outputs FY19FYQ1 FY19FYQ2'!$AY:$AY,0)),"")</f>
        <v>355</v>
      </c>
      <c r="U24" s="148">
        <f t="shared" si="8"/>
        <v>3.9585191793041929E-2</v>
      </c>
      <c r="V24" s="147">
        <f>IFERROR(INDEX('SQL Outputs FY19FYQ1 FY19FYQ2'!$BJ:$BJ,MATCH('Analysis FY19FYQ1 FY19FYQ2'!C24,'SQL Outputs FY19FYQ1 FY19FYQ2'!$BI:$BI,0)),"")</f>
        <v>887</v>
      </c>
      <c r="W24" s="148">
        <f t="shared" si="12"/>
        <v>9.8907225691347009E-2</v>
      </c>
      <c r="X24" s="131">
        <f>IFERROR(INDEX('SQL Outputs FY19FYQ1 FY19FYQ2'!$BE:$BE,MATCH('Analysis FY19FYQ1 FY19FYQ2'!C24,'SQL Outputs FY19FYQ1 FY19FYQ2'!$BD:$BD,0)),"")</f>
        <v>640</v>
      </c>
      <c r="Y24" s="148">
        <f t="shared" si="13"/>
        <v>7.1364852809991081E-2</v>
      </c>
      <c r="Z24" s="126">
        <f t="shared" si="14"/>
        <v>9.066573556797021E-2</v>
      </c>
      <c r="AA24" s="126">
        <f t="shared" si="15"/>
        <v>0.89827746741154557</v>
      </c>
      <c r="AB24" s="161">
        <f t="shared" si="16"/>
        <v>0</v>
      </c>
      <c r="AC24" s="161"/>
      <c r="AD24" s="161"/>
      <c r="AE24" s="37" t="str">
        <f t="shared" si="17"/>
        <v>M 5-9</v>
      </c>
      <c r="AF24" s="227">
        <f t="shared" si="18"/>
        <v>2.9096834264432029E-3</v>
      </c>
      <c r="AG24" s="227">
        <f t="shared" si="19"/>
        <v>8.7756052141527E-2</v>
      </c>
      <c r="AH24" s="227">
        <f t="shared" si="20"/>
        <v>7.3556797020484177E-2</v>
      </c>
      <c r="AI24" s="192">
        <f t="shared" si="21"/>
        <v>-2.4441340782122905E-3</v>
      </c>
      <c r="AJ24" s="275">
        <f t="shared" si="22"/>
        <v>9.066573556797021E-2</v>
      </c>
      <c r="AK24" s="227">
        <f t="shared" si="23"/>
        <v>-9.3109869646182494E-2</v>
      </c>
      <c r="AL24" s="192">
        <f t="shared" si="24"/>
        <v>-2.967877094972067E-2</v>
      </c>
      <c r="AM24" s="227">
        <f t="shared" si="25"/>
        <v>1.1056797020484172E-2</v>
      </c>
      <c r="AN24" s="227">
        <f t="shared" si="26"/>
        <v>-7.4487895716946001E-2</v>
      </c>
      <c r="AO24" s="227">
        <f t="shared" si="27"/>
        <v>-9.3109869646182508E-2</v>
      </c>
      <c r="AP24" s="227">
        <f t="shared" si="28"/>
        <v>0</v>
      </c>
    </row>
    <row r="25" spans="1:42" ht="15.75" thickBot="1" x14ac:dyDescent="0.3">
      <c r="A25" s="245">
        <f t="shared" si="2"/>
        <v>0</v>
      </c>
      <c r="B25" s="127">
        <f t="shared" si="9"/>
        <v>5366</v>
      </c>
      <c r="C25" s="34" t="str">
        <f t="shared" si="10"/>
        <v>M 10-14</v>
      </c>
      <c r="D25" s="248" t="s">
        <v>30</v>
      </c>
      <c r="E25" s="248" t="s">
        <v>40</v>
      </c>
      <c r="F25" s="95">
        <f>INDEX('SQL Outputs FY19FYQ1 FY19FYQ2'!$F:$F,MATCH('Analysis FY19FYQ1 FY19FYQ2'!C25,'SQL Outputs FY19FYQ1 FY19FYQ2'!$E:$E,0))</f>
        <v>5366</v>
      </c>
      <c r="G25" s="137">
        <f>INDEX('SQL Outputs FY19FYQ1 FY19FYQ2'!$X:$X,MATCH('Analysis FY19FYQ1 FY19FYQ2'!C25,'SQL Outputs FY19FYQ1 FY19FYQ2'!$W:$W,0))</f>
        <v>4480</v>
      </c>
      <c r="H25" s="140">
        <f t="shared" si="3"/>
        <v>0.8348863212821469</v>
      </c>
      <c r="I25" s="142">
        <f>INDEX('SQL Outputs FY19FYQ1 FY19FYQ2'!$AC:$AC,MATCH('Analysis FY19FYQ1 FY19FYQ2'!C25,'SQL Outputs FY19FYQ1 FY19FYQ2'!$AB:$AB,0))</f>
        <v>380</v>
      </c>
      <c r="J25" s="140">
        <f t="shared" si="4"/>
        <v>7.0816250465896388E-2</v>
      </c>
      <c r="K25" s="145">
        <f>INDEX('SQL Outputs FY19FYQ1 FY19FYQ2'!$AH:$AH,MATCH('Analysis FY19FYQ1 FY19FYQ2'!C25,'SQL Outputs FY19FYQ1 FY19FYQ2'!$AG:$AG,0))</f>
        <v>18</v>
      </c>
      <c r="L25" s="140">
        <f t="shared" si="5"/>
        <v>3.354453969437197E-3</v>
      </c>
      <c r="M25" s="169">
        <f>INDEX('SQL Outputs FY19FYQ1 FY19FYQ2'!$AU:$AU,MATCH('Analysis FY19FYQ1 FY19FYQ2'!C25,'SQL Outputs FY19FYQ1 FY19FYQ2'!$AT:$AT,0))</f>
        <v>441</v>
      </c>
      <c r="N25" s="140">
        <f t="shared" si="6"/>
        <v>8.2184122251211328E-2</v>
      </c>
      <c r="O25" s="169">
        <f>INDEX('SQL Outputs FY19FYQ1 FY19FYQ2'!$BO:$BO,MATCH('Analysis FY19FYQ1 FY19FYQ2'!C25,'SQL Outputs FY19FYQ1 FY19FYQ2'!$BN:$BN,0))</f>
        <v>47</v>
      </c>
      <c r="P25" s="140">
        <f t="shared" si="7"/>
        <v>8.7588520313082365E-3</v>
      </c>
      <c r="Q25" s="96">
        <f>INDEX('SQL Outputs FY19FYQ1 FY19FYQ2'!$M:$M,MATCH('Analysis FY19FYQ1 FY19FYQ2'!C25,'SQL Outputs FY19FYQ1 FY19FYQ2'!$L:$L,0))</f>
        <v>5675</v>
      </c>
      <c r="R25" s="149">
        <f>INDEX('SQL Outputs FY19FYQ1 FY19FYQ2'!$X:$X,MATCH('Analysis FY19FYQ1 FY19FYQ2'!C25,'SQL Outputs FY19FYQ1 FY19FYQ2'!$W:$W,0))</f>
        <v>4480</v>
      </c>
      <c r="S25" s="148">
        <f t="shared" si="11"/>
        <v>0.7894273127753304</v>
      </c>
      <c r="T25" s="152">
        <f>IFERROR(INDEX('SQL Outputs FY19FYQ1 FY19FYQ2'!$AZ:$AZ,MATCH('Analysis FY19FYQ1 FY19FYQ2'!C25,'SQL Outputs FY19FYQ1 FY19FYQ2'!$AY:$AY,0)),"")</f>
        <v>228</v>
      </c>
      <c r="U25" s="148">
        <f t="shared" si="8"/>
        <v>4.0176211453744497E-2</v>
      </c>
      <c r="V25" s="147">
        <f>IFERROR(INDEX('SQL Outputs FY19FYQ1 FY19FYQ2'!$BJ:$BJ,MATCH('Analysis FY19FYQ1 FY19FYQ2'!C25,'SQL Outputs FY19FYQ1 FY19FYQ2'!$BI:$BI,0)),"")</f>
        <v>632</v>
      </c>
      <c r="W25" s="148">
        <f t="shared" si="12"/>
        <v>0.11136563876651982</v>
      </c>
      <c r="X25" s="131">
        <f>IFERROR(INDEX('SQL Outputs FY19FYQ1 FY19FYQ2'!$BE:$BE,MATCH('Analysis FY19FYQ1 FY19FYQ2'!C25,'SQL Outputs FY19FYQ1 FY19FYQ2'!$BD:$BD,0)),"")</f>
        <v>335</v>
      </c>
      <c r="Y25" s="148">
        <f t="shared" si="13"/>
        <v>5.9030837004405284E-2</v>
      </c>
      <c r="Z25" s="126">
        <f t="shared" si="14"/>
        <v>8.5538576220648532E-2</v>
      </c>
      <c r="AA25" s="126">
        <f t="shared" si="15"/>
        <v>0.90570257174804325</v>
      </c>
      <c r="AB25" s="161">
        <f t="shared" si="16"/>
        <v>0</v>
      </c>
      <c r="AC25" s="161"/>
      <c r="AD25" s="161"/>
      <c r="AE25" s="37" t="str">
        <f t="shared" si="17"/>
        <v>M 10-14</v>
      </c>
      <c r="AF25" s="227">
        <f t="shared" si="18"/>
        <v>3.354453969437197E-3</v>
      </c>
      <c r="AG25" s="227">
        <f t="shared" si="19"/>
        <v>8.2184122251211328E-2</v>
      </c>
      <c r="AH25" s="227">
        <f t="shared" si="20"/>
        <v>7.0816250465896388E-2</v>
      </c>
      <c r="AI25" s="192">
        <f t="shared" si="21"/>
        <v>-1.5095042862467387E-2</v>
      </c>
      <c r="AJ25" s="275">
        <f t="shared" si="22"/>
        <v>8.5538576220648532E-2</v>
      </c>
      <c r="AK25" s="227">
        <f t="shared" si="23"/>
        <v>-0.10063361908311592</v>
      </c>
      <c r="AL25" s="192">
        <f t="shared" si="24"/>
        <v>-4.6962355572120758E-2</v>
      </c>
      <c r="AM25" s="227">
        <f t="shared" si="25"/>
        <v>8.7588520313082365E-3</v>
      </c>
      <c r="AN25" s="227">
        <f t="shared" si="26"/>
        <v>-6.2430115542303391E-2</v>
      </c>
      <c r="AO25" s="227">
        <f t="shared" si="27"/>
        <v>-0.10063361908311591</v>
      </c>
      <c r="AP25" s="227">
        <f t="shared" si="28"/>
        <v>0</v>
      </c>
    </row>
    <row r="26" spans="1:42" ht="15.75" thickBot="1" x14ac:dyDescent="0.3">
      <c r="A26" s="245">
        <f t="shared" si="2"/>
        <v>0</v>
      </c>
      <c r="B26" s="127">
        <f t="shared" si="9"/>
        <v>3853</v>
      </c>
      <c r="C26" s="34" t="str">
        <f t="shared" si="10"/>
        <v>M 15-19</v>
      </c>
      <c r="D26" s="248" t="s">
        <v>30</v>
      </c>
      <c r="E26" s="248" t="s">
        <v>26</v>
      </c>
      <c r="F26" s="95">
        <f>INDEX('SQL Outputs FY19FYQ1 FY19FYQ2'!$F:$F,MATCH('Analysis FY19FYQ1 FY19FYQ2'!C26,'SQL Outputs FY19FYQ1 FY19FYQ2'!$E:$E,0))</f>
        <v>3853</v>
      </c>
      <c r="G26" s="137">
        <f>INDEX('SQL Outputs FY19FYQ1 FY19FYQ2'!$X:$X,MATCH('Analysis FY19FYQ1 FY19FYQ2'!C26,'SQL Outputs FY19FYQ1 FY19FYQ2'!$W:$W,0))</f>
        <v>2733</v>
      </c>
      <c r="H26" s="140">
        <f t="shared" si="3"/>
        <v>0.70931741500129764</v>
      </c>
      <c r="I26" s="142">
        <f>INDEX('SQL Outputs FY19FYQ1 FY19FYQ2'!$AC:$AC,MATCH('Analysis FY19FYQ1 FY19FYQ2'!C26,'SQL Outputs FY19FYQ1 FY19FYQ2'!$AB:$AB,0))</f>
        <v>454</v>
      </c>
      <c r="J26" s="140">
        <f t="shared" si="4"/>
        <v>0.11783026213340254</v>
      </c>
      <c r="K26" s="145">
        <f>INDEX('SQL Outputs FY19FYQ1 FY19FYQ2'!$AH:$AH,MATCH('Analysis FY19FYQ1 FY19FYQ2'!C26,'SQL Outputs FY19FYQ1 FY19FYQ2'!$AG:$AG,0))</f>
        <v>15</v>
      </c>
      <c r="L26" s="140">
        <f t="shared" si="5"/>
        <v>3.8930703348040488E-3</v>
      </c>
      <c r="M26" s="169">
        <f>INDEX('SQL Outputs FY19FYQ1 FY19FYQ2'!$AU:$AU,MATCH('Analysis FY19FYQ1 FY19FYQ2'!C26,'SQL Outputs FY19FYQ1 FY19FYQ2'!$AT:$AT,0))</f>
        <v>586</v>
      </c>
      <c r="N26" s="140">
        <f t="shared" si="6"/>
        <v>0.15208928107967817</v>
      </c>
      <c r="O26" s="169">
        <f>INDEX('SQL Outputs FY19FYQ1 FY19FYQ2'!$BO:$BO,MATCH('Analysis FY19FYQ1 FY19FYQ2'!C26,'SQL Outputs FY19FYQ1 FY19FYQ2'!$BN:$BN,0))</f>
        <v>65</v>
      </c>
      <c r="P26" s="140">
        <f t="shared" si="7"/>
        <v>1.6869971450817544E-2</v>
      </c>
      <c r="Q26" s="96">
        <f>INDEX('SQL Outputs FY19FYQ1 FY19FYQ2'!$M:$M,MATCH('Analysis FY19FYQ1 FY19FYQ2'!C26,'SQL Outputs FY19FYQ1 FY19FYQ2'!$L:$L,0))</f>
        <v>3771</v>
      </c>
      <c r="R26" s="149">
        <f>INDEX('SQL Outputs FY19FYQ1 FY19FYQ2'!$X:$X,MATCH('Analysis FY19FYQ1 FY19FYQ2'!C26,'SQL Outputs FY19FYQ1 FY19FYQ2'!$W:$W,0))</f>
        <v>2733</v>
      </c>
      <c r="S26" s="148">
        <f t="shared" si="11"/>
        <v>0.72474144789180583</v>
      </c>
      <c r="T26" s="152">
        <f>IFERROR(INDEX('SQL Outputs FY19FYQ1 FY19FYQ2'!$AZ:$AZ,MATCH('Analysis FY19FYQ1 FY19FYQ2'!C26,'SQL Outputs FY19FYQ1 FY19FYQ2'!$AY:$AY,0)),"")</f>
        <v>392</v>
      </c>
      <c r="U26" s="148">
        <f t="shared" si="8"/>
        <v>0.1039512065765049</v>
      </c>
      <c r="V26" s="147">
        <f>IFERROR(INDEX('SQL Outputs FY19FYQ1 FY19FYQ2'!$BJ:$BJ,MATCH('Analysis FY19FYQ1 FY19FYQ2'!C26,'SQL Outputs FY19FYQ1 FY19FYQ2'!$BI:$BI,0)),"")</f>
        <v>381</v>
      </c>
      <c r="W26" s="148">
        <f t="shared" si="12"/>
        <v>0.10103420843277645</v>
      </c>
      <c r="X26" s="131">
        <f>IFERROR(INDEX('SQL Outputs FY19FYQ1 FY19FYQ2'!$BE:$BE,MATCH('Analysis FY19FYQ1 FY19FYQ2'!C26,'SQL Outputs FY19FYQ1 FY19FYQ2'!$BD:$BD,0)),"")</f>
        <v>265</v>
      </c>
      <c r="Y26" s="148">
        <f t="shared" si="13"/>
        <v>7.0273137098912752E-2</v>
      </c>
      <c r="Z26" s="126">
        <f t="shared" si="14"/>
        <v>0.15598235141448222</v>
      </c>
      <c r="AA26" s="126">
        <f t="shared" si="15"/>
        <v>0.82714767713470028</v>
      </c>
      <c r="AB26" s="161">
        <f t="shared" si="16"/>
        <v>0</v>
      </c>
      <c r="AC26" s="161"/>
      <c r="AD26" s="161"/>
      <c r="AE26" s="37" t="str">
        <f t="shared" si="17"/>
        <v>M 15-19</v>
      </c>
      <c r="AF26" s="227">
        <f t="shared" si="18"/>
        <v>3.8930703348040488E-3</v>
      </c>
      <c r="AG26" s="227">
        <f t="shared" si="19"/>
        <v>0.15208928107967817</v>
      </c>
      <c r="AH26" s="227">
        <f t="shared" si="20"/>
        <v>0.11783026213340254</v>
      </c>
      <c r="AI26" s="192">
        <f t="shared" si="21"/>
        <v>0.12302102257980795</v>
      </c>
      <c r="AJ26" s="275">
        <f t="shared" si="22"/>
        <v>0.15598235141448222</v>
      </c>
      <c r="AK26" s="227">
        <f t="shared" si="23"/>
        <v>-3.2961328834674272E-2</v>
      </c>
      <c r="AL26" s="192">
        <f t="shared" si="24"/>
        <v>1.8946275629379703E-2</v>
      </c>
      <c r="AM26" s="227">
        <f t="shared" si="25"/>
        <v>1.6869971450817544E-2</v>
      </c>
      <c r="AN26" s="227">
        <f t="shared" si="26"/>
        <v>-6.8777575914871533E-2</v>
      </c>
      <c r="AO26" s="227">
        <f t="shared" si="27"/>
        <v>-3.2961328834674286E-2</v>
      </c>
      <c r="AP26" s="227">
        <f t="shared" si="28"/>
        <v>0</v>
      </c>
    </row>
    <row r="27" spans="1:42" ht="15.75" thickBot="1" x14ac:dyDescent="0.3">
      <c r="A27" s="245">
        <f t="shared" si="2"/>
        <v>1</v>
      </c>
      <c r="B27" s="127">
        <f t="shared" si="9"/>
        <v>11397</v>
      </c>
      <c r="C27" s="34" t="str">
        <f t="shared" si="10"/>
        <v>M 20-24</v>
      </c>
      <c r="D27" s="248" t="s">
        <v>30</v>
      </c>
      <c r="E27" s="248" t="s">
        <v>28</v>
      </c>
      <c r="F27" s="95">
        <f>INDEX('SQL Outputs FY19FYQ1 FY19FYQ2'!$F:$F,MATCH('Analysis FY19FYQ1 FY19FYQ2'!C27,'SQL Outputs FY19FYQ1 FY19FYQ2'!$E:$E,0))</f>
        <v>11398</v>
      </c>
      <c r="G27" s="137">
        <f>INDEX('SQL Outputs FY19FYQ1 FY19FYQ2'!$X:$X,MATCH('Analysis FY19FYQ1 FY19FYQ2'!C27,'SQL Outputs FY19FYQ1 FY19FYQ2'!$W:$W,0))</f>
        <v>6835</v>
      </c>
      <c r="H27" s="140">
        <f t="shared" si="3"/>
        <v>0.59966660817687312</v>
      </c>
      <c r="I27" s="142">
        <f>INDEX('SQL Outputs FY19FYQ1 FY19FYQ2'!$AC:$AC,MATCH('Analysis FY19FYQ1 FY19FYQ2'!C27,'SQL Outputs FY19FYQ1 FY19FYQ2'!$AB:$AB,0))</f>
        <v>1752</v>
      </c>
      <c r="J27" s="140">
        <f t="shared" si="4"/>
        <v>0.15371117739954379</v>
      </c>
      <c r="K27" s="145">
        <f>INDEX('SQL Outputs FY19FYQ1 FY19FYQ2'!$AH:$AH,MATCH('Analysis FY19FYQ1 FY19FYQ2'!C27,'SQL Outputs FY19FYQ1 FY19FYQ2'!$AG:$AG,0))</f>
        <v>54</v>
      </c>
      <c r="L27" s="140">
        <f t="shared" si="5"/>
        <v>4.7376732760133359E-3</v>
      </c>
      <c r="M27" s="169">
        <f>INDEX('SQL Outputs FY19FYQ1 FY19FYQ2'!$AU:$AU,MATCH('Analysis FY19FYQ1 FY19FYQ2'!C27,'SQL Outputs FY19FYQ1 FY19FYQ2'!$AT:$AT,0))</f>
        <v>2552</v>
      </c>
      <c r="N27" s="140">
        <f t="shared" si="6"/>
        <v>0.22389892963677838</v>
      </c>
      <c r="O27" s="169">
        <f>INDEX('SQL Outputs FY19FYQ1 FY19FYQ2'!$BO:$BO,MATCH('Analysis FY19FYQ1 FY19FYQ2'!C27,'SQL Outputs FY19FYQ1 FY19FYQ2'!$BN:$BN,0))</f>
        <v>204</v>
      </c>
      <c r="P27" s="140">
        <f t="shared" si="7"/>
        <v>1.7897876820494825E-2</v>
      </c>
      <c r="Q27" s="96">
        <f>INDEX('SQL Outputs FY19FYQ1 FY19FYQ2'!$M:$M,MATCH('Analysis FY19FYQ1 FY19FYQ2'!C27,'SQL Outputs FY19FYQ1 FY19FYQ2'!$L:$L,0))</f>
        <v>10612</v>
      </c>
      <c r="R27" s="149">
        <f>INDEX('SQL Outputs FY19FYQ1 FY19FYQ2'!$X:$X,MATCH('Analysis FY19FYQ1 FY19FYQ2'!C27,'SQL Outputs FY19FYQ1 FY19FYQ2'!$W:$W,0))</f>
        <v>6835</v>
      </c>
      <c r="S27" s="148">
        <f t="shared" si="11"/>
        <v>0.64408217112702604</v>
      </c>
      <c r="T27" s="152">
        <f>IFERROR(INDEX('SQL Outputs FY19FYQ1 FY19FYQ2'!$AZ:$AZ,MATCH('Analysis FY19FYQ1 FY19FYQ2'!C27,'SQL Outputs FY19FYQ1 FY19FYQ2'!$AY:$AY,0)),"")</f>
        <v>2133</v>
      </c>
      <c r="U27" s="148">
        <f t="shared" si="8"/>
        <v>0.20099886920467394</v>
      </c>
      <c r="V27" s="147">
        <f>IFERROR(INDEX('SQL Outputs FY19FYQ1 FY19FYQ2'!$BJ:$BJ,MATCH('Analysis FY19FYQ1 FY19FYQ2'!C27,'SQL Outputs FY19FYQ1 FY19FYQ2'!$BI:$BI,0)),"")</f>
        <v>457</v>
      </c>
      <c r="W27" s="148">
        <f t="shared" si="12"/>
        <v>4.306445533358462E-2</v>
      </c>
      <c r="X27" s="131">
        <f>IFERROR(INDEX('SQL Outputs FY19FYQ1 FY19FYQ2'!$BE:$BE,MATCH('Analysis FY19FYQ1 FY19FYQ2'!C27,'SQL Outputs FY19FYQ1 FY19FYQ2'!$BD:$BD,0)),"")</f>
        <v>1187</v>
      </c>
      <c r="Y27" s="148">
        <f t="shared" si="13"/>
        <v>0.11185450433471542</v>
      </c>
      <c r="Z27" s="126">
        <f t="shared" si="14"/>
        <v>0.22863660291279173</v>
      </c>
      <c r="AA27" s="126">
        <f t="shared" si="15"/>
        <v>0.75337778557641688</v>
      </c>
      <c r="AB27" s="161">
        <f t="shared" si="16"/>
        <v>0</v>
      </c>
      <c r="AC27" s="161"/>
      <c r="AD27" s="161"/>
      <c r="AE27" s="37" t="str">
        <f t="shared" si="17"/>
        <v>M 20-24</v>
      </c>
      <c r="AF27" s="227">
        <f t="shared" si="18"/>
        <v>4.7376732760133359E-3</v>
      </c>
      <c r="AG27" s="227">
        <f t="shared" si="19"/>
        <v>0.22389892963677838</v>
      </c>
      <c r="AH27" s="227">
        <f t="shared" si="20"/>
        <v>0.15371117739954379</v>
      </c>
      <c r="AI27" s="192">
        <f t="shared" si="21"/>
        <v>0.25609756097560976</v>
      </c>
      <c r="AJ27" s="275">
        <f t="shared" si="22"/>
        <v>0.22863660291279173</v>
      </c>
      <c r="AK27" s="227">
        <f t="shared" si="23"/>
        <v>2.7460958062818036E-2</v>
      </c>
      <c r="AL27" s="192">
        <f t="shared" si="24"/>
        <v>0.11361642393402352</v>
      </c>
      <c r="AM27" s="227">
        <f t="shared" si="25"/>
        <v>1.7897876820494825E-2</v>
      </c>
      <c r="AN27" s="227">
        <f t="shared" si="26"/>
        <v>-0.10414107738199684</v>
      </c>
      <c r="AO27" s="227">
        <f t="shared" si="27"/>
        <v>2.7373223372521502E-2</v>
      </c>
      <c r="AP27" s="227">
        <f t="shared" si="28"/>
        <v>-8.7734690296534246E-5</v>
      </c>
    </row>
    <row r="28" spans="1:42" ht="15.75" thickBot="1" x14ac:dyDescent="0.3">
      <c r="A28" s="245">
        <f t="shared" si="2"/>
        <v>-1</v>
      </c>
      <c r="B28" s="127">
        <f t="shared" si="9"/>
        <v>26234</v>
      </c>
      <c r="C28" s="34" t="str">
        <f t="shared" si="10"/>
        <v>M 25-29</v>
      </c>
      <c r="D28" s="248" t="s">
        <v>30</v>
      </c>
      <c r="E28" s="248" t="s">
        <v>34</v>
      </c>
      <c r="F28" s="95">
        <f>INDEX('SQL Outputs FY19FYQ1 FY19FYQ2'!$F:$F,MATCH('Analysis FY19FYQ1 FY19FYQ2'!C28,'SQL Outputs FY19FYQ1 FY19FYQ2'!$E:$E,0))</f>
        <v>26233</v>
      </c>
      <c r="G28" s="137">
        <f>INDEX('SQL Outputs FY19FYQ1 FY19FYQ2'!$X:$X,MATCH('Analysis FY19FYQ1 FY19FYQ2'!C28,'SQL Outputs FY19FYQ1 FY19FYQ2'!$W:$W,0))</f>
        <v>17734</v>
      </c>
      <c r="H28" s="140">
        <f t="shared" si="3"/>
        <v>0.67601875500324016</v>
      </c>
      <c r="I28" s="142">
        <f>INDEX('SQL Outputs FY19FYQ1 FY19FYQ2'!$AC:$AC,MATCH('Analysis FY19FYQ1 FY19FYQ2'!C28,'SQL Outputs FY19FYQ1 FY19FYQ2'!$AB:$AB,0))</f>
        <v>3282</v>
      </c>
      <c r="J28" s="140">
        <f t="shared" si="4"/>
        <v>0.12510959478519423</v>
      </c>
      <c r="K28" s="145">
        <f>INDEX('SQL Outputs FY19FYQ1 FY19FYQ2'!$AH:$AH,MATCH('Analysis FY19FYQ1 FY19FYQ2'!C28,'SQL Outputs FY19FYQ1 FY19FYQ2'!$AG:$AG,0))</f>
        <v>115</v>
      </c>
      <c r="L28" s="140">
        <f t="shared" si="5"/>
        <v>4.383791407768841E-3</v>
      </c>
      <c r="M28" s="169">
        <f>INDEX('SQL Outputs FY19FYQ1 FY19FYQ2'!$AU:$AU,MATCH('Analysis FY19FYQ1 FY19FYQ2'!C28,'SQL Outputs FY19FYQ1 FY19FYQ2'!$AT:$AT,0))</f>
        <v>4699</v>
      </c>
      <c r="N28" s="140">
        <f t="shared" si="6"/>
        <v>0.17912552891396333</v>
      </c>
      <c r="O28" s="169">
        <f>INDEX('SQL Outputs FY19FYQ1 FY19FYQ2'!$BO:$BO,MATCH('Analysis FY19FYQ1 FY19FYQ2'!C28,'SQL Outputs FY19FYQ1 FY19FYQ2'!$BN:$BN,0))</f>
        <v>404</v>
      </c>
      <c r="P28" s="140">
        <f t="shared" si="7"/>
        <v>1.5400449815118362E-2</v>
      </c>
      <c r="Q28" s="96">
        <f>INDEX('SQL Outputs FY19FYQ1 FY19FYQ2'!$M:$M,MATCH('Analysis FY19FYQ1 FY19FYQ2'!C28,'SQL Outputs FY19FYQ1 FY19FYQ2'!$L:$L,0))</f>
        <v>25955</v>
      </c>
      <c r="R28" s="149">
        <f>INDEX('SQL Outputs FY19FYQ1 FY19FYQ2'!$X:$X,MATCH('Analysis FY19FYQ1 FY19FYQ2'!C28,'SQL Outputs FY19FYQ1 FY19FYQ2'!$W:$W,0))</f>
        <v>17734</v>
      </c>
      <c r="S28" s="148">
        <f t="shared" si="11"/>
        <v>0.68325948757464838</v>
      </c>
      <c r="T28" s="152">
        <f>IFERROR(INDEX('SQL Outputs FY19FYQ1 FY19FYQ2'!$AZ:$AZ,MATCH('Analysis FY19FYQ1 FY19FYQ2'!C28,'SQL Outputs FY19FYQ1 FY19FYQ2'!$AY:$AY,0)),"")</f>
        <v>3857</v>
      </c>
      <c r="U28" s="148">
        <f t="shared" si="8"/>
        <v>0.14860335195530727</v>
      </c>
      <c r="V28" s="147">
        <f>IFERROR(INDEX('SQL Outputs FY19FYQ1 FY19FYQ2'!$BJ:$BJ,MATCH('Analysis FY19FYQ1 FY19FYQ2'!C28,'SQL Outputs FY19FYQ1 FY19FYQ2'!$BI:$BI,0)),"")</f>
        <v>1760</v>
      </c>
      <c r="W28" s="148">
        <f t="shared" si="12"/>
        <v>6.7809670583702561E-2</v>
      </c>
      <c r="X28" s="131">
        <f>IFERROR(INDEX('SQL Outputs FY19FYQ1 FY19FYQ2'!$BE:$BE,MATCH('Analysis FY19FYQ1 FY19FYQ2'!C28,'SQL Outputs FY19FYQ1 FY19FYQ2'!$BD:$BD,0)),"")</f>
        <v>2604</v>
      </c>
      <c r="Y28" s="148">
        <f t="shared" si="13"/>
        <v>0.10032748988634174</v>
      </c>
      <c r="Z28" s="126">
        <f t="shared" si="14"/>
        <v>0.18350932032173217</v>
      </c>
      <c r="AA28" s="126">
        <f t="shared" si="15"/>
        <v>0.80112834978843439</v>
      </c>
      <c r="AB28" s="161">
        <f t="shared" si="16"/>
        <v>0</v>
      </c>
      <c r="AC28" s="161"/>
      <c r="AD28" s="161"/>
      <c r="AE28" s="37" t="str">
        <f t="shared" si="17"/>
        <v>M 25-29</v>
      </c>
      <c r="AF28" s="227">
        <f t="shared" si="18"/>
        <v>4.383791407768841E-3</v>
      </c>
      <c r="AG28" s="227">
        <f t="shared" si="19"/>
        <v>0.17912552891396333</v>
      </c>
      <c r="AH28" s="227">
        <f t="shared" si="20"/>
        <v>0.12510959478519423</v>
      </c>
      <c r="AI28" s="192">
        <f t="shared" si="21"/>
        <v>0.15762589105325353</v>
      </c>
      <c r="AJ28" s="275">
        <f t="shared" si="22"/>
        <v>0.18350932032173217</v>
      </c>
      <c r="AK28" s="227">
        <f t="shared" si="23"/>
        <v>-2.5883429268478642E-2</v>
      </c>
      <c r="AL28" s="192">
        <f t="shared" si="24"/>
        <v>5.8018526283688483E-2</v>
      </c>
      <c r="AM28" s="227">
        <f t="shared" si="25"/>
        <v>1.5400449815118362E-2</v>
      </c>
      <c r="AN28" s="227">
        <f t="shared" si="26"/>
        <v>-9.9264285442000527E-2</v>
      </c>
      <c r="AO28" s="227">
        <f t="shared" si="27"/>
        <v>-2.5845309343193679E-2</v>
      </c>
      <c r="AP28" s="227">
        <f t="shared" si="28"/>
        <v>3.8119925284962886E-5</v>
      </c>
    </row>
    <row r="29" spans="1:42" ht="15.75" thickBot="1" x14ac:dyDescent="0.3">
      <c r="A29" s="245">
        <f t="shared" si="2"/>
        <v>2</v>
      </c>
      <c r="B29" s="127">
        <f t="shared" si="9"/>
        <v>39151</v>
      </c>
      <c r="C29" s="34" t="str">
        <f t="shared" si="10"/>
        <v>M 30-34</v>
      </c>
      <c r="D29" s="248" t="s">
        <v>30</v>
      </c>
      <c r="E29" s="248" t="s">
        <v>33</v>
      </c>
      <c r="F29" s="95">
        <f>INDEX('SQL Outputs FY19FYQ1 FY19FYQ2'!$F:$F,MATCH('Analysis FY19FYQ1 FY19FYQ2'!C29,'SQL Outputs FY19FYQ1 FY19FYQ2'!$E:$E,0))</f>
        <v>39153</v>
      </c>
      <c r="G29" s="137">
        <f>INDEX('SQL Outputs FY19FYQ1 FY19FYQ2'!$X:$X,MATCH('Analysis FY19FYQ1 FY19FYQ2'!C29,'SQL Outputs FY19FYQ1 FY19FYQ2'!$W:$W,0))</f>
        <v>29164</v>
      </c>
      <c r="H29" s="140">
        <f t="shared" si="3"/>
        <v>0.74487267897734533</v>
      </c>
      <c r="I29" s="142">
        <f>INDEX('SQL Outputs FY19FYQ1 FY19FYQ2'!$AC:$AC,MATCH('Analysis FY19FYQ1 FY19FYQ2'!C29,'SQL Outputs FY19FYQ1 FY19FYQ2'!$AB:$AB,0))</f>
        <v>3742</v>
      </c>
      <c r="J29" s="140">
        <f t="shared" si="4"/>
        <v>9.5573774678824094E-2</v>
      </c>
      <c r="K29" s="145">
        <f>INDEX('SQL Outputs FY19FYQ1 FY19FYQ2'!$AH:$AH,MATCH('Analysis FY19FYQ1 FY19FYQ2'!C29,'SQL Outputs FY19FYQ1 FY19FYQ2'!$AG:$AG,0))</f>
        <v>195</v>
      </c>
      <c r="L29" s="140">
        <f t="shared" si="5"/>
        <v>4.980461267335836E-3</v>
      </c>
      <c r="M29" s="169">
        <f>INDEX('SQL Outputs FY19FYQ1 FY19FYQ2'!$AU:$AU,MATCH('Analysis FY19FYQ1 FY19FYQ2'!C29,'SQL Outputs FY19FYQ1 FY19FYQ2'!$AT:$AT,0))</f>
        <v>5609</v>
      </c>
      <c r="N29" s="140">
        <f t="shared" si="6"/>
        <v>0.14325849871018823</v>
      </c>
      <c r="O29" s="169">
        <f>INDEX('SQL Outputs FY19FYQ1 FY19FYQ2'!$BO:$BO,MATCH('Analysis FY19FYQ1 FY19FYQ2'!C29,'SQL Outputs FY19FYQ1 FY19FYQ2'!$BN:$BN,0))</f>
        <v>441</v>
      </c>
      <c r="P29" s="140">
        <f t="shared" si="7"/>
        <v>1.1263504712282584E-2</v>
      </c>
      <c r="Q29" s="96">
        <f>INDEX('SQL Outputs FY19FYQ1 FY19FYQ2'!$M:$M,MATCH('Analysis FY19FYQ1 FY19FYQ2'!C29,'SQL Outputs FY19FYQ1 FY19FYQ2'!$L:$L,0))</f>
        <v>40242</v>
      </c>
      <c r="R29" s="149">
        <f>INDEX('SQL Outputs FY19FYQ1 FY19FYQ2'!$X:$X,MATCH('Analysis FY19FYQ1 FY19FYQ2'!C29,'SQL Outputs FY19FYQ1 FY19FYQ2'!$W:$W,0))</f>
        <v>29164</v>
      </c>
      <c r="S29" s="148">
        <f t="shared" si="11"/>
        <v>0.72471547139804182</v>
      </c>
      <c r="T29" s="152">
        <f>IFERROR(INDEX('SQL Outputs FY19FYQ1 FY19FYQ2'!$AZ:$AZ,MATCH('Analysis FY19FYQ1 FY19FYQ2'!C29,'SQL Outputs FY19FYQ1 FY19FYQ2'!$AY:$AY,0)),"")</f>
        <v>4224</v>
      </c>
      <c r="U29" s="148">
        <f t="shared" si="8"/>
        <v>0.10496496198002088</v>
      </c>
      <c r="V29" s="147">
        <f>IFERROR(INDEX('SQL Outputs FY19FYQ1 FY19FYQ2'!$BJ:$BJ,MATCH('Analysis FY19FYQ1 FY19FYQ2'!C29,'SQL Outputs FY19FYQ1 FY19FYQ2'!$BI:$BI,0)),"")</f>
        <v>3287</v>
      </c>
      <c r="W29" s="148">
        <f t="shared" si="12"/>
        <v>8.1680830972615678E-2</v>
      </c>
      <c r="X29" s="131">
        <f>IFERROR(INDEX('SQL Outputs FY19FYQ1 FY19FYQ2'!$BE:$BE,MATCH('Analysis FY19FYQ1 FY19FYQ2'!C29,'SQL Outputs FY19FYQ1 FY19FYQ2'!$BD:$BD,0)),"")</f>
        <v>3567</v>
      </c>
      <c r="Y29" s="148">
        <f t="shared" si="13"/>
        <v>8.8638735649321607E-2</v>
      </c>
      <c r="Z29" s="126">
        <f t="shared" si="14"/>
        <v>0.14823895997752407</v>
      </c>
      <c r="AA29" s="126">
        <f t="shared" si="15"/>
        <v>0.84044645365616943</v>
      </c>
      <c r="AB29" s="161">
        <f t="shared" si="16"/>
        <v>0</v>
      </c>
      <c r="AC29" s="161"/>
      <c r="AD29" s="161"/>
      <c r="AE29" s="37" t="str">
        <f t="shared" si="17"/>
        <v>M 30-34</v>
      </c>
      <c r="AF29" s="227">
        <f t="shared" si="18"/>
        <v>4.980461267335836E-3</v>
      </c>
      <c r="AG29" s="227">
        <f t="shared" si="19"/>
        <v>0.14325849871018823</v>
      </c>
      <c r="AH29" s="227">
        <f t="shared" si="20"/>
        <v>9.5573774678824094E-2</v>
      </c>
      <c r="AI29" s="192">
        <f t="shared" si="21"/>
        <v>8.0070492682553063E-2</v>
      </c>
      <c r="AJ29" s="275">
        <f t="shared" si="22"/>
        <v>0.14823895997752407</v>
      </c>
      <c r="AK29" s="227">
        <f t="shared" si="23"/>
        <v>-6.8168467294971002E-2</v>
      </c>
      <c r="AL29" s="192">
        <f t="shared" si="24"/>
        <v>1.1621076290450285E-2</v>
      </c>
      <c r="AM29" s="227">
        <f t="shared" si="25"/>
        <v>1.1263504712282584E-2</v>
      </c>
      <c r="AN29" s="227">
        <f t="shared" si="26"/>
        <v>-9.1104129951727841E-2</v>
      </c>
      <c r="AO29" s="227">
        <f t="shared" si="27"/>
        <v>-6.8219548948994971E-2</v>
      </c>
      <c r="AP29" s="227">
        <f t="shared" si="28"/>
        <v>-5.1081654023968359E-5</v>
      </c>
    </row>
    <row r="30" spans="1:42" ht="15.75" thickBot="1" x14ac:dyDescent="0.3">
      <c r="A30" s="245">
        <f t="shared" si="2"/>
        <v>0</v>
      </c>
      <c r="B30" s="127">
        <f t="shared" si="9"/>
        <v>39425</v>
      </c>
      <c r="C30" s="34" t="str">
        <f t="shared" si="10"/>
        <v>M 35-39</v>
      </c>
      <c r="D30" s="248" t="s">
        <v>30</v>
      </c>
      <c r="E30" s="248" t="s">
        <v>31</v>
      </c>
      <c r="F30" s="95">
        <f>INDEX('SQL Outputs FY19FYQ1 FY19FYQ2'!$F:$F,MATCH('Analysis FY19FYQ1 FY19FYQ2'!C30,'SQL Outputs FY19FYQ1 FY19FYQ2'!$E:$E,0))</f>
        <v>39425</v>
      </c>
      <c r="G30" s="137">
        <f>INDEX('SQL Outputs FY19FYQ1 FY19FYQ2'!$X:$X,MATCH('Analysis FY19FYQ1 FY19FYQ2'!C30,'SQL Outputs FY19FYQ1 FY19FYQ2'!$W:$W,0))</f>
        <v>30571</v>
      </c>
      <c r="H30" s="140">
        <f t="shared" si="3"/>
        <v>0.77542168674698797</v>
      </c>
      <c r="I30" s="142">
        <f>INDEX('SQL Outputs FY19FYQ1 FY19FYQ2'!$AC:$AC,MATCH('Analysis FY19FYQ1 FY19FYQ2'!C30,'SQL Outputs FY19FYQ1 FY19FYQ2'!$AB:$AB,0))</f>
        <v>3422</v>
      </c>
      <c r="J30" s="140">
        <f t="shared" si="4"/>
        <v>8.6797717184527584E-2</v>
      </c>
      <c r="K30" s="145">
        <f>INDEX('SQL Outputs FY19FYQ1 FY19FYQ2'!$AH:$AH,MATCH('Analysis FY19FYQ1 FY19FYQ2'!C30,'SQL Outputs FY19FYQ1 FY19FYQ2'!$AG:$AG,0))</f>
        <v>178</v>
      </c>
      <c r="L30" s="140">
        <f t="shared" si="5"/>
        <v>4.514901712111604E-3</v>
      </c>
      <c r="M30" s="169">
        <f>INDEX('SQL Outputs FY19FYQ1 FY19FYQ2'!$AU:$AU,MATCH('Analysis FY19FYQ1 FY19FYQ2'!C30,'SQL Outputs FY19FYQ1 FY19FYQ2'!$AT:$AT,0))</f>
        <v>4871</v>
      </c>
      <c r="N30" s="140">
        <f t="shared" si="6"/>
        <v>0.12355104629042486</v>
      </c>
      <c r="O30" s="169">
        <f>INDEX('SQL Outputs FY19FYQ1 FY19FYQ2'!$BO:$BO,MATCH('Analysis FY19FYQ1 FY19FYQ2'!C30,'SQL Outputs FY19FYQ1 FY19FYQ2'!$BN:$BN,0))</f>
        <v>383</v>
      </c>
      <c r="P30" s="140">
        <f t="shared" si="7"/>
        <v>9.7146480659480033E-3</v>
      </c>
      <c r="Q30" s="96">
        <f>INDEX('SQL Outputs FY19FYQ1 FY19FYQ2'!$M:$M,MATCH('Analysis FY19FYQ1 FY19FYQ2'!C30,'SQL Outputs FY19FYQ1 FY19FYQ2'!$L:$L,0))</f>
        <v>40904</v>
      </c>
      <c r="R30" s="149">
        <f>INDEX('SQL Outputs FY19FYQ1 FY19FYQ2'!$X:$X,MATCH('Analysis FY19FYQ1 FY19FYQ2'!C30,'SQL Outputs FY19FYQ1 FY19FYQ2'!$W:$W,0))</f>
        <v>30571</v>
      </c>
      <c r="S30" s="148">
        <f t="shared" si="11"/>
        <v>0.74738411891257583</v>
      </c>
      <c r="T30" s="152">
        <f>IFERROR(INDEX('SQL Outputs FY19FYQ1 FY19FYQ2'!$AZ:$AZ,MATCH('Analysis FY19FYQ1 FY19FYQ2'!C30,'SQL Outputs FY19FYQ1 FY19FYQ2'!$AY:$AY,0)),"")</f>
        <v>3524</v>
      </c>
      <c r="U30" s="148">
        <f t="shared" si="8"/>
        <v>8.6152943477410523E-2</v>
      </c>
      <c r="V30" s="147">
        <f>IFERROR(INDEX('SQL Outputs FY19FYQ1 FY19FYQ2'!$BJ:$BJ,MATCH('Analysis FY19FYQ1 FY19FYQ2'!C30,'SQL Outputs FY19FYQ1 FY19FYQ2'!$BI:$BI,0)),"")</f>
        <v>3737</v>
      </c>
      <c r="W30" s="148">
        <f t="shared" si="12"/>
        <v>9.1360258165460589E-2</v>
      </c>
      <c r="X30" s="131">
        <f>IFERROR(INDEX('SQL Outputs FY19FYQ1 FY19FYQ2'!$BE:$BE,MATCH('Analysis FY19FYQ1 FY19FYQ2'!C30,'SQL Outputs FY19FYQ1 FY19FYQ2'!$BD:$BD,0)),"")</f>
        <v>3072</v>
      </c>
      <c r="Y30" s="148">
        <f t="shared" si="13"/>
        <v>7.5102679444553094E-2</v>
      </c>
      <c r="Z30" s="126">
        <f t="shared" si="14"/>
        <v>0.12806594800253646</v>
      </c>
      <c r="AA30" s="126">
        <f t="shared" si="15"/>
        <v>0.86221940393151553</v>
      </c>
      <c r="AB30" s="161">
        <f t="shared" si="16"/>
        <v>0</v>
      </c>
      <c r="AC30" s="161"/>
      <c r="AD30" s="161"/>
      <c r="AE30" s="37" t="str">
        <f t="shared" si="17"/>
        <v>M 35-39</v>
      </c>
      <c r="AF30" s="227">
        <f t="shared" si="18"/>
        <v>4.514901712111604E-3</v>
      </c>
      <c r="AG30" s="227">
        <f t="shared" si="19"/>
        <v>0.12355104629042486</v>
      </c>
      <c r="AH30" s="227">
        <f t="shared" si="20"/>
        <v>8.6797717184527584E-2</v>
      </c>
      <c r="AI30" s="192">
        <f t="shared" si="21"/>
        <v>5.1870640456563095E-2</v>
      </c>
      <c r="AJ30" s="275">
        <f t="shared" si="22"/>
        <v>0.12806594800253646</v>
      </c>
      <c r="AK30" s="227">
        <f t="shared" si="23"/>
        <v>-7.6195307545973368E-2</v>
      </c>
      <c r="AL30" s="192">
        <f t="shared" si="24"/>
        <v>-7.9898541534559296E-3</v>
      </c>
      <c r="AM30" s="227">
        <f t="shared" si="25"/>
        <v>9.7146480659480033E-3</v>
      </c>
      <c r="AN30" s="227">
        <f t="shared" si="26"/>
        <v>-7.7920101458465438E-2</v>
      </c>
      <c r="AO30" s="227">
        <f t="shared" si="27"/>
        <v>-7.6195307545973368E-2</v>
      </c>
      <c r="AP30" s="227">
        <f t="shared" si="28"/>
        <v>0</v>
      </c>
    </row>
    <row r="31" spans="1:42" ht="15.75" thickBot="1" x14ac:dyDescent="0.3">
      <c r="A31" s="245">
        <f t="shared" si="2"/>
        <v>0</v>
      </c>
      <c r="B31" s="127">
        <f t="shared" si="9"/>
        <v>86667</v>
      </c>
      <c r="C31" s="34" t="str">
        <f t="shared" si="10"/>
        <v>M 40+</v>
      </c>
      <c r="D31" s="248" t="s">
        <v>30</v>
      </c>
      <c r="E31" s="248" t="s">
        <v>36</v>
      </c>
      <c r="F31" s="95">
        <f>INDEX('SQL Outputs FY19FYQ1 FY19FYQ2'!$F:$F,MATCH('Analysis FY19FYQ1 FY19FYQ2'!C31,'SQL Outputs FY19FYQ1 FY19FYQ2'!$E:$E,0))</f>
        <v>86667</v>
      </c>
      <c r="G31" s="137">
        <f>INDEX('SQL Outputs FY19FYQ1 FY19FYQ2'!$X:$X,MATCH('Analysis FY19FYQ1 FY19FYQ2'!C31,'SQL Outputs FY19FYQ1 FY19FYQ2'!$W:$W,0))</f>
        <v>77381</v>
      </c>
      <c r="H31" s="140">
        <f t="shared" si="3"/>
        <v>0.89285425825285292</v>
      </c>
      <c r="I31" s="142">
        <f>INDEX('SQL Outputs FY19FYQ1 FY19FYQ2'!$AC:$AC,MATCH('Analysis FY19FYQ1 FY19FYQ2'!C31,'SQL Outputs FY19FYQ1 FY19FYQ2'!$AB:$AB,0))</f>
        <v>35</v>
      </c>
      <c r="J31" s="143">
        <f t="shared" si="4"/>
        <v>4.0384460059769001E-4</v>
      </c>
      <c r="K31" s="145">
        <f>INDEX('SQL Outputs FY19FYQ1 FY19FYQ2'!$AH:$AH,MATCH('Analysis FY19FYQ1 FY19FYQ2'!C31,'SQL Outputs FY19FYQ1 FY19FYQ2'!$AG:$AG,0))</f>
        <v>463</v>
      </c>
      <c r="L31" s="140">
        <f t="shared" si="5"/>
        <v>5.3422871450494423E-3</v>
      </c>
      <c r="M31" s="169">
        <f>INDEX('SQL Outputs FY19FYQ1 FY19FYQ2'!$AU:$AU,MATCH('Analysis FY19FYQ1 FY19FYQ2'!C31,'SQL Outputs FY19FYQ1 FY19FYQ2'!$AT:$AT,0))</f>
        <v>8113</v>
      </c>
      <c r="N31" s="140">
        <f t="shared" si="6"/>
        <v>9.3611178418544549E-2</v>
      </c>
      <c r="O31" s="169">
        <f>INDEX('SQL Outputs FY19FYQ1 FY19FYQ2'!$BO:$BO,MATCH('Analysis FY19FYQ1 FY19FYQ2'!C31,'SQL Outputs FY19FYQ1 FY19FYQ2'!$BN:$BN,0))</f>
        <v>675</v>
      </c>
      <c r="P31" s="140">
        <f t="shared" si="7"/>
        <v>7.7884315829554506E-3</v>
      </c>
      <c r="Q31" s="96">
        <f>INDEX('SQL Outputs FY19FYQ1 FY19FYQ2'!$M:$M,MATCH('Analysis FY19FYQ1 FY19FYQ2'!C31,'SQL Outputs FY19FYQ1 FY19FYQ2'!$L:$L,0))</f>
        <v>92144</v>
      </c>
      <c r="R31" s="149">
        <f>INDEX('SQL Outputs FY19FYQ1 FY19FYQ2'!$X:$X,MATCH('Analysis FY19FYQ1 FY19FYQ2'!C31,'SQL Outputs FY19FYQ1 FY19FYQ2'!$W:$W,0))</f>
        <v>77381</v>
      </c>
      <c r="S31" s="151">
        <f t="shared" si="11"/>
        <v>0.83978338253168949</v>
      </c>
      <c r="T31" s="152">
        <f>IFERROR(INDEX('SQL Outputs FY19FYQ1 FY19FYQ2'!$AZ:$AZ,MATCH('Analysis FY19FYQ1 FY19FYQ2'!C31,'SQL Outputs FY19FYQ1 FY19FYQ2'!$AY:$AY,0)),"")</f>
        <v>5693</v>
      </c>
      <c r="U31" s="151">
        <f t="shared" si="8"/>
        <v>6.1783729814203853E-2</v>
      </c>
      <c r="V31" s="147">
        <f>IFERROR(INDEX('SQL Outputs FY19FYQ1 FY19FYQ2'!$BJ:$BJ,MATCH('Analysis FY19FYQ1 FY19FYQ2'!C31,'SQL Outputs FY19FYQ1 FY19FYQ2'!$BI:$BI,0)),"")</f>
        <v>3442</v>
      </c>
      <c r="W31" s="148">
        <f t="shared" si="12"/>
        <v>3.735457544712624E-2</v>
      </c>
      <c r="X31" s="131">
        <f>IFERROR(INDEX('SQL Outputs FY19FYQ1 FY19FYQ2'!$BE:$BE,MATCH('Analysis FY19FYQ1 FY19FYQ2'!C31,'SQL Outputs FY19FYQ1 FY19FYQ2'!$BD:$BD,0)),"")</f>
        <v>5628</v>
      </c>
      <c r="Y31" s="148">
        <f t="shared" si="13"/>
        <v>6.107831220698038E-2</v>
      </c>
      <c r="Z31" s="126">
        <f t="shared" si="14"/>
        <v>9.8953465563593981E-2</v>
      </c>
      <c r="AA31" s="126">
        <f t="shared" si="15"/>
        <v>0.89325810285345053</v>
      </c>
      <c r="AB31" s="161">
        <f t="shared" si="16"/>
        <v>0</v>
      </c>
      <c r="AC31" s="161"/>
      <c r="AD31" s="161"/>
      <c r="AE31" s="37" t="str">
        <f t="shared" si="17"/>
        <v>M 40+</v>
      </c>
      <c r="AF31" s="227">
        <f t="shared" si="18"/>
        <v>5.3422871450494423E-3</v>
      </c>
      <c r="AG31" s="227">
        <f t="shared" si="19"/>
        <v>9.3611178418544549E-2</v>
      </c>
      <c r="AH31" s="227">
        <f t="shared" si="20"/>
        <v>4.0384460059769001E-4</v>
      </c>
      <c r="AI31" s="192">
        <f t="shared" si="21"/>
        <v>2.492298106545744E-3</v>
      </c>
      <c r="AJ31" s="275">
        <f t="shared" si="22"/>
        <v>9.8953465563593981E-2</v>
      </c>
      <c r="AK31" s="227">
        <f t="shared" si="23"/>
        <v>-9.6461167457048233E-2</v>
      </c>
      <c r="AL31" s="192">
        <f t="shared" si="24"/>
        <v>-3.9311387263895138E-2</v>
      </c>
      <c r="AM31" s="227">
        <f t="shared" si="25"/>
        <v>7.7884315829554506E-3</v>
      </c>
      <c r="AN31" s="227">
        <f t="shared" si="26"/>
        <v>-6.4938211776108548E-2</v>
      </c>
      <c r="AO31" s="227">
        <f t="shared" si="27"/>
        <v>-9.6461167457048233E-2</v>
      </c>
      <c r="AP31" s="227">
        <f t="shared" si="28"/>
        <v>0</v>
      </c>
    </row>
    <row r="32" spans="1:42" x14ac:dyDescent="0.25">
      <c r="B32" s="172"/>
    </row>
  </sheetData>
  <mergeCells count="23">
    <mergeCell ref="X9:Y10"/>
    <mergeCell ref="Z9:Z10"/>
    <mergeCell ref="AA9:AA10"/>
    <mergeCell ref="X8:Y8"/>
    <mergeCell ref="C9:C10"/>
    <mergeCell ref="G9:H10"/>
    <mergeCell ref="I9:J10"/>
    <mergeCell ref="K9:L10"/>
    <mergeCell ref="M9:N10"/>
    <mergeCell ref="O9:P10"/>
    <mergeCell ref="R9:S10"/>
    <mergeCell ref="T9:U10"/>
    <mergeCell ref="V9:W10"/>
    <mergeCell ref="G7:P7"/>
    <mergeCell ref="R7:Y7"/>
    <mergeCell ref="G8:H8"/>
    <mergeCell ref="I8:J8"/>
    <mergeCell ref="K8:L8"/>
    <mergeCell ref="M8:N8"/>
    <mergeCell ref="O8:P8"/>
    <mergeCell ref="R8:S8"/>
    <mergeCell ref="T8:U8"/>
    <mergeCell ref="V8:W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6BFA-8DC6-4173-8C12-0597015360DC}">
  <sheetPr>
    <tabColor theme="9"/>
  </sheetPr>
  <dimension ref="A1:CN1654"/>
  <sheetViews>
    <sheetView tabSelected="1" topLeftCell="H1" workbookViewId="0">
      <selection activeCell="E19" sqref="E19"/>
    </sheetView>
  </sheetViews>
  <sheetFormatPr defaultRowHeight="15" x14ac:dyDescent="0.25"/>
  <cols>
    <col min="1" max="1" width="5.28515625" style="37" bestFit="1" customWidth="1"/>
    <col min="2" max="2" width="9.140625" style="6"/>
    <col min="3" max="3" width="10.7109375" style="282" bestFit="1" customWidth="1"/>
    <col min="4" max="4" width="6.85546875" style="281" bestFit="1" customWidth="1"/>
    <col min="5" max="5" width="4.28515625" style="6" bestFit="1" customWidth="1"/>
    <col min="6" max="6" width="9.140625" style="37"/>
    <col min="7" max="7" width="3.5703125" style="37" customWidth="1"/>
    <col min="8" max="8" width="13.140625" style="37" bestFit="1" customWidth="1"/>
    <col min="9" max="9" width="12.85546875" style="37" bestFit="1" customWidth="1"/>
    <col min="10" max="10" width="14" style="37" bestFit="1" customWidth="1"/>
    <col min="11" max="11" width="4.42578125" style="37" customWidth="1"/>
    <col min="12" max="12" width="13.140625" style="37" bestFit="1" customWidth="1"/>
    <col min="13" max="13" width="16.28515625" style="37" bestFit="1" customWidth="1"/>
    <col min="14" max="14" width="14" style="37" bestFit="1" customWidth="1"/>
    <col min="15" max="15" width="12.85546875" style="37" bestFit="1" customWidth="1"/>
    <col min="16" max="16" width="14" style="37" bestFit="1" customWidth="1"/>
    <col min="17" max="17" width="12.85546875" style="37" bestFit="1" customWidth="1"/>
    <col min="18" max="18" width="14" style="37" bestFit="1" customWidth="1"/>
    <col min="19" max="19" width="12.85546875" style="37" bestFit="1" customWidth="1"/>
    <col min="20" max="20" width="14" style="37" bestFit="1" customWidth="1"/>
    <col min="21" max="21" width="12.85546875" style="37" bestFit="1" customWidth="1"/>
    <col min="22" max="22" width="14" style="37" bestFit="1" customWidth="1"/>
    <col min="23" max="23" width="12.85546875" style="37" bestFit="1" customWidth="1"/>
    <col min="24" max="24" width="14" style="37" bestFit="1" customWidth="1"/>
    <col min="25" max="25" width="12.85546875" style="37" bestFit="1" customWidth="1"/>
    <col min="26" max="26" width="14" style="37" bestFit="1" customWidth="1"/>
    <col min="27" max="27" width="12.85546875" style="37" bestFit="1" customWidth="1"/>
    <col min="28" max="28" width="14" style="37" bestFit="1" customWidth="1"/>
    <col min="29" max="29" width="12.85546875" style="37" bestFit="1" customWidth="1"/>
    <col min="30" max="30" width="14" style="37" bestFit="1" customWidth="1"/>
    <col min="31" max="31" width="4.7109375" style="37" customWidth="1"/>
    <col min="32" max="32" width="13.140625" style="37" bestFit="1" customWidth="1"/>
    <col min="33" max="33" width="16.28515625" style="37" bestFit="1" customWidth="1"/>
    <col min="34" max="34" width="5.5703125" style="37" bestFit="1" customWidth="1"/>
    <col min="35" max="39" width="5.7109375" style="37" bestFit="1" customWidth="1"/>
    <col min="40" max="41" width="5.5703125" style="37" bestFit="1" customWidth="1"/>
    <col min="42" max="42" width="14" style="37" bestFit="1" customWidth="1"/>
    <col min="43" max="43" width="12.85546875" style="37" bestFit="1" customWidth="1"/>
    <col min="44" max="44" width="14" style="37" bestFit="1" customWidth="1"/>
    <col min="45" max="45" width="12.85546875" style="37" bestFit="1" customWidth="1"/>
    <col min="46" max="46" width="14" style="37" bestFit="1" customWidth="1"/>
    <col min="47" max="47" width="12.85546875" style="37" bestFit="1" customWidth="1"/>
    <col min="48" max="48" width="14" style="37" bestFit="1" customWidth="1"/>
    <col min="49" max="49" width="12.85546875" style="37" bestFit="1" customWidth="1"/>
    <col min="50" max="50" width="14" style="37" bestFit="1" customWidth="1"/>
    <col min="51" max="51" width="4" style="37" bestFit="1" customWidth="1"/>
    <col min="52" max="52" width="3.42578125" style="37" bestFit="1" customWidth="1"/>
    <col min="53" max="53" width="4.42578125" style="37" bestFit="1" customWidth="1"/>
    <col min="54" max="54" width="4.28515625" style="37" bestFit="1" customWidth="1"/>
    <col min="55" max="55" width="10.5703125" style="37" bestFit="1" customWidth="1"/>
    <col min="56" max="56" width="7.5703125" style="37" bestFit="1" customWidth="1"/>
    <col min="57" max="57" width="4.28515625" style="37" bestFit="1" customWidth="1"/>
    <col min="58" max="58" width="4.5703125" style="37" bestFit="1" customWidth="1"/>
    <col min="59" max="59" width="4.140625" style="37" bestFit="1" customWidth="1"/>
    <col min="60" max="60" width="4" style="37" bestFit="1" customWidth="1"/>
    <col min="61" max="61" width="3.42578125" style="37" bestFit="1" customWidth="1"/>
    <col min="62" max="62" width="4.42578125" style="37" bestFit="1" customWidth="1"/>
    <col min="63" max="63" width="4.5703125" style="37" bestFit="1" customWidth="1"/>
    <col min="64" max="64" width="10.5703125" style="37" bestFit="1" customWidth="1"/>
    <col min="65" max="65" width="5.85546875" style="37" bestFit="1" customWidth="1"/>
    <col min="66" max="66" width="4.28515625" style="37" bestFit="1" customWidth="1"/>
    <col min="67" max="67" width="4.5703125" style="37" bestFit="1" customWidth="1"/>
    <col min="68" max="68" width="4.140625" style="37" bestFit="1" customWidth="1"/>
    <col min="69" max="69" width="4.85546875" style="37" bestFit="1" customWidth="1"/>
    <col min="70" max="70" width="4" style="37" bestFit="1" customWidth="1"/>
    <col min="71" max="71" width="3.42578125" style="37" bestFit="1" customWidth="1"/>
    <col min="72" max="72" width="4.42578125" style="37" bestFit="1" customWidth="1"/>
    <col min="73" max="73" width="4.28515625" style="37" bestFit="1" customWidth="1"/>
    <col min="74" max="74" width="4.5703125" style="37" bestFit="1" customWidth="1"/>
    <col min="75" max="75" width="4.28515625" style="37" bestFit="1" customWidth="1"/>
    <col min="76" max="76" width="8.85546875" style="37" bestFit="1" customWidth="1"/>
    <col min="77" max="77" width="5.5703125" style="37" bestFit="1" customWidth="1"/>
    <col min="78" max="78" width="4.28515625" style="37" bestFit="1" customWidth="1"/>
    <col min="79" max="79" width="4.5703125" style="37" bestFit="1" customWidth="1"/>
    <col min="80" max="80" width="4.140625" style="37" bestFit="1" customWidth="1"/>
    <col min="81" max="81" width="4.85546875" style="37" bestFit="1" customWidth="1"/>
    <col min="82" max="82" width="4" style="37" bestFit="1" customWidth="1"/>
    <col min="83" max="83" width="4.42578125" style="37" bestFit="1" customWidth="1"/>
    <col min="84" max="84" width="8.5703125" style="37" bestFit="1" customWidth="1"/>
    <col min="85" max="85" width="11.28515625" style="37" bestFit="1" customWidth="1"/>
    <col min="86" max="16384" width="9.140625" style="37"/>
  </cols>
  <sheetData>
    <row r="1" spans="1:92" x14ac:dyDescent="0.25">
      <c r="H1" s="291" t="s">
        <v>211</v>
      </c>
      <c r="L1" s="291" t="s">
        <v>210</v>
      </c>
      <c r="AF1" s="291" t="s">
        <v>209</v>
      </c>
    </row>
    <row r="2" spans="1:92" x14ac:dyDescent="0.25">
      <c r="A2" s="291" t="s">
        <v>24</v>
      </c>
      <c r="B2" s="6" t="s">
        <v>25</v>
      </c>
      <c r="C2" s="282" t="s">
        <v>208</v>
      </c>
      <c r="D2" s="281" t="s">
        <v>207</v>
      </c>
      <c r="E2" s="6" t="s">
        <v>206</v>
      </c>
      <c r="F2" s="37" t="s">
        <v>37</v>
      </c>
      <c r="H2" s="290" t="s">
        <v>24</v>
      </c>
      <c r="I2" s="37" t="s">
        <v>16</v>
      </c>
    </row>
    <row r="3" spans="1:92" x14ac:dyDescent="0.25">
      <c r="A3" s="37" t="s">
        <v>16</v>
      </c>
      <c r="B3" s="6" t="s">
        <v>35</v>
      </c>
      <c r="C3" s="282">
        <v>43125</v>
      </c>
      <c r="D3" s="281">
        <f t="shared" ref="D3:D66" si="0">MONTH(C3)</f>
        <v>1</v>
      </c>
      <c r="E3" s="6">
        <f t="shared" ref="E3:E66" si="1">DAY(C3)</f>
        <v>25</v>
      </c>
      <c r="F3" s="37">
        <v>1</v>
      </c>
      <c r="H3" s="290" t="s">
        <v>25</v>
      </c>
      <c r="I3" s="37" t="s">
        <v>26</v>
      </c>
      <c r="L3" s="290" t="s">
        <v>24</v>
      </c>
      <c r="M3" s="37" t="s">
        <v>16</v>
      </c>
      <c r="AF3" s="290" t="s">
        <v>24</v>
      </c>
      <c r="AG3" s="37" t="s">
        <v>16</v>
      </c>
    </row>
    <row r="4" spans="1:92" x14ac:dyDescent="0.25">
      <c r="A4" s="37" t="s">
        <v>16</v>
      </c>
      <c r="B4" s="6" t="s">
        <v>35</v>
      </c>
      <c r="C4" s="282">
        <v>43131</v>
      </c>
      <c r="D4" s="281">
        <f t="shared" si="0"/>
        <v>1</v>
      </c>
      <c r="E4" s="6">
        <f t="shared" si="1"/>
        <v>31</v>
      </c>
      <c r="F4" s="37">
        <v>3</v>
      </c>
      <c r="H4" s="282"/>
      <c r="L4" s="282"/>
      <c r="AF4" s="282"/>
    </row>
    <row r="5" spans="1:92" x14ac:dyDescent="0.25">
      <c r="A5" s="37" t="s">
        <v>16</v>
      </c>
      <c r="B5" s="6" t="s">
        <v>35</v>
      </c>
      <c r="C5" s="282">
        <v>43157</v>
      </c>
      <c r="D5" s="281">
        <f t="shared" si="0"/>
        <v>2</v>
      </c>
      <c r="E5" s="6">
        <f t="shared" si="1"/>
        <v>26</v>
      </c>
      <c r="F5" s="37">
        <v>2</v>
      </c>
      <c r="H5" s="290" t="s">
        <v>204</v>
      </c>
      <c r="I5" s="37" t="s">
        <v>203</v>
      </c>
      <c r="J5" s="37" t="s">
        <v>202</v>
      </c>
      <c r="M5" s="290" t="s">
        <v>205</v>
      </c>
      <c r="AF5" s="290" t="s">
        <v>203</v>
      </c>
      <c r="AG5" s="290" t="s">
        <v>205</v>
      </c>
      <c r="AY5" s="290"/>
      <c r="AZ5" s="290"/>
      <c r="BA5" s="290"/>
      <c r="BB5" s="290"/>
      <c r="BC5" s="290"/>
      <c r="BD5" s="290"/>
      <c r="BE5" s="290"/>
      <c r="BF5" s="290"/>
      <c r="BG5" s="290"/>
      <c r="BH5" s="290"/>
      <c r="BI5" s="290"/>
      <c r="BJ5" s="290"/>
      <c r="BK5" s="290"/>
      <c r="BL5" s="290"/>
      <c r="BM5" s="290"/>
      <c r="BN5" s="290"/>
      <c r="BO5" s="290"/>
      <c r="BP5" s="290"/>
      <c r="BQ5" s="290"/>
      <c r="BR5" s="290"/>
      <c r="BS5" s="290"/>
      <c r="BT5" s="290"/>
      <c r="BU5" s="290"/>
      <c r="BV5" s="290"/>
      <c r="BW5" s="290"/>
      <c r="BX5" s="290"/>
      <c r="BY5" s="290"/>
      <c r="BZ5" s="290"/>
      <c r="CA5" s="290"/>
      <c r="CB5" s="290"/>
      <c r="CC5" s="290"/>
      <c r="CD5" s="290"/>
      <c r="CE5" s="290"/>
      <c r="CF5" s="290"/>
      <c r="CG5" s="290"/>
      <c r="CH5" s="290"/>
      <c r="CI5" s="290"/>
      <c r="CJ5" s="290"/>
    </row>
    <row r="6" spans="1:92" x14ac:dyDescent="0.25">
      <c r="A6" s="37" t="s">
        <v>16</v>
      </c>
      <c r="B6" s="6" t="s">
        <v>35</v>
      </c>
      <c r="C6" s="282">
        <v>43143</v>
      </c>
      <c r="D6" s="281">
        <f t="shared" si="0"/>
        <v>2</v>
      </c>
      <c r="E6" s="6">
        <f t="shared" si="1"/>
        <v>12</v>
      </c>
      <c r="F6" s="37">
        <v>2</v>
      </c>
      <c r="H6" s="236">
        <v>1</v>
      </c>
      <c r="I6" s="161">
        <v>4249</v>
      </c>
      <c r="J6" s="285">
        <v>0.91356697484411953</v>
      </c>
      <c r="M6" s="37" t="s">
        <v>40</v>
      </c>
      <c r="O6" s="37" t="s">
        <v>39</v>
      </c>
      <c r="Q6" s="37" t="s">
        <v>26</v>
      </c>
      <c r="S6" s="37" t="s">
        <v>28</v>
      </c>
      <c r="U6" s="37" t="s">
        <v>34</v>
      </c>
      <c r="W6" s="37" t="s">
        <v>33</v>
      </c>
      <c r="Y6" s="37" t="s">
        <v>31</v>
      </c>
      <c r="AA6" s="37" t="s">
        <v>36</v>
      </c>
      <c r="AC6" s="37" t="s">
        <v>38</v>
      </c>
      <c r="AF6" s="290" t="s">
        <v>204</v>
      </c>
      <c r="AG6" s="37" t="s">
        <v>40</v>
      </c>
      <c r="AH6" s="37" t="s">
        <v>39</v>
      </c>
      <c r="AI6" s="37" t="s">
        <v>26</v>
      </c>
      <c r="AJ6" s="37" t="s">
        <v>28</v>
      </c>
      <c r="AK6" s="37" t="s">
        <v>34</v>
      </c>
      <c r="AL6" s="37" t="s">
        <v>33</v>
      </c>
      <c r="AM6" s="37" t="s">
        <v>31</v>
      </c>
      <c r="AN6" s="37" t="s">
        <v>36</v>
      </c>
      <c r="AO6" s="37" t="s">
        <v>38</v>
      </c>
    </row>
    <row r="7" spans="1:92" x14ac:dyDescent="0.25">
      <c r="A7" s="37" t="s">
        <v>16</v>
      </c>
      <c r="B7" s="6" t="s">
        <v>35</v>
      </c>
      <c r="C7" s="282">
        <v>43146</v>
      </c>
      <c r="D7" s="281">
        <f t="shared" si="0"/>
        <v>2</v>
      </c>
      <c r="E7" s="6">
        <f t="shared" si="1"/>
        <v>15</v>
      </c>
      <c r="F7" s="37">
        <v>2</v>
      </c>
      <c r="H7" s="289">
        <v>1</v>
      </c>
      <c r="I7" s="288">
        <v>4042</v>
      </c>
      <c r="J7" s="287">
        <v>0.86906041711459903</v>
      </c>
      <c r="L7" s="290" t="s">
        <v>204</v>
      </c>
      <c r="M7" s="37" t="s">
        <v>203</v>
      </c>
      <c r="N7" s="37" t="s">
        <v>202</v>
      </c>
      <c r="O7" s="37" t="s">
        <v>203</v>
      </c>
      <c r="P7" s="37" t="s">
        <v>202</v>
      </c>
      <c r="Q7" s="37" t="s">
        <v>203</v>
      </c>
      <c r="R7" s="37" t="s">
        <v>202</v>
      </c>
      <c r="S7" s="37" t="s">
        <v>203</v>
      </c>
      <c r="T7" s="37" t="s">
        <v>202</v>
      </c>
      <c r="U7" s="37" t="s">
        <v>203</v>
      </c>
      <c r="V7" s="37" t="s">
        <v>202</v>
      </c>
      <c r="W7" s="37" t="s">
        <v>203</v>
      </c>
      <c r="X7" s="37" t="s">
        <v>202</v>
      </c>
      <c r="Y7" s="37" t="s">
        <v>203</v>
      </c>
      <c r="Z7" s="37" t="s">
        <v>202</v>
      </c>
      <c r="AA7" s="37" t="s">
        <v>203</v>
      </c>
      <c r="AB7" s="37" t="s">
        <v>202</v>
      </c>
      <c r="AC7" s="37" t="s">
        <v>203</v>
      </c>
      <c r="AD7" s="37" t="s">
        <v>202</v>
      </c>
      <c r="AF7" s="236" t="s">
        <v>201</v>
      </c>
      <c r="AG7" s="275">
        <v>0.78093306288032449</v>
      </c>
      <c r="AH7" s="275">
        <v>0.73046875</v>
      </c>
      <c r="AI7" s="275">
        <v>0.91356697484411953</v>
      </c>
      <c r="AJ7" s="275">
        <v>0.8677496511859677</v>
      </c>
      <c r="AK7" s="275">
        <v>0.84618438027190634</v>
      </c>
      <c r="AL7" s="275">
        <v>0.80691543991783632</v>
      </c>
      <c r="AM7" s="275">
        <v>0.8094728800611154</v>
      </c>
      <c r="AN7" s="275">
        <v>0.7</v>
      </c>
      <c r="AO7" s="275">
        <v>0.76978417266187049</v>
      </c>
      <c r="AY7" s="290"/>
      <c r="AZ7" s="290"/>
      <c r="BA7" s="290"/>
      <c r="BB7" s="290"/>
      <c r="BC7" s="290"/>
      <c r="BD7" s="290"/>
      <c r="BE7" s="290"/>
      <c r="BF7" s="290"/>
      <c r="BG7" s="290"/>
      <c r="BH7" s="290"/>
      <c r="BI7" s="290"/>
      <c r="BJ7" s="290"/>
      <c r="BK7" s="290"/>
      <c r="BL7" s="290"/>
      <c r="BM7" s="290"/>
      <c r="BN7" s="290"/>
      <c r="BO7" s="290"/>
      <c r="BP7" s="290"/>
      <c r="BQ7" s="290"/>
      <c r="BR7" s="290"/>
      <c r="BS7" s="290"/>
      <c r="BT7" s="290"/>
      <c r="BU7" s="290"/>
      <c r="BV7" s="290"/>
      <c r="BW7" s="290"/>
      <c r="BX7" s="290"/>
      <c r="BY7" s="290"/>
      <c r="BZ7" s="290"/>
      <c r="CA7" s="290"/>
      <c r="CB7" s="290"/>
      <c r="CC7" s="290"/>
      <c r="CD7" s="290"/>
      <c r="CE7" s="290"/>
      <c r="CF7" s="290"/>
      <c r="CG7" s="290"/>
      <c r="CH7" s="290"/>
      <c r="CI7" s="290"/>
      <c r="CJ7" s="290"/>
      <c r="CK7" s="290"/>
      <c r="CL7" s="290"/>
      <c r="CM7" s="290"/>
      <c r="CN7" s="290"/>
    </row>
    <row r="8" spans="1:92" x14ac:dyDescent="0.25">
      <c r="A8" s="37" t="s">
        <v>16</v>
      </c>
      <c r="B8" s="6" t="s">
        <v>35</v>
      </c>
      <c r="C8" s="282">
        <v>43153</v>
      </c>
      <c r="D8" s="281">
        <f t="shared" si="0"/>
        <v>2</v>
      </c>
      <c r="E8" s="6">
        <f t="shared" si="1"/>
        <v>22</v>
      </c>
      <c r="F8" s="37">
        <v>3</v>
      </c>
      <c r="H8" s="286">
        <v>2</v>
      </c>
      <c r="I8" s="161">
        <v>10</v>
      </c>
      <c r="J8" s="285">
        <v>2.1500752526338422E-3</v>
      </c>
      <c r="L8" s="236">
        <v>1</v>
      </c>
      <c r="M8" s="161">
        <v>385</v>
      </c>
      <c r="N8" s="285">
        <v>0.78093306288032449</v>
      </c>
      <c r="O8" s="161">
        <v>748</v>
      </c>
      <c r="P8" s="285">
        <v>0.73046875</v>
      </c>
      <c r="Q8" s="161">
        <v>4249</v>
      </c>
      <c r="R8" s="285">
        <v>0.91356697484411953</v>
      </c>
      <c r="S8" s="161">
        <v>8707</v>
      </c>
      <c r="T8" s="285">
        <v>0.8677496511859677</v>
      </c>
      <c r="U8" s="161">
        <v>8527</v>
      </c>
      <c r="V8" s="285">
        <v>0.84618438027190634</v>
      </c>
      <c r="W8" s="161">
        <v>7071</v>
      </c>
      <c r="X8" s="285">
        <v>0.80691543991783632</v>
      </c>
      <c r="Y8" s="161">
        <v>5298</v>
      </c>
      <c r="Z8" s="285">
        <v>0.8094728800611154</v>
      </c>
      <c r="AA8" s="161">
        <v>28</v>
      </c>
      <c r="AB8" s="285">
        <v>0.7</v>
      </c>
      <c r="AC8" s="161">
        <v>535</v>
      </c>
      <c r="AD8" s="285">
        <v>0.76978417266187049</v>
      </c>
      <c r="AF8" s="236" t="s">
        <v>200</v>
      </c>
      <c r="AG8" s="275">
        <v>8.5192697768762676E-2</v>
      </c>
      <c r="AH8" s="275">
        <v>0.1337890625</v>
      </c>
      <c r="AI8" s="275">
        <v>4.4721565254783914E-2</v>
      </c>
      <c r="AJ8" s="275">
        <v>6.597568267889177E-2</v>
      </c>
      <c r="AK8" s="275">
        <v>7.5220799841222583E-2</v>
      </c>
      <c r="AL8" s="275">
        <v>9.3803491954809998E-2</v>
      </c>
      <c r="AM8" s="275">
        <v>8.8770053475935834E-2</v>
      </c>
      <c r="AN8" s="275">
        <v>2.5000000000000001E-2</v>
      </c>
      <c r="AO8" s="275">
        <v>0.11079136690647481</v>
      </c>
    </row>
    <row r="9" spans="1:92" x14ac:dyDescent="0.25">
      <c r="A9" s="37" t="s">
        <v>16</v>
      </c>
      <c r="B9" s="6" t="s">
        <v>35</v>
      </c>
      <c r="C9" s="282">
        <v>43214</v>
      </c>
      <c r="D9" s="281">
        <f t="shared" si="0"/>
        <v>4</v>
      </c>
      <c r="E9" s="6">
        <f t="shared" si="1"/>
        <v>24</v>
      </c>
      <c r="F9" s="37">
        <v>1</v>
      </c>
      <c r="H9" s="286">
        <v>3</v>
      </c>
      <c r="I9" s="161">
        <v>11</v>
      </c>
      <c r="J9" s="285">
        <v>2.3650827778972264E-3</v>
      </c>
      <c r="L9" s="289">
        <v>1</v>
      </c>
      <c r="M9" s="288">
        <v>333</v>
      </c>
      <c r="N9" s="287">
        <v>0.67545638945233266</v>
      </c>
      <c r="O9" s="288">
        <v>639</v>
      </c>
      <c r="P9" s="287">
        <v>0.6240234375</v>
      </c>
      <c r="Q9" s="288">
        <v>4042</v>
      </c>
      <c r="R9" s="287">
        <v>0.86906041711459903</v>
      </c>
      <c r="S9" s="288">
        <v>8160</v>
      </c>
      <c r="T9" s="287">
        <v>0.8132350009966115</v>
      </c>
      <c r="U9" s="288">
        <v>7839</v>
      </c>
      <c r="V9" s="287">
        <v>0.7779100922893718</v>
      </c>
      <c r="W9" s="288">
        <v>6331</v>
      </c>
      <c r="X9" s="287">
        <v>0.72246947392445504</v>
      </c>
      <c r="Y9" s="288">
        <v>4728</v>
      </c>
      <c r="Z9" s="287">
        <v>0.72238349885408704</v>
      </c>
      <c r="AA9" s="288">
        <v>28</v>
      </c>
      <c r="AB9" s="287">
        <v>0.7</v>
      </c>
      <c r="AC9" s="288">
        <v>465</v>
      </c>
      <c r="AD9" s="287">
        <v>0.6690647482014388</v>
      </c>
      <c r="AF9" s="236" t="s">
        <v>199</v>
      </c>
      <c r="AG9" s="275">
        <v>0.13184584178498987</v>
      </c>
      <c r="AH9" s="275">
        <v>0.1328125</v>
      </c>
      <c r="AI9" s="275">
        <v>4.1711459901096537E-2</v>
      </c>
      <c r="AJ9" s="275">
        <v>6.527805461431134E-2</v>
      </c>
      <c r="AK9" s="275">
        <v>7.7800932817306739E-2</v>
      </c>
      <c r="AL9" s="275">
        <v>9.8482254935524358E-2</v>
      </c>
      <c r="AM9" s="275">
        <v>0.10053475935828877</v>
      </c>
      <c r="AN9" s="275">
        <v>0.05</v>
      </c>
      <c r="AO9" s="275">
        <v>0.11654676258992806</v>
      </c>
    </row>
    <row r="10" spans="1:92" x14ac:dyDescent="0.25">
      <c r="A10" s="37" t="s">
        <v>16</v>
      </c>
      <c r="B10" s="6" t="s">
        <v>35</v>
      </c>
      <c r="C10" s="282">
        <v>43142</v>
      </c>
      <c r="D10" s="281">
        <f t="shared" si="0"/>
        <v>2</v>
      </c>
      <c r="E10" s="6">
        <f t="shared" si="1"/>
        <v>11</v>
      </c>
      <c r="F10" s="37">
        <v>1</v>
      </c>
      <c r="H10" s="286">
        <v>4</v>
      </c>
      <c r="I10" s="161">
        <v>9</v>
      </c>
      <c r="J10" s="285">
        <v>1.9350677273704579E-3</v>
      </c>
      <c r="L10" s="286">
        <v>2</v>
      </c>
      <c r="M10" s="161">
        <v>5</v>
      </c>
      <c r="N10" s="285">
        <v>1.0141987829614604E-2</v>
      </c>
      <c r="O10" s="161">
        <v>3</v>
      </c>
      <c r="P10" s="285">
        <v>2.9296875E-3</v>
      </c>
      <c r="Q10" s="161">
        <v>10</v>
      </c>
      <c r="R10" s="285">
        <v>2.1500752526338422E-3</v>
      </c>
      <c r="S10" s="161">
        <v>25</v>
      </c>
      <c r="T10" s="285">
        <v>2.4915288020729521E-3</v>
      </c>
      <c r="U10" s="161">
        <v>28</v>
      </c>
      <c r="V10" s="285">
        <v>2.7786047434752406E-3</v>
      </c>
      <c r="W10" s="161">
        <v>21</v>
      </c>
      <c r="X10" s="285">
        <v>2.3964395754878468E-3</v>
      </c>
      <c r="Y10" s="161">
        <v>14</v>
      </c>
      <c r="Z10" s="285">
        <v>2.1390374331550803E-3</v>
      </c>
      <c r="AA10" s="161"/>
      <c r="AB10" s="285">
        <v>0</v>
      </c>
      <c r="AC10" s="161">
        <v>3</v>
      </c>
      <c r="AD10" s="285">
        <v>4.3165467625899279E-3</v>
      </c>
      <c r="AF10" s="236" t="s">
        <v>198</v>
      </c>
      <c r="AG10" s="275">
        <v>0</v>
      </c>
      <c r="AH10" s="275">
        <v>0</v>
      </c>
      <c r="AI10" s="275">
        <v>0</v>
      </c>
      <c r="AJ10" s="275">
        <v>1.9932230416583617E-4</v>
      </c>
      <c r="AK10" s="275">
        <v>0</v>
      </c>
      <c r="AL10" s="275">
        <v>0</v>
      </c>
      <c r="AM10" s="275">
        <v>3.0557677616501144E-4</v>
      </c>
      <c r="AN10" s="275">
        <v>2.5000000000000001E-2</v>
      </c>
      <c r="AO10" s="275">
        <v>1.4388489208633094E-3</v>
      </c>
    </row>
    <row r="11" spans="1:92" x14ac:dyDescent="0.25">
      <c r="A11" s="37" t="s">
        <v>16</v>
      </c>
      <c r="B11" s="6" t="s">
        <v>35</v>
      </c>
      <c r="C11" s="282">
        <v>43149</v>
      </c>
      <c r="D11" s="281">
        <f t="shared" si="0"/>
        <v>2</v>
      </c>
      <c r="E11" s="6">
        <f t="shared" si="1"/>
        <v>18</v>
      </c>
      <c r="F11" s="37">
        <v>7</v>
      </c>
      <c r="H11" s="286">
        <v>5</v>
      </c>
      <c r="I11" s="161">
        <v>6</v>
      </c>
      <c r="J11" s="285">
        <v>1.2900451515803052E-3</v>
      </c>
      <c r="L11" s="286">
        <v>3</v>
      </c>
      <c r="M11" s="161">
        <v>1</v>
      </c>
      <c r="N11" s="285">
        <v>2.0283975659229209E-3</v>
      </c>
      <c r="O11" s="161">
        <v>1</v>
      </c>
      <c r="P11" s="285">
        <v>9.765625E-4</v>
      </c>
      <c r="Q11" s="161">
        <v>11</v>
      </c>
      <c r="R11" s="285">
        <v>2.3650827778972264E-3</v>
      </c>
      <c r="S11" s="161">
        <v>29</v>
      </c>
      <c r="T11" s="285">
        <v>2.8901734104046241E-3</v>
      </c>
      <c r="U11" s="161">
        <v>25</v>
      </c>
      <c r="V11" s="285">
        <v>2.4808970923886078E-3</v>
      </c>
      <c r="W11" s="161">
        <v>25</v>
      </c>
      <c r="X11" s="285">
        <v>2.8529042565331509E-3</v>
      </c>
      <c r="Y11" s="161">
        <v>9</v>
      </c>
      <c r="Z11" s="285">
        <v>1.3750954927425516E-3</v>
      </c>
      <c r="AA11" s="161"/>
      <c r="AB11" s="285">
        <v>0</v>
      </c>
      <c r="AC11" s="161"/>
      <c r="AD11" s="285">
        <v>0</v>
      </c>
      <c r="AF11" s="236" t="s">
        <v>197</v>
      </c>
      <c r="AG11" s="275">
        <v>0</v>
      </c>
      <c r="AH11" s="275">
        <v>0</v>
      </c>
      <c r="AI11" s="275">
        <v>0</v>
      </c>
      <c r="AJ11" s="275">
        <v>9.9661152082918084E-5</v>
      </c>
      <c r="AK11" s="275">
        <v>1.9847176739108861E-4</v>
      </c>
      <c r="AL11" s="275">
        <v>1.1411617026132602E-4</v>
      </c>
      <c r="AM11" s="275">
        <v>0</v>
      </c>
      <c r="AN11" s="275">
        <v>2.5000000000000001E-2</v>
      </c>
      <c r="AO11" s="275">
        <v>0</v>
      </c>
    </row>
    <row r="12" spans="1:92" x14ac:dyDescent="0.25">
      <c r="A12" s="37" t="s">
        <v>16</v>
      </c>
      <c r="B12" s="6" t="s">
        <v>35</v>
      </c>
      <c r="C12" s="282">
        <v>43165</v>
      </c>
      <c r="D12" s="281">
        <f t="shared" si="0"/>
        <v>3</v>
      </c>
      <c r="E12" s="6">
        <f t="shared" si="1"/>
        <v>6</v>
      </c>
      <c r="F12" s="37">
        <v>3</v>
      </c>
      <c r="H12" s="286">
        <v>6</v>
      </c>
      <c r="I12" s="161">
        <v>7</v>
      </c>
      <c r="J12" s="285">
        <v>1.5050526768436896E-3</v>
      </c>
      <c r="L12" s="286">
        <v>4</v>
      </c>
      <c r="M12" s="161">
        <v>2</v>
      </c>
      <c r="N12" s="285">
        <v>4.0567951318458417E-3</v>
      </c>
      <c r="O12" s="161">
        <v>7</v>
      </c>
      <c r="P12" s="285">
        <v>6.8359375E-3</v>
      </c>
      <c r="Q12" s="161">
        <v>9</v>
      </c>
      <c r="R12" s="285">
        <v>1.9350677273704579E-3</v>
      </c>
      <c r="S12" s="161">
        <v>30</v>
      </c>
      <c r="T12" s="285">
        <v>2.9898345624875425E-3</v>
      </c>
      <c r="U12" s="161">
        <v>20</v>
      </c>
      <c r="V12" s="285">
        <v>1.9847176739108863E-3</v>
      </c>
      <c r="W12" s="161">
        <v>36</v>
      </c>
      <c r="X12" s="285">
        <v>4.1081821294077373E-3</v>
      </c>
      <c r="Y12" s="161">
        <v>18</v>
      </c>
      <c r="Z12" s="285">
        <v>2.7501909854851033E-3</v>
      </c>
      <c r="AA12" s="161"/>
      <c r="AB12" s="285">
        <v>0</v>
      </c>
      <c r="AC12" s="161">
        <v>5</v>
      </c>
      <c r="AD12" s="285">
        <v>7.1942446043165471E-3</v>
      </c>
      <c r="AF12" s="236" t="s">
        <v>196</v>
      </c>
      <c r="AG12" s="275">
        <v>2.0283975659229209E-3</v>
      </c>
      <c r="AH12" s="275">
        <v>1.953125E-3</v>
      </c>
      <c r="AI12" s="275">
        <v>0</v>
      </c>
      <c r="AJ12" s="275">
        <v>3.9864460833167234E-4</v>
      </c>
      <c r="AK12" s="275">
        <v>1.9847176739108861E-4</v>
      </c>
      <c r="AL12" s="275">
        <v>4.5646468104530409E-4</v>
      </c>
      <c r="AM12" s="275">
        <v>1.5278838808250572E-4</v>
      </c>
      <c r="AN12" s="275">
        <v>7.4999999999999997E-2</v>
      </c>
      <c r="AO12" s="275">
        <v>0</v>
      </c>
    </row>
    <row r="13" spans="1:92" x14ac:dyDescent="0.25">
      <c r="A13" s="37" t="s">
        <v>16</v>
      </c>
      <c r="B13" s="6" t="s">
        <v>35</v>
      </c>
      <c r="C13" s="282">
        <v>43113</v>
      </c>
      <c r="D13" s="281">
        <f t="shared" si="0"/>
        <v>1</v>
      </c>
      <c r="E13" s="6">
        <f t="shared" si="1"/>
        <v>13</v>
      </c>
      <c r="F13" s="37">
        <v>5</v>
      </c>
      <c r="H13" s="286">
        <v>7</v>
      </c>
      <c r="I13" s="161">
        <v>11</v>
      </c>
      <c r="J13" s="285">
        <v>2.3650827778972264E-3</v>
      </c>
      <c r="L13" s="286">
        <v>5</v>
      </c>
      <c r="M13" s="161"/>
      <c r="N13" s="285">
        <v>0</v>
      </c>
      <c r="O13" s="161">
        <v>4</v>
      </c>
      <c r="P13" s="285">
        <v>3.90625E-3</v>
      </c>
      <c r="Q13" s="161">
        <v>6</v>
      </c>
      <c r="R13" s="285">
        <v>1.2900451515803052E-3</v>
      </c>
      <c r="S13" s="161">
        <v>24</v>
      </c>
      <c r="T13" s="285">
        <v>2.3918676499900338E-3</v>
      </c>
      <c r="U13" s="161">
        <v>35</v>
      </c>
      <c r="V13" s="285">
        <v>3.4732559293440507E-3</v>
      </c>
      <c r="W13" s="161">
        <v>29</v>
      </c>
      <c r="X13" s="285">
        <v>3.309368937578455E-3</v>
      </c>
      <c r="Y13" s="161">
        <v>20</v>
      </c>
      <c r="Z13" s="285">
        <v>3.0557677616501145E-3</v>
      </c>
      <c r="AA13" s="161"/>
      <c r="AB13" s="285">
        <v>0</v>
      </c>
      <c r="AC13" s="161">
        <v>3</v>
      </c>
      <c r="AD13" s="285">
        <v>4.3165467625899279E-3</v>
      </c>
      <c r="AF13" s="236" t="s">
        <v>195</v>
      </c>
      <c r="AG13" s="275">
        <v>0</v>
      </c>
      <c r="AH13" s="275">
        <v>0</v>
      </c>
      <c r="AI13" s="275">
        <v>0</v>
      </c>
      <c r="AJ13" s="275">
        <v>9.9661152082918084E-5</v>
      </c>
      <c r="AK13" s="275">
        <v>0</v>
      </c>
      <c r="AL13" s="275">
        <v>0</v>
      </c>
      <c r="AM13" s="275">
        <v>1.5278838808250572E-4</v>
      </c>
      <c r="AN13" s="275">
        <v>0</v>
      </c>
      <c r="AO13" s="275">
        <v>0</v>
      </c>
    </row>
    <row r="14" spans="1:92" x14ac:dyDescent="0.25">
      <c r="A14" s="37" t="s">
        <v>16</v>
      </c>
      <c r="B14" s="6" t="s">
        <v>35</v>
      </c>
      <c r="C14" s="282">
        <v>43116</v>
      </c>
      <c r="D14" s="281">
        <f t="shared" si="0"/>
        <v>1</v>
      </c>
      <c r="E14" s="6">
        <f t="shared" si="1"/>
        <v>16</v>
      </c>
      <c r="F14" s="37">
        <v>5</v>
      </c>
      <c r="H14" s="286">
        <v>8</v>
      </c>
      <c r="I14" s="161">
        <v>8</v>
      </c>
      <c r="J14" s="285">
        <v>1.7200602021070737E-3</v>
      </c>
      <c r="L14" s="286">
        <v>6</v>
      </c>
      <c r="M14" s="161">
        <v>3</v>
      </c>
      <c r="N14" s="285">
        <v>6.0851926977687626E-3</v>
      </c>
      <c r="O14" s="161">
        <v>5</v>
      </c>
      <c r="P14" s="285">
        <v>4.8828125E-3</v>
      </c>
      <c r="Q14" s="161">
        <v>7</v>
      </c>
      <c r="R14" s="285">
        <v>1.5050526768436896E-3</v>
      </c>
      <c r="S14" s="161">
        <v>6</v>
      </c>
      <c r="T14" s="285">
        <v>5.9796691249750845E-4</v>
      </c>
      <c r="U14" s="161">
        <v>12</v>
      </c>
      <c r="V14" s="285">
        <v>1.1908306043465317E-3</v>
      </c>
      <c r="W14" s="161">
        <v>13</v>
      </c>
      <c r="X14" s="285">
        <v>1.4835102133972384E-3</v>
      </c>
      <c r="Y14" s="161">
        <v>21</v>
      </c>
      <c r="Z14" s="285">
        <v>3.2085561497326204E-3</v>
      </c>
      <c r="AA14" s="161"/>
      <c r="AB14" s="285">
        <v>0</v>
      </c>
      <c r="AC14" s="161">
        <v>5</v>
      </c>
      <c r="AD14" s="285">
        <v>7.1942446043165471E-3</v>
      </c>
      <c r="AF14" s="236" t="s">
        <v>194</v>
      </c>
      <c r="AG14" s="275">
        <v>0</v>
      </c>
      <c r="AH14" s="275">
        <v>0</v>
      </c>
      <c r="AI14" s="275">
        <v>0</v>
      </c>
      <c r="AJ14" s="275">
        <v>0</v>
      </c>
      <c r="AK14" s="275">
        <v>9.9235883695544306E-5</v>
      </c>
      <c r="AL14" s="275">
        <v>1.1411617026132602E-4</v>
      </c>
      <c r="AM14" s="275">
        <v>4.5836516424751719E-4</v>
      </c>
      <c r="AN14" s="275">
        <v>2.5000000000000001E-2</v>
      </c>
      <c r="AO14" s="275">
        <v>1.4388489208633094E-3</v>
      </c>
    </row>
    <row r="15" spans="1:92" x14ac:dyDescent="0.25">
      <c r="A15" s="37" t="s">
        <v>16</v>
      </c>
      <c r="B15" s="6" t="s">
        <v>35</v>
      </c>
      <c r="C15" s="282">
        <v>43145</v>
      </c>
      <c r="D15" s="281">
        <f t="shared" si="0"/>
        <v>2</v>
      </c>
      <c r="E15" s="6">
        <f t="shared" si="1"/>
        <v>14</v>
      </c>
      <c r="F15" s="37">
        <v>2</v>
      </c>
      <c r="H15" s="286">
        <v>9</v>
      </c>
      <c r="I15" s="161">
        <v>11</v>
      </c>
      <c r="J15" s="285">
        <v>2.3650827778972264E-3</v>
      </c>
      <c r="L15" s="286">
        <v>7</v>
      </c>
      <c r="M15" s="161">
        <v>4</v>
      </c>
      <c r="N15" s="285">
        <v>8.1135902636916835E-3</v>
      </c>
      <c r="O15" s="161">
        <v>5</v>
      </c>
      <c r="P15" s="285">
        <v>4.8828125E-3</v>
      </c>
      <c r="Q15" s="161">
        <v>11</v>
      </c>
      <c r="R15" s="285">
        <v>2.3650827778972264E-3</v>
      </c>
      <c r="S15" s="161">
        <v>5</v>
      </c>
      <c r="T15" s="285">
        <v>4.9830576041459045E-4</v>
      </c>
      <c r="U15" s="161">
        <v>11</v>
      </c>
      <c r="V15" s="285">
        <v>1.0915947206509874E-3</v>
      </c>
      <c r="W15" s="161">
        <v>31</v>
      </c>
      <c r="X15" s="285">
        <v>3.5376012781011068E-3</v>
      </c>
      <c r="Y15" s="161">
        <v>18</v>
      </c>
      <c r="Z15" s="285">
        <v>2.7501909854851033E-3</v>
      </c>
      <c r="AA15" s="161"/>
      <c r="AB15" s="285">
        <v>0</v>
      </c>
      <c r="AC15" s="161">
        <v>2</v>
      </c>
      <c r="AD15" s="285">
        <v>2.8776978417266188E-3</v>
      </c>
      <c r="AF15" s="236" t="s">
        <v>193</v>
      </c>
      <c r="AG15" s="275">
        <v>0</v>
      </c>
      <c r="AH15" s="275">
        <v>0</v>
      </c>
      <c r="AI15" s="275">
        <v>0</v>
      </c>
      <c r="AJ15" s="275">
        <v>9.9661152082918084E-5</v>
      </c>
      <c r="AK15" s="275">
        <v>1.9847176739108861E-4</v>
      </c>
      <c r="AL15" s="275">
        <v>0</v>
      </c>
      <c r="AM15" s="275">
        <v>0</v>
      </c>
      <c r="AN15" s="275">
        <v>2.5000000000000001E-2</v>
      </c>
      <c r="AO15" s="275">
        <v>0</v>
      </c>
    </row>
    <row r="16" spans="1:92" x14ac:dyDescent="0.25">
      <c r="A16" s="37" t="s">
        <v>16</v>
      </c>
      <c r="B16" s="6" t="s">
        <v>35</v>
      </c>
      <c r="C16" s="282">
        <v>43148</v>
      </c>
      <c r="D16" s="281">
        <f t="shared" si="0"/>
        <v>2</v>
      </c>
      <c r="E16" s="6">
        <f t="shared" si="1"/>
        <v>17</v>
      </c>
      <c r="F16" s="37">
        <v>4</v>
      </c>
      <c r="H16" s="286">
        <v>10</v>
      </c>
      <c r="I16" s="161">
        <v>19</v>
      </c>
      <c r="J16" s="285">
        <v>4.0851429800042999E-3</v>
      </c>
      <c r="L16" s="286">
        <v>8</v>
      </c>
      <c r="M16" s="161"/>
      <c r="N16" s="285">
        <v>0</v>
      </c>
      <c r="O16" s="161">
        <v>3</v>
      </c>
      <c r="P16" s="285">
        <v>2.9296875E-3</v>
      </c>
      <c r="Q16" s="161">
        <v>8</v>
      </c>
      <c r="R16" s="285">
        <v>1.7200602021070737E-3</v>
      </c>
      <c r="S16" s="161">
        <v>8</v>
      </c>
      <c r="T16" s="285">
        <v>7.9728921666334467E-4</v>
      </c>
      <c r="U16" s="161">
        <v>14</v>
      </c>
      <c r="V16" s="285">
        <v>1.3893023717376203E-3</v>
      </c>
      <c r="W16" s="161">
        <v>23</v>
      </c>
      <c r="X16" s="285">
        <v>2.6246719160104987E-3</v>
      </c>
      <c r="Y16" s="161">
        <v>19</v>
      </c>
      <c r="Z16" s="285">
        <v>2.9029793735676087E-3</v>
      </c>
      <c r="AA16" s="161"/>
      <c r="AB16" s="285">
        <v>0</v>
      </c>
      <c r="AC16" s="161">
        <v>3</v>
      </c>
      <c r="AD16" s="285">
        <v>4.3165467625899279E-3</v>
      </c>
      <c r="AF16" s="236" t="s">
        <v>192</v>
      </c>
      <c r="AG16" s="275">
        <v>0</v>
      </c>
      <c r="AH16" s="275">
        <v>9.765625E-4</v>
      </c>
      <c r="AI16" s="275">
        <v>0</v>
      </c>
      <c r="AJ16" s="275">
        <v>0</v>
      </c>
      <c r="AK16" s="275">
        <v>9.9235883695544306E-5</v>
      </c>
      <c r="AL16" s="275">
        <v>0</v>
      </c>
      <c r="AM16" s="275">
        <v>1.5278838808250572E-4</v>
      </c>
      <c r="AN16" s="275">
        <v>2.5000000000000001E-2</v>
      </c>
      <c r="AO16" s="275">
        <v>0</v>
      </c>
    </row>
    <row r="17" spans="1:41" x14ac:dyDescent="0.25">
      <c r="A17" s="37" t="s">
        <v>16</v>
      </c>
      <c r="B17" s="6" t="s">
        <v>35</v>
      </c>
      <c r="C17" s="282">
        <v>43177</v>
      </c>
      <c r="D17" s="281">
        <f t="shared" si="0"/>
        <v>3</v>
      </c>
      <c r="E17" s="6">
        <f t="shared" si="1"/>
        <v>18</v>
      </c>
      <c r="F17" s="37">
        <v>2</v>
      </c>
      <c r="H17" s="286">
        <v>11</v>
      </c>
      <c r="I17" s="161">
        <v>5</v>
      </c>
      <c r="J17" s="285">
        <v>1.0750376263169211E-3</v>
      </c>
      <c r="L17" s="286">
        <v>9</v>
      </c>
      <c r="M17" s="161">
        <v>3</v>
      </c>
      <c r="N17" s="285">
        <v>6.0851926977687626E-3</v>
      </c>
      <c r="O17" s="161">
        <v>6</v>
      </c>
      <c r="P17" s="285">
        <v>5.859375E-3</v>
      </c>
      <c r="Q17" s="161">
        <v>11</v>
      </c>
      <c r="R17" s="285">
        <v>2.3650827778972264E-3</v>
      </c>
      <c r="S17" s="161">
        <v>20</v>
      </c>
      <c r="T17" s="285">
        <v>1.9932230416583618E-3</v>
      </c>
      <c r="U17" s="161">
        <v>16</v>
      </c>
      <c r="V17" s="285">
        <v>1.5877741391287089E-3</v>
      </c>
      <c r="W17" s="161">
        <v>9</v>
      </c>
      <c r="X17" s="285">
        <v>1.0270455323519343E-3</v>
      </c>
      <c r="Y17" s="161">
        <v>24</v>
      </c>
      <c r="Z17" s="285">
        <v>3.6669213139801375E-3</v>
      </c>
      <c r="AA17" s="161"/>
      <c r="AB17" s="285">
        <v>0</v>
      </c>
      <c r="AC17" s="161">
        <v>1</v>
      </c>
      <c r="AD17" s="285">
        <v>1.4388489208633094E-3</v>
      </c>
      <c r="AF17" s="236" t="s">
        <v>191</v>
      </c>
      <c r="AG17" s="275">
        <v>0</v>
      </c>
      <c r="AH17" s="275">
        <v>0</v>
      </c>
      <c r="AI17" s="275">
        <v>0</v>
      </c>
      <c r="AJ17" s="275">
        <v>9.9661152082918084E-5</v>
      </c>
      <c r="AK17" s="275">
        <v>0</v>
      </c>
      <c r="AL17" s="275">
        <v>1.1411617026132602E-4</v>
      </c>
      <c r="AM17" s="275">
        <v>0</v>
      </c>
      <c r="AN17" s="275">
        <v>2.5000000000000001E-2</v>
      </c>
      <c r="AO17" s="275">
        <v>0</v>
      </c>
    </row>
    <row r="18" spans="1:41" x14ac:dyDescent="0.25">
      <c r="A18" s="37" t="s">
        <v>16</v>
      </c>
      <c r="B18" s="6" t="s">
        <v>35</v>
      </c>
      <c r="C18" s="282">
        <v>43102</v>
      </c>
      <c r="D18" s="281">
        <f t="shared" si="0"/>
        <v>1</v>
      </c>
      <c r="E18" s="6">
        <f t="shared" si="1"/>
        <v>2</v>
      </c>
      <c r="F18" s="37">
        <v>5</v>
      </c>
      <c r="H18" s="286">
        <v>12</v>
      </c>
      <c r="I18" s="161">
        <v>5</v>
      </c>
      <c r="J18" s="285">
        <v>1.0750376263169211E-3</v>
      </c>
      <c r="L18" s="286">
        <v>10</v>
      </c>
      <c r="M18" s="161">
        <v>3</v>
      </c>
      <c r="N18" s="285">
        <v>6.0851926977687626E-3</v>
      </c>
      <c r="O18" s="161">
        <v>5</v>
      </c>
      <c r="P18" s="285">
        <v>4.8828125E-3</v>
      </c>
      <c r="Q18" s="161">
        <v>19</v>
      </c>
      <c r="R18" s="285">
        <v>4.0851429800042999E-3</v>
      </c>
      <c r="S18" s="161">
        <v>29</v>
      </c>
      <c r="T18" s="285">
        <v>2.8901734104046241E-3</v>
      </c>
      <c r="U18" s="161">
        <v>22</v>
      </c>
      <c r="V18" s="285">
        <v>2.1831894413019749E-3</v>
      </c>
      <c r="W18" s="161">
        <v>23</v>
      </c>
      <c r="X18" s="285">
        <v>2.6246719160104987E-3</v>
      </c>
      <c r="Y18" s="161">
        <v>11</v>
      </c>
      <c r="Z18" s="285">
        <v>1.6806722689075631E-3</v>
      </c>
      <c r="AA18" s="161"/>
      <c r="AB18" s="285">
        <v>0</v>
      </c>
      <c r="AC18" s="161">
        <v>1</v>
      </c>
      <c r="AD18" s="285">
        <v>1.4388489208633094E-3</v>
      </c>
      <c r="AF18" s="236" t="s">
        <v>190</v>
      </c>
      <c r="AG18" s="275">
        <v>1</v>
      </c>
      <c r="AH18" s="275">
        <v>1</v>
      </c>
      <c r="AI18" s="275">
        <v>1</v>
      </c>
      <c r="AJ18" s="275">
        <v>1</v>
      </c>
      <c r="AK18" s="275">
        <v>1</v>
      </c>
      <c r="AL18" s="275">
        <v>1</v>
      </c>
      <c r="AM18" s="275">
        <v>1</v>
      </c>
      <c r="AN18" s="275">
        <v>1</v>
      </c>
      <c r="AO18" s="275">
        <v>1</v>
      </c>
    </row>
    <row r="19" spans="1:41" x14ac:dyDescent="0.25">
      <c r="A19" s="37" t="s">
        <v>16</v>
      </c>
      <c r="B19" s="6" t="s">
        <v>35</v>
      </c>
      <c r="C19" s="282">
        <v>43115</v>
      </c>
      <c r="D19" s="281">
        <f t="shared" si="0"/>
        <v>1</v>
      </c>
      <c r="E19" s="6">
        <f t="shared" si="1"/>
        <v>15</v>
      </c>
      <c r="F19" s="37">
        <v>5</v>
      </c>
      <c r="H19" s="286">
        <v>13</v>
      </c>
      <c r="I19" s="161">
        <v>2</v>
      </c>
      <c r="J19" s="285">
        <v>4.3001505052676843E-4</v>
      </c>
      <c r="L19" s="286">
        <v>11</v>
      </c>
      <c r="M19" s="161"/>
      <c r="N19" s="285">
        <v>0</v>
      </c>
      <c r="O19" s="161">
        <v>4</v>
      </c>
      <c r="P19" s="285">
        <v>3.90625E-3</v>
      </c>
      <c r="Q19" s="161">
        <v>5</v>
      </c>
      <c r="R19" s="285">
        <v>1.0750376263169211E-3</v>
      </c>
      <c r="S19" s="161">
        <v>21</v>
      </c>
      <c r="T19" s="285">
        <v>2.0928841937412797E-3</v>
      </c>
      <c r="U19" s="161">
        <v>30</v>
      </c>
      <c r="V19" s="285">
        <v>2.9770765108663292E-3</v>
      </c>
      <c r="W19" s="161">
        <v>17</v>
      </c>
      <c r="X19" s="285">
        <v>1.9399748944425425E-3</v>
      </c>
      <c r="Y19" s="161">
        <v>12</v>
      </c>
      <c r="Z19" s="285">
        <v>1.8334606569900688E-3</v>
      </c>
      <c r="AA19" s="161"/>
      <c r="AB19" s="285">
        <v>0</v>
      </c>
      <c r="AC19" s="161">
        <v>3</v>
      </c>
      <c r="AD19" s="285">
        <v>4.3165467625899279E-3</v>
      </c>
    </row>
    <row r="20" spans="1:41" x14ac:dyDescent="0.25">
      <c r="A20" s="37" t="s">
        <v>16</v>
      </c>
      <c r="B20" s="6" t="s">
        <v>35</v>
      </c>
      <c r="C20" s="282">
        <v>43134</v>
      </c>
      <c r="D20" s="281">
        <f t="shared" si="0"/>
        <v>2</v>
      </c>
      <c r="E20" s="6">
        <f t="shared" si="1"/>
        <v>3</v>
      </c>
      <c r="F20" s="37">
        <v>2</v>
      </c>
      <c r="H20" s="286">
        <v>14</v>
      </c>
      <c r="I20" s="161">
        <v>10</v>
      </c>
      <c r="J20" s="285">
        <v>2.1500752526338422E-3</v>
      </c>
      <c r="L20" s="286">
        <v>12</v>
      </c>
      <c r="M20" s="161">
        <v>3</v>
      </c>
      <c r="N20" s="285">
        <v>6.0851926977687626E-3</v>
      </c>
      <c r="O20" s="161">
        <v>4</v>
      </c>
      <c r="P20" s="285">
        <v>3.90625E-3</v>
      </c>
      <c r="Q20" s="161">
        <v>5</v>
      </c>
      <c r="R20" s="285">
        <v>1.0750376263169211E-3</v>
      </c>
      <c r="S20" s="161">
        <v>26</v>
      </c>
      <c r="T20" s="285">
        <v>2.59118995415587E-3</v>
      </c>
      <c r="U20" s="161">
        <v>29</v>
      </c>
      <c r="V20" s="285">
        <v>2.8778406271707849E-3</v>
      </c>
      <c r="W20" s="161">
        <v>24</v>
      </c>
      <c r="X20" s="285">
        <v>2.7387880862718246E-3</v>
      </c>
      <c r="Y20" s="161">
        <v>18</v>
      </c>
      <c r="Z20" s="285">
        <v>2.7501909854851033E-3</v>
      </c>
      <c r="AA20" s="161"/>
      <c r="AB20" s="285">
        <v>0</v>
      </c>
      <c r="AC20" s="161">
        <v>2</v>
      </c>
      <c r="AD20" s="285">
        <v>2.8776978417266188E-3</v>
      </c>
    </row>
    <row r="21" spans="1:41" x14ac:dyDescent="0.25">
      <c r="A21" s="37" t="s">
        <v>16</v>
      </c>
      <c r="B21" s="6" t="s">
        <v>35</v>
      </c>
      <c r="C21" s="282">
        <v>43189</v>
      </c>
      <c r="D21" s="281">
        <f t="shared" si="0"/>
        <v>3</v>
      </c>
      <c r="E21" s="6">
        <f t="shared" si="1"/>
        <v>30</v>
      </c>
      <c r="F21" s="37">
        <v>2</v>
      </c>
      <c r="H21" s="286">
        <v>15</v>
      </c>
      <c r="I21" s="161">
        <v>5</v>
      </c>
      <c r="J21" s="285">
        <v>1.0750376263169211E-3</v>
      </c>
      <c r="L21" s="286">
        <v>13</v>
      </c>
      <c r="M21" s="161">
        <v>2</v>
      </c>
      <c r="N21" s="285">
        <v>4.0567951318458417E-3</v>
      </c>
      <c r="O21" s="161">
        <v>4</v>
      </c>
      <c r="P21" s="285">
        <v>3.90625E-3</v>
      </c>
      <c r="Q21" s="161">
        <v>2</v>
      </c>
      <c r="R21" s="285">
        <v>4.3001505052676843E-4</v>
      </c>
      <c r="S21" s="161">
        <v>25</v>
      </c>
      <c r="T21" s="285">
        <v>2.4915288020729521E-3</v>
      </c>
      <c r="U21" s="161">
        <v>31</v>
      </c>
      <c r="V21" s="285">
        <v>3.0763123945618735E-3</v>
      </c>
      <c r="W21" s="161">
        <v>23</v>
      </c>
      <c r="X21" s="285">
        <v>2.6246719160104987E-3</v>
      </c>
      <c r="Y21" s="161">
        <v>17</v>
      </c>
      <c r="Z21" s="285">
        <v>2.5974025974025974E-3</v>
      </c>
      <c r="AA21" s="161"/>
      <c r="AB21" s="285">
        <v>0</v>
      </c>
      <c r="AC21" s="161">
        <v>2</v>
      </c>
      <c r="AD21" s="285">
        <v>2.8776978417266188E-3</v>
      </c>
    </row>
    <row r="22" spans="1:41" x14ac:dyDescent="0.25">
      <c r="A22" s="37" t="s">
        <v>16</v>
      </c>
      <c r="B22" s="6" t="s">
        <v>35</v>
      </c>
      <c r="C22" s="282">
        <v>43114</v>
      </c>
      <c r="D22" s="281">
        <f t="shared" si="0"/>
        <v>1</v>
      </c>
      <c r="E22" s="6">
        <f t="shared" si="1"/>
        <v>14</v>
      </c>
      <c r="F22" s="37">
        <v>3</v>
      </c>
      <c r="H22" s="286">
        <v>16</v>
      </c>
      <c r="I22" s="161">
        <v>8</v>
      </c>
      <c r="J22" s="285">
        <v>1.7200602021070737E-3</v>
      </c>
      <c r="L22" s="286">
        <v>14</v>
      </c>
      <c r="M22" s="161">
        <v>2</v>
      </c>
      <c r="N22" s="285">
        <v>4.0567951318458417E-3</v>
      </c>
      <c r="O22" s="161">
        <v>5</v>
      </c>
      <c r="P22" s="285">
        <v>4.8828125E-3</v>
      </c>
      <c r="Q22" s="161">
        <v>10</v>
      </c>
      <c r="R22" s="285">
        <v>2.1500752526338422E-3</v>
      </c>
      <c r="S22" s="161">
        <v>10</v>
      </c>
      <c r="T22" s="285">
        <v>9.9661152082918089E-4</v>
      </c>
      <c r="U22" s="161">
        <v>22</v>
      </c>
      <c r="V22" s="285">
        <v>2.1831894413019749E-3</v>
      </c>
      <c r="W22" s="161">
        <v>33</v>
      </c>
      <c r="X22" s="285">
        <v>3.7658336186237591E-3</v>
      </c>
      <c r="Y22" s="161">
        <v>16</v>
      </c>
      <c r="Z22" s="285">
        <v>2.4446142093200915E-3</v>
      </c>
      <c r="AA22" s="161"/>
      <c r="AB22" s="285">
        <v>0</v>
      </c>
      <c r="AC22" s="161">
        <v>1</v>
      </c>
      <c r="AD22" s="285">
        <v>1.4388489208633094E-3</v>
      </c>
    </row>
    <row r="23" spans="1:41" x14ac:dyDescent="0.25">
      <c r="A23" s="37" t="s">
        <v>16</v>
      </c>
      <c r="B23" s="6" t="s">
        <v>35</v>
      </c>
      <c r="C23" s="282">
        <v>43182</v>
      </c>
      <c r="D23" s="281">
        <f t="shared" si="0"/>
        <v>3</v>
      </c>
      <c r="E23" s="6">
        <f t="shared" si="1"/>
        <v>23</v>
      </c>
      <c r="F23" s="37">
        <v>1</v>
      </c>
      <c r="H23" s="286">
        <v>17</v>
      </c>
      <c r="I23" s="161">
        <v>5</v>
      </c>
      <c r="J23" s="285">
        <v>1.0750376263169211E-3</v>
      </c>
      <c r="L23" s="286">
        <v>15</v>
      </c>
      <c r="M23" s="161"/>
      <c r="N23" s="285">
        <v>0</v>
      </c>
      <c r="O23" s="161">
        <v>4</v>
      </c>
      <c r="P23" s="285">
        <v>3.90625E-3</v>
      </c>
      <c r="Q23" s="161">
        <v>5</v>
      </c>
      <c r="R23" s="285">
        <v>1.0750376263169211E-3</v>
      </c>
      <c r="S23" s="161">
        <v>15</v>
      </c>
      <c r="T23" s="285">
        <v>1.4949172812437712E-3</v>
      </c>
      <c r="U23" s="161">
        <v>26</v>
      </c>
      <c r="V23" s="285">
        <v>2.580132976084152E-3</v>
      </c>
      <c r="W23" s="161">
        <v>47</v>
      </c>
      <c r="X23" s="285">
        <v>5.3634600022823232E-3</v>
      </c>
      <c r="Y23" s="161">
        <v>28</v>
      </c>
      <c r="Z23" s="285">
        <v>4.2780748663101605E-3</v>
      </c>
      <c r="AA23" s="161"/>
      <c r="AB23" s="285">
        <v>0</v>
      </c>
      <c r="AC23" s="161">
        <v>4</v>
      </c>
      <c r="AD23" s="285">
        <v>5.7553956834532375E-3</v>
      </c>
    </row>
    <row r="24" spans="1:41" x14ac:dyDescent="0.25">
      <c r="A24" s="37" t="s">
        <v>16</v>
      </c>
      <c r="B24" s="6" t="s">
        <v>35</v>
      </c>
      <c r="C24" s="282">
        <v>43107</v>
      </c>
      <c r="D24" s="281">
        <f t="shared" si="0"/>
        <v>1</v>
      </c>
      <c r="E24" s="6">
        <f t="shared" si="1"/>
        <v>7</v>
      </c>
      <c r="F24" s="37">
        <v>1</v>
      </c>
      <c r="H24" s="286">
        <v>18</v>
      </c>
      <c r="I24" s="161">
        <v>3</v>
      </c>
      <c r="J24" s="285">
        <v>6.4502257579015262E-4</v>
      </c>
      <c r="L24" s="286">
        <v>16</v>
      </c>
      <c r="M24" s="161">
        <v>3</v>
      </c>
      <c r="N24" s="285">
        <v>6.0851926977687626E-3</v>
      </c>
      <c r="O24" s="161">
        <v>2</v>
      </c>
      <c r="P24" s="285">
        <v>1.953125E-3</v>
      </c>
      <c r="Q24" s="161">
        <v>8</v>
      </c>
      <c r="R24" s="285">
        <v>1.7200602021070737E-3</v>
      </c>
      <c r="S24" s="161">
        <v>13</v>
      </c>
      <c r="T24" s="285">
        <v>1.295594977077935E-3</v>
      </c>
      <c r="U24" s="161">
        <v>20</v>
      </c>
      <c r="V24" s="285">
        <v>1.9847176739108863E-3</v>
      </c>
      <c r="W24" s="161">
        <v>31</v>
      </c>
      <c r="X24" s="285">
        <v>3.5376012781011068E-3</v>
      </c>
      <c r="Y24" s="161">
        <v>28</v>
      </c>
      <c r="Z24" s="285">
        <v>4.2780748663101605E-3</v>
      </c>
      <c r="AA24" s="161"/>
      <c r="AB24" s="285">
        <v>0</v>
      </c>
      <c r="AC24" s="161">
        <v>1</v>
      </c>
      <c r="AD24" s="285">
        <v>1.4388489208633094E-3</v>
      </c>
    </row>
    <row r="25" spans="1:41" x14ac:dyDescent="0.25">
      <c r="A25" s="37" t="s">
        <v>16</v>
      </c>
      <c r="B25" s="6" t="s">
        <v>35</v>
      </c>
      <c r="C25" s="282">
        <v>43168</v>
      </c>
      <c r="D25" s="281">
        <f t="shared" si="0"/>
        <v>3</v>
      </c>
      <c r="E25" s="6">
        <f t="shared" si="1"/>
        <v>9</v>
      </c>
      <c r="F25" s="37">
        <v>3</v>
      </c>
      <c r="H25" s="286">
        <v>19</v>
      </c>
      <c r="I25" s="161">
        <v>5</v>
      </c>
      <c r="J25" s="285">
        <v>1.0750376263169211E-3</v>
      </c>
      <c r="L25" s="286">
        <v>17</v>
      </c>
      <c r="M25" s="161"/>
      <c r="N25" s="285">
        <v>0</v>
      </c>
      <c r="O25" s="161">
        <v>4</v>
      </c>
      <c r="P25" s="285">
        <v>3.90625E-3</v>
      </c>
      <c r="Q25" s="161">
        <v>5</v>
      </c>
      <c r="R25" s="285">
        <v>1.0750376263169211E-3</v>
      </c>
      <c r="S25" s="161">
        <v>18</v>
      </c>
      <c r="T25" s="285">
        <v>1.7939007374925253E-3</v>
      </c>
      <c r="U25" s="161">
        <v>25</v>
      </c>
      <c r="V25" s="285">
        <v>2.4808970923886078E-3</v>
      </c>
      <c r="W25" s="161">
        <v>20</v>
      </c>
      <c r="X25" s="285">
        <v>2.2823234052265205E-3</v>
      </c>
      <c r="Y25" s="161">
        <v>18</v>
      </c>
      <c r="Z25" s="285">
        <v>2.7501909854851033E-3</v>
      </c>
      <c r="AA25" s="161"/>
      <c r="AB25" s="285">
        <v>0</v>
      </c>
      <c r="AC25" s="161">
        <v>3</v>
      </c>
      <c r="AD25" s="285">
        <v>4.3165467625899279E-3</v>
      </c>
    </row>
    <row r="26" spans="1:41" x14ac:dyDescent="0.25">
      <c r="A26" s="37" t="s">
        <v>16</v>
      </c>
      <c r="B26" s="6" t="s">
        <v>35</v>
      </c>
      <c r="C26" s="282">
        <v>43178</v>
      </c>
      <c r="D26" s="281">
        <f t="shared" si="0"/>
        <v>3</v>
      </c>
      <c r="E26" s="6">
        <f t="shared" si="1"/>
        <v>19</v>
      </c>
      <c r="F26" s="37">
        <v>1</v>
      </c>
      <c r="H26" s="286">
        <v>20</v>
      </c>
      <c r="I26" s="161">
        <v>4</v>
      </c>
      <c r="J26" s="285">
        <v>8.6003010105353687E-4</v>
      </c>
      <c r="L26" s="286">
        <v>18</v>
      </c>
      <c r="M26" s="161">
        <v>1</v>
      </c>
      <c r="N26" s="285">
        <v>2.0283975659229209E-3</v>
      </c>
      <c r="O26" s="161">
        <v>2</v>
      </c>
      <c r="P26" s="285">
        <v>1.953125E-3</v>
      </c>
      <c r="Q26" s="161">
        <v>3</v>
      </c>
      <c r="R26" s="285">
        <v>6.4502257579015262E-4</v>
      </c>
      <c r="S26" s="161">
        <v>21</v>
      </c>
      <c r="T26" s="285">
        <v>2.0928841937412797E-3</v>
      </c>
      <c r="U26" s="161">
        <v>29</v>
      </c>
      <c r="V26" s="285">
        <v>2.8778406271707849E-3</v>
      </c>
      <c r="W26" s="161">
        <v>21</v>
      </c>
      <c r="X26" s="285">
        <v>2.3964395754878468E-3</v>
      </c>
      <c r="Y26" s="161">
        <v>21</v>
      </c>
      <c r="Z26" s="285">
        <v>3.2085561497326204E-3</v>
      </c>
      <c r="AA26" s="161"/>
      <c r="AB26" s="285">
        <v>0</v>
      </c>
      <c r="AC26" s="161">
        <v>1</v>
      </c>
      <c r="AD26" s="285">
        <v>1.4388489208633094E-3</v>
      </c>
    </row>
    <row r="27" spans="1:41" x14ac:dyDescent="0.25">
      <c r="A27" s="37" t="s">
        <v>16</v>
      </c>
      <c r="B27" s="6" t="s">
        <v>35</v>
      </c>
      <c r="C27" s="282">
        <v>43187</v>
      </c>
      <c r="D27" s="281">
        <f t="shared" si="0"/>
        <v>3</v>
      </c>
      <c r="E27" s="6">
        <f t="shared" si="1"/>
        <v>28</v>
      </c>
      <c r="F27" s="37">
        <v>3</v>
      </c>
      <c r="H27" s="286">
        <v>21</v>
      </c>
      <c r="I27" s="161">
        <v>8</v>
      </c>
      <c r="J27" s="285">
        <v>1.7200602021070737E-3</v>
      </c>
      <c r="L27" s="286">
        <v>19</v>
      </c>
      <c r="M27" s="161">
        <v>1</v>
      </c>
      <c r="N27" s="285">
        <v>2.0283975659229209E-3</v>
      </c>
      <c r="O27" s="161">
        <v>2</v>
      </c>
      <c r="P27" s="285">
        <v>1.953125E-3</v>
      </c>
      <c r="Q27" s="161">
        <v>5</v>
      </c>
      <c r="R27" s="285">
        <v>1.0750376263169211E-3</v>
      </c>
      <c r="S27" s="161">
        <v>19</v>
      </c>
      <c r="T27" s="285">
        <v>1.8935618895754435E-3</v>
      </c>
      <c r="U27" s="161">
        <v>27</v>
      </c>
      <c r="V27" s="285">
        <v>2.6793688597796963E-3</v>
      </c>
      <c r="W27" s="161">
        <v>28</v>
      </c>
      <c r="X27" s="285">
        <v>3.1952527673171287E-3</v>
      </c>
      <c r="Y27" s="161">
        <v>13</v>
      </c>
      <c r="Z27" s="285">
        <v>1.9862490450725744E-3</v>
      </c>
      <c r="AA27" s="161"/>
      <c r="AB27" s="285">
        <v>0</v>
      </c>
      <c r="AC27" s="161">
        <v>3</v>
      </c>
      <c r="AD27" s="285">
        <v>4.3165467625899279E-3</v>
      </c>
    </row>
    <row r="28" spans="1:41" x14ac:dyDescent="0.25">
      <c r="A28" s="37" t="s">
        <v>16</v>
      </c>
      <c r="B28" s="6" t="s">
        <v>35</v>
      </c>
      <c r="C28" s="282">
        <v>43135</v>
      </c>
      <c r="D28" s="281">
        <f t="shared" si="0"/>
        <v>2</v>
      </c>
      <c r="E28" s="6">
        <f t="shared" si="1"/>
        <v>4</v>
      </c>
      <c r="F28" s="37">
        <v>1</v>
      </c>
      <c r="H28" s="286">
        <v>22</v>
      </c>
      <c r="I28" s="161">
        <v>7</v>
      </c>
      <c r="J28" s="285">
        <v>1.5050526768436896E-3</v>
      </c>
      <c r="L28" s="286">
        <v>20</v>
      </c>
      <c r="M28" s="161">
        <v>2</v>
      </c>
      <c r="N28" s="285">
        <v>4.0567951318458417E-3</v>
      </c>
      <c r="O28" s="161">
        <v>3</v>
      </c>
      <c r="P28" s="285">
        <v>2.9296875E-3</v>
      </c>
      <c r="Q28" s="161">
        <v>4</v>
      </c>
      <c r="R28" s="285">
        <v>8.6003010105353687E-4</v>
      </c>
      <c r="S28" s="161">
        <v>15</v>
      </c>
      <c r="T28" s="285">
        <v>1.4949172812437712E-3</v>
      </c>
      <c r="U28" s="161">
        <v>27</v>
      </c>
      <c r="V28" s="285">
        <v>2.6793688597796963E-3</v>
      </c>
      <c r="W28" s="161">
        <v>27</v>
      </c>
      <c r="X28" s="285">
        <v>3.0811365970558027E-3</v>
      </c>
      <c r="Y28" s="161">
        <v>15</v>
      </c>
      <c r="Z28" s="285">
        <v>2.2918258212375861E-3</v>
      </c>
      <c r="AA28" s="161"/>
      <c r="AB28" s="285">
        <v>0</v>
      </c>
      <c r="AC28" s="161">
        <v>2</v>
      </c>
      <c r="AD28" s="285">
        <v>2.8776978417266188E-3</v>
      </c>
    </row>
    <row r="29" spans="1:41" x14ac:dyDescent="0.25">
      <c r="A29" s="37" t="s">
        <v>16</v>
      </c>
      <c r="B29" s="6" t="s">
        <v>35</v>
      </c>
      <c r="C29" s="282">
        <v>43158</v>
      </c>
      <c r="D29" s="281">
        <f t="shared" si="0"/>
        <v>2</v>
      </c>
      <c r="E29" s="6">
        <f t="shared" si="1"/>
        <v>27</v>
      </c>
      <c r="F29" s="37">
        <v>1</v>
      </c>
      <c r="H29" s="286">
        <v>23</v>
      </c>
      <c r="I29" s="161">
        <v>3</v>
      </c>
      <c r="J29" s="285">
        <v>6.4502257579015262E-4</v>
      </c>
      <c r="L29" s="286">
        <v>21</v>
      </c>
      <c r="M29" s="161">
        <v>1</v>
      </c>
      <c r="N29" s="285">
        <v>2.0283975659229209E-3</v>
      </c>
      <c r="O29" s="161">
        <v>9</v>
      </c>
      <c r="P29" s="285">
        <v>8.7890625E-3</v>
      </c>
      <c r="Q29" s="161">
        <v>8</v>
      </c>
      <c r="R29" s="285">
        <v>1.7200602021070737E-3</v>
      </c>
      <c r="S29" s="161">
        <v>11</v>
      </c>
      <c r="T29" s="285">
        <v>1.0962726729120988E-3</v>
      </c>
      <c r="U29" s="161">
        <v>25</v>
      </c>
      <c r="V29" s="285">
        <v>2.4808970923886078E-3</v>
      </c>
      <c r="W29" s="161">
        <v>25</v>
      </c>
      <c r="X29" s="285">
        <v>2.8529042565331509E-3</v>
      </c>
      <c r="Y29" s="161">
        <v>18</v>
      </c>
      <c r="Z29" s="285">
        <v>2.7501909854851033E-3</v>
      </c>
      <c r="AA29" s="161"/>
      <c r="AB29" s="285">
        <v>0</v>
      </c>
      <c r="AC29" s="161">
        <v>5</v>
      </c>
      <c r="AD29" s="285">
        <v>7.1942446043165471E-3</v>
      </c>
    </row>
    <row r="30" spans="1:41" x14ac:dyDescent="0.25">
      <c r="A30" s="37" t="s">
        <v>16</v>
      </c>
      <c r="B30" s="6" t="s">
        <v>35</v>
      </c>
      <c r="C30" s="282">
        <v>43174</v>
      </c>
      <c r="D30" s="281">
        <f t="shared" si="0"/>
        <v>3</v>
      </c>
      <c r="E30" s="6">
        <f t="shared" si="1"/>
        <v>15</v>
      </c>
      <c r="F30" s="37">
        <v>4</v>
      </c>
      <c r="H30" s="286">
        <v>24</v>
      </c>
      <c r="I30" s="161">
        <v>7</v>
      </c>
      <c r="J30" s="285">
        <v>1.5050526768436896E-3</v>
      </c>
      <c r="L30" s="286">
        <v>22</v>
      </c>
      <c r="M30" s="161">
        <v>1</v>
      </c>
      <c r="N30" s="285">
        <v>2.0283975659229209E-3</v>
      </c>
      <c r="O30" s="161">
        <v>1</v>
      </c>
      <c r="P30" s="285">
        <v>9.765625E-4</v>
      </c>
      <c r="Q30" s="161">
        <v>7</v>
      </c>
      <c r="R30" s="285">
        <v>1.5050526768436896E-3</v>
      </c>
      <c r="S30" s="161">
        <v>13</v>
      </c>
      <c r="T30" s="285">
        <v>1.295594977077935E-3</v>
      </c>
      <c r="U30" s="161">
        <v>20</v>
      </c>
      <c r="V30" s="285">
        <v>1.9847176739108863E-3</v>
      </c>
      <c r="W30" s="161">
        <v>42</v>
      </c>
      <c r="X30" s="285">
        <v>4.7928791509756936E-3</v>
      </c>
      <c r="Y30" s="161">
        <v>25</v>
      </c>
      <c r="Z30" s="285">
        <v>3.8197097020626434E-3</v>
      </c>
      <c r="AA30" s="161"/>
      <c r="AB30" s="285">
        <v>0</v>
      </c>
      <c r="AC30" s="161">
        <v>3</v>
      </c>
      <c r="AD30" s="285">
        <v>4.3165467625899279E-3</v>
      </c>
    </row>
    <row r="31" spans="1:41" x14ac:dyDescent="0.25">
      <c r="A31" s="37" t="s">
        <v>16</v>
      </c>
      <c r="B31" s="6" t="s">
        <v>35</v>
      </c>
      <c r="C31" s="282">
        <v>43180</v>
      </c>
      <c r="D31" s="281">
        <f t="shared" si="0"/>
        <v>3</v>
      </c>
      <c r="E31" s="6">
        <f t="shared" si="1"/>
        <v>21</v>
      </c>
      <c r="F31" s="37">
        <v>1</v>
      </c>
      <c r="H31" s="286">
        <v>25</v>
      </c>
      <c r="I31" s="161">
        <v>7</v>
      </c>
      <c r="J31" s="285">
        <v>1.5050526768436896E-3</v>
      </c>
      <c r="L31" s="286">
        <v>23</v>
      </c>
      <c r="M31" s="161">
        <v>1</v>
      </c>
      <c r="N31" s="285">
        <v>2.0283975659229209E-3</v>
      </c>
      <c r="O31" s="161">
        <v>3</v>
      </c>
      <c r="P31" s="285">
        <v>2.9296875E-3</v>
      </c>
      <c r="Q31" s="161">
        <v>3</v>
      </c>
      <c r="R31" s="285">
        <v>6.4502257579015262E-4</v>
      </c>
      <c r="S31" s="161">
        <v>17</v>
      </c>
      <c r="T31" s="285">
        <v>1.6942395854096072E-3</v>
      </c>
      <c r="U31" s="161">
        <v>27</v>
      </c>
      <c r="V31" s="285">
        <v>2.6793688597796963E-3</v>
      </c>
      <c r="W31" s="161">
        <v>21</v>
      </c>
      <c r="X31" s="285">
        <v>2.3964395754878468E-3</v>
      </c>
      <c r="Y31" s="161">
        <v>23</v>
      </c>
      <c r="Z31" s="285">
        <v>3.5141329258976317E-3</v>
      </c>
      <c r="AA31" s="161"/>
      <c r="AB31" s="285">
        <v>0</v>
      </c>
      <c r="AC31" s="161">
        <v>2</v>
      </c>
      <c r="AD31" s="285">
        <v>2.8776978417266188E-3</v>
      </c>
    </row>
    <row r="32" spans="1:41" x14ac:dyDescent="0.25">
      <c r="A32" s="37" t="s">
        <v>16</v>
      </c>
      <c r="B32" s="6" t="s">
        <v>35</v>
      </c>
      <c r="C32" s="282">
        <v>43105</v>
      </c>
      <c r="D32" s="281">
        <f t="shared" si="0"/>
        <v>1</v>
      </c>
      <c r="E32" s="6">
        <f t="shared" si="1"/>
        <v>5</v>
      </c>
      <c r="F32" s="37">
        <v>2</v>
      </c>
      <c r="H32" s="286">
        <v>26</v>
      </c>
      <c r="I32" s="161">
        <v>2</v>
      </c>
      <c r="J32" s="285">
        <v>4.3001505052676843E-4</v>
      </c>
      <c r="L32" s="286">
        <v>24</v>
      </c>
      <c r="M32" s="161">
        <v>2</v>
      </c>
      <c r="N32" s="285">
        <v>4.0567951318458417E-3</v>
      </c>
      <c r="O32" s="161">
        <v>3</v>
      </c>
      <c r="P32" s="285">
        <v>2.9296875E-3</v>
      </c>
      <c r="Q32" s="161">
        <v>7</v>
      </c>
      <c r="R32" s="285">
        <v>1.5050526768436896E-3</v>
      </c>
      <c r="S32" s="161">
        <v>22</v>
      </c>
      <c r="T32" s="285">
        <v>2.1925453458241976E-3</v>
      </c>
      <c r="U32" s="161">
        <v>14</v>
      </c>
      <c r="V32" s="285">
        <v>1.3893023717376203E-3</v>
      </c>
      <c r="W32" s="161">
        <v>29</v>
      </c>
      <c r="X32" s="285">
        <v>3.309368937578455E-3</v>
      </c>
      <c r="Y32" s="161">
        <v>14</v>
      </c>
      <c r="Z32" s="285">
        <v>2.1390374331550803E-3</v>
      </c>
      <c r="AA32" s="161"/>
      <c r="AB32" s="285">
        <v>0</v>
      </c>
      <c r="AC32" s="161"/>
      <c r="AD32" s="285">
        <v>0</v>
      </c>
    </row>
    <row r="33" spans="1:30" x14ac:dyDescent="0.25">
      <c r="A33" s="37" t="s">
        <v>16</v>
      </c>
      <c r="B33" s="6" t="s">
        <v>35</v>
      </c>
      <c r="C33" s="282">
        <v>43144</v>
      </c>
      <c r="D33" s="281">
        <f t="shared" si="0"/>
        <v>2</v>
      </c>
      <c r="E33" s="6">
        <f t="shared" si="1"/>
        <v>13</v>
      </c>
      <c r="F33" s="37">
        <v>2</v>
      </c>
      <c r="H33" s="286">
        <v>27</v>
      </c>
      <c r="I33" s="161">
        <v>6</v>
      </c>
      <c r="J33" s="285">
        <v>1.2900451515803052E-3</v>
      </c>
      <c r="L33" s="286">
        <v>25</v>
      </c>
      <c r="M33" s="161">
        <v>2</v>
      </c>
      <c r="N33" s="285">
        <v>4.0567951318458417E-3</v>
      </c>
      <c r="O33" s="161">
        <v>1</v>
      </c>
      <c r="P33" s="285">
        <v>9.765625E-4</v>
      </c>
      <c r="Q33" s="161">
        <v>7</v>
      </c>
      <c r="R33" s="285">
        <v>1.5050526768436896E-3</v>
      </c>
      <c r="S33" s="161">
        <v>25</v>
      </c>
      <c r="T33" s="285">
        <v>2.4915288020729521E-3</v>
      </c>
      <c r="U33" s="161">
        <v>25</v>
      </c>
      <c r="V33" s="285">
        <v>2.4808970923886078E-3</v>
      </c>
      <c r="W33" s="161">
        <v>25</v>
      </c>
      <c r="X33" s="285">
        <v>2.8529042565331509E-3</v>
      </c>
      <c r="Y33" s="161">
        <v>29</v>
      </c>
      <c r="Z33" s="285">
        <v>4.4308632543926659E-3</v>
      </c>
      <c r="AA33" s="161"/>
      <c r="AB33" s="285">
        <v>0</v>
      </c>
      <c r="AC33" s="161"/>
      <c r="AD33" s="285">
        <v>0</v>
      </c>
    </row>
    <row r="34" spans="1:30" x14ac:dyDescent="0.25">
      <c r="A34" s="37" t="s">
        <v>16</v>
      </c>
      <c r="B34" s="6" t="s">
        <v>35</v>
      </c>
      <c r="C34" s="282">
        <v>43150</v>
      </c>
      <c r="D34" s="281">
        <f t="shared" si="0"/>
        <v>2</v>
      </c>
      <c r="E34" s="6">
        <f t="shared" si="1"/>
        <v>19</v>
      </c>
      <c r="F34" s="37">
        <v>4</v>
      </c>
      <c r="H34" s="286">
        <v>28</v>
      </c>
      <c r="I34" s="161">
        <v>6</v>
      </c>
      <c r="J34" s="285">
        <v>1.2900451515803052E-3</v>
      </c>
      <c r="L34" s="286">
        <v>26</v>
      </c>
      <c r="M34" s="161">
        <v>2</v>
      </c>
      <c r="N34" s="285">
        <v>4.0567951318458417E-3</v>
      </c>
      <c r="O34" s="161"/>
      <c r="P34" s="285">
        <v>0</v>
      </c>
      <c r="Q34" s="161">
        <v>2</v>
      </c>
      <c r="R34" s="285">
        <v>4.3001505052676843E-4</v>
      </c>
      <c r="S34" s="161">
        <v>18</v>
      </c>
      <c r="T34" s="285">
        <v>1.7939007374925253E-3</v>
      </c>
      <c r="U34" s="161">
        <v>31</v>
      </c>
      <c r="V34" s="285">
        <v>3.0763123945618735E-3</v>
      </c>
      <c r="W34" s="161">
        <v>21</v>
      </c>
      <c r="X34" s="285">
        <v>2.3964395754878468E-3</v>
      </c>
      <c r="Y34" s="161">
        <v>18</v>
      </c>
      <c r="Z34" s="285">
        <v>2.7501909854851033E-3</v>
      </c>
      <c r="AA34" s="161"/>
      <c r="AB34" s="285">
        <v>0</v>
      </c>
      <c r="AC34" s="161">
        <v>1</v>
      </c>
      <c r="AD34" s="285">
        <v>1.4388489208633094E-3</v>
      </c>
    </row>
    <row r="35" spans="1:30" x14ac:dyDescent="0.25">
      <c r="A35" s="37" t="s">
        <v>16</v>
      </c>
      <c r="B35" s="6" t="s">
        <v>35</v>
      </c>
      <c r="C35" s="282">
        <v>43163</v>
      </c>
      <c r="D35" s="281">
        <f t="shared" si="0"/>
        <v>3</v>
      </c>
      <c r="E35" s="6">
        <f t="shared" si="1"/>
        <v>4</v>
      </c>
      <c r="F35" s="37">
        <v>4</v>
      </c>
      <c r="H35" s="286">
        <v>29</v>
      </c>
      <c r="I35" s="161">
        <v>4</v>
      </c>
      <c r="J35" s="285">
        <v>8.6003010105353687E-4</v>
      </c>
      <c r="L35" s="286">
        <v>27</v>
      </c>
      <c r="M35" s="161">
        <v>1</v>
      </c>
      <c r="N35" s="285">
        <v>2.0283975659229209E-3</v>
      </c>
      <c r="O35" s="161">
        <v>3</v>
      </c>
      <c r="P35" s="285">
        <v>2.9296875E-3</v>
      </c>
      <c r="Q35" s="161">
        <v>6</v>
      </c>
      <c r="R35" s="285">
        <v>1.2900451515803052E-3</v>
      </c>
      <c r="S35" s="161">
        <v>19</v>
      </c>
      <c r="T35" s="285">
        <v>1.8935618895754435E-3</v>
      </c>
      <c r="U35" s="161">
        <v>19</v>
      </c>
      <c r="V35" s="285">
        <v>1.8854817902153418E-3</v>
      </c>
      <c r="W35" s="161">
        <v>14</v>
      </c>
      <c r="X35" s="285">
        <v>1.5976263836585643E-3</v>
      </c>
      <c r="Y35" s="161">
        <v>15</v>
      </c>
      <c r="Z35" s="285">
        <v>2.2918258212375861E-3</v>
      </c>
      <c r="AA35" s="161"/>
      <c r="AB35" s="285">
        <v>0</v>
      </c>
      <c r="AC35" s="161">
        <v>1</v>
      </c>
      <c r="AD35" s="285">
        <v>1.4388489208633094E-3</v>
      </c>
    </row>
    <row r="36" spans="1:30" x14ac:dyDescent="0.25">
      <c r="A36" s="37" t="s">
        <v>16</v>
      </c>
      <c r="B36" s="6" t="s">
        <v>35</v>
      </c>
      <c r="C36" s="282">
        <v>43186</v>
      </c>
      <c r="D36" s="281">
        <f t="shared" si="0"/>
        <v>3</v>
      </c>
      <c r="E36" s="6">
        <f t="shared" si="1"/>
        <v>27</v>
      </c>
      <c r="F36" s="37">
        <v>3</v>
      </c>
      <c r="H36" s="286">
        <v>30</v>
      </c>
      <c r="I36" s="161">
        <v>5</v>
      </c>
      <c r="J36" s="285">
        <v>1.0750376263169211E-3</v>
      </c>
      <c r="L36" s="286">
        <v>28</v>
      </c>
      <c r="M36" s="161">
        <v>4</v>
      </c>
      <c r="N36" s="285">
        <v>8.1135902636916835E-3</v>
      </c>
      <c r="O36" s="161">
        <v>2</v>
      </c>
      <c r="P36" s="285">
        <v>1.953125E-3</v>
      </c>
      <c r="Q36" s="161">
        <v>6</v>
      </c>
      <c r="R36" s="285">
        <v>1.2900451515803052E-3</v>
      </c>
      <c r="S36" s="161">
        <v>17</v>
      </c>
      <c r="T36" s="285">
        <v>1.6942395854096072E-3</v>
      </c>
      <c r="U36" s="161">
        <v>20</v>
      </c>
      <c r="V36" s="285">
        <v>1.9847176739108863E-3</v>
      </c>
      <c r="W36" s="161">
        <v>25</v>
      </c>
      <c r="X36" s="285">
        <v>2.8529042565331509E-3</v>
      </c>
      <c r="Y36" s="161">
        <v>25</v>
      </c>
      <c r="Z36" s="285">
        <v>3.8197097020626434E-3</v>
      </c>
      <c r="AA36" s="161"/>
      <c r="AB36" s="285">
        <v>0</v>
      </c>
      <c r="AC36" s="161">
        <v>4</v>
      </c>
      <c r="AD36" s="285">
        <v>5.7553956834532375E-3</v>
      </c>
    </row>
    <row r="37" spans="1:30" x14ac:dyDescent="0.25">
      <c r="A37" s="37" t="s">
        <v>16</v>
      </c>
      <c r="B37" s="6" t="s">
        <v>35</v>
      </c>
      <c r="C37" s="282">
        <v>43101</v>
      </c>
      <c r="D37" s="281">
        <f t="shared" si="0"/>
        <v>1</v>
      </c>
      <c r="E37" s="6">
        <f t="shared" si="1"/>
        <v>1</v>
      </c>
      <c r="F37" s="37">
        <v>214</v>
      </c>
      <c r="H37" s="286">
        <v>31</v>
      </c>
      <c r="I37" s="161">
        <v>8</v>
      </c>
      <c r="J37" s="285">
        <v>1.7200602021070737E-3</v>
      </c>
      <c r="L37" s="286">
        <v>29</v>
      </c>
      <c r="M37" s="161">
        <v>1</v>
      </c>
      <c r="N37" s="285">
        <v>2.0283975659229209E-3</v>
      </c>
      <c r="O37" s="161">
        <v>5</v>
      </c>
      <c r="P37" s="285">
        <v>4.8828125E-3</v>
      </c>
      <c r="Q37" s="161">
        <v>4</v>
      </c>
      <c r="R37" s="285">
        <v>8.6003010105353687E-4</v>
      </c>
      <c r="S37" s="161">
        <v>12</v>
      </c>
      <c r="T37" s="285">
        <v>1.1959338249950169E-3</v>
      </c>
      <c r="U37" s="161">
        <v>22</v>
      </c>
      <c r="V37" s="285">
        <v>2.1831894413019749E-3</v>
      </c>
      <c r="W37" s="161">
        <v>17</v>
      </c>
      <c r="X37" s="285">
        <v>1.9399748944425425E-3</v>
      </c>
      <c r="Y37" s="161">
        <v>24</v>
      </c>
      <c r="Z37" s="285">
        <v>3.6669213139801375E-3</v>
      </c>
      <c r="AA37" s="161"/>
      <c r="AB37" s="285">
        <v>0</v>
      </c>
      <c r="AC37" s="161">
        <v>3</v>
      </c>
      <c r="AD37" s="285">
        <v>4.3165467625899279E-3</v>
      </c>
    </row>
    <row r="38" spans="1:30" x14ac:dyDescent="0.25">
      <c r="A38" s="37" t="s">
        <v>16</v>
      </c>
      <c r="B38" s="6" t="s">
        <v>35</v>
      </c>
      <c r="C38" s="282">
        <v>43108</v>
      </c>
      <c r="D38" s="281">
        <f t="shared" si="0"/>
        <v>1</v>
      </c>
      <c r="E38" s="6">
        <f t="shared" si="1"/>
        <v>8</v>
      </c>
      <c r="F38" s="37">
        <v>2</v>
      </c>
      <c r="H38" s="236">
        <v>2</v>
      </c>
      <c r="I38" s="161">
        <v>208</v>
      </c>
      <c r="J38" s="285">
        <v>4.4721565254783914E-2</v>
      </c>
      <c r="L38" s="286">
        <v>30</v>
      </c>
      <c r="M38" s="161">
        <v>1</v>
      </c>
      <c r="N38" s="285">
        <v>2.0283975659229209E-3</v>
      </c>
      <c r="O38" s="161">
        <v>3</v>
      </c>
      <c r="P38" s="285">
        <v>2.9296875E-3</v>
      </c>
      <c r="Q38" s="161">
        <v>5</v>
      </c>
      <c r="R38" s="285">
        <v>1.0750376263169211E-3</v>
      </c>
      <c r="S38" s="161">
        <v>19</v>
      </c>
      <c r="T38" s="285">
        <v>1.8935618895754435E-3</v>
      </c>
      <c r="U38" s="161">
        <v>16</v>
      </c>
      <c r="V38" s="285">
        <v>1.5877741391287089E-3</v>
      </c>
      <c r="W38" s="161">
        <v>23</v>
      </c>
      <c r="X38" s="285">
        <v>2.6246719160104987E-3</v>
      </c>
      <c r="Y38" s="161">
        <v>26</v>
      </c>
      <c r="Z38" s="285">
        <v>3.9724980901451488E-3</v>
      </c>
      <c r="AA38" s="161"/>
      <c r="AB38" s="285">
        <v>0</v>
      </c>
      <c r="AC38" s="161">
        <v>4</v>
      </c>
      <c r="AD38" s="285">
        <v>5.7553956834532375E-3</v>
      </c>
    </row>
    <row r="39" spans="1:30" x14ac:dyDescent="0.25">
      <c r="A39" s="37" t="s">
        <v>16</v>
      </c>
      <c r="B39" s="6" t="s">
        <v>35</v>
      </c>
      <c r="C39" s="282">
        <v>43121</v>
      </c>
      <c r="D39" s="281">
        <f t="shared" si="0"/>
        <v>1</v>
      </c>
      <c r="E39" s="6">
        <f t="shared" si="1"/>
        <v>21</v>
      </c>
      <c r="F39" s="37">
        <v>1</v>
      </c>
      <c r="H39" s="286">
        <v>1</v>
      </c>
      <c r="I39" s="161">
        <v>18</v>
      </c>
      <c r="J39" s="285">
        <v>3.8701354547409157E-3</v>
      </c>
      <c r="L39" s="286">
        <v>31</v>
      </c>
      <c r="M39" s="161">
        <v>1</v>
      </c>
      <c r="N39" s="285">
        <v>2.0283975659229209E-3</v>
      </c>
      <c r="O39" s="161">
        <v>6</v>
      </c>
      <c r="P39" s="285">
        <v>5.859375E-3</v>
      </c>
      <c r="Q39" s="161">
        <v>8</v>
      </c>
      <c r="R39" s="285">
        <v>1.7200602021070737E-3</v>
      </c>
      <c r="S39" s="161">
        <v>15</v>
      </c>
      <c r="T39" s="285">
        <v>1.4949172812437712E-3</v>
      </c>
      <c r="U39" s="161">
        <v>20</v>
      </c>
      <c r="V39" s="285">
        <v>1.9847176739108863E-3</v>
      </c>
      <c r="W39" s="161">
        <v>17</v>
      </c>
      <c r="X39" s="285">
        <v>1.9399748944425425E-3</v>
      </c>
      <c r="Y39" s="161">
        <v>13</v>
      </c>
      <c r="Z39" s="285">
        <v>1.9862490450725744E-3</v>
      </c>
      <c r="AA39" s="161"/>
      <c r="AB39" s="285">
        <v>0</v>
      </c>
      <c r="AC39" s="161">
        <v>2</v>
      </c>
      <c r="AD39" s="285">
        <v>2.8776978417266188E-3</v>
      </c>
    </row>
    <row r="40" spans="1:30" x14ac:dyDescent="0.25">
      <c r="A40" s="37" t="s">
        <v>16</v>
      </c>
      <c r="B40" s="6" t="s">
        <v>35</v>
      </c>
      <c r="C40" s="282">
        <v>43191</v>
      </c>
      <c r="D40" s="281">
        <f t="shared" si="0"/>
        <v>4</v>
      </c>
      <c r="E40" s="6">
        <f t="shared" si="1"/>
        <v>1</v>
      </c>
      <c r="F40" s="37">
        <v>1</v>
      </c>
      <c r="H40" s="286">
        <v>2</v>
      </c>
      <c r="I40" s="161">
        <v>10</v>
      </c>
      <c r="J40" s="285">
        <v>2.1500752526338422E-3</v>
      </c>
      <c r="L40" s="236">
        <v>2</v>
      </c>
      <c r="M40" s="161">
        <v>42</v>
      </c>
      <c r="N40" s="285">
        <v>8.5192697768762676E-2</v>
      </c>
      <c r="O40" s="161">
        <v>137</v>
      </c>
      <c r="P40" s="285">
        <v>0.1337890625</v>
      </c>
      <c r="Q40" s="161">
        <v>208</v>
      </c>
      <c r="R40" s="285">
        <v>4.4721565254783914E-2</v>
      </c>
      <c r="S40" s="161">
        <v>662</v>
      </c>
      <c r="T40" s="285">
        <v>6.597568267889177E-2</v>
      </c>
      <c r="U40" s="161">
        <v>758</v>
      </c>
      <c r="V40" s="285">
        <v>7.5220799841222583E-2</v>
      </c>
      <c r="W40" s="161">
        <v>822</v>
      </c>
      <c r="X40" s="285">
        <v>9.3803491954809998E-2</v>
      </c>
      <c r="Y40" s="161">
        <v>581</v>
      </c>
      <c r="Z40" s="285">
        <v>8.8770053475935834E-2</v>
      </c>
      <c r="AA40" s="161">
        <v>1</v>
      </c>
      <c r="AB40" s="285">
        <v>2.5000000000000001E-2</v>
      </c>
      <c r="AC40" s="161">
        <v>77</v>
      </c>
      <c r="AD40" s="285">
        <v>0.11079136690647481</v>
      </c>
    </row>
    <row r="41" spans="1:30" x14ac:dyDescent="0.25">
      <c r="A41" s="37" t="s">
        <v>16</v>
      </c>
      <c r="B41" s="6" t="s">
        <v>35</v>
      </c>
      <c r="C41" s="282">
        <v>43126</v>
      </c>
      <c r="D41" s="281">
        <f t="shared" si="0"/>
        <v>1</v>
      </c>
      <c r="E41" s="6">
        <f t="shared" si="1"/>
        <v>26</v>
      </c>
      <c r="F41" s="37">
        <v>2</v>
      </c>
      <c r="H41" s="286">
        <v>3</v>
      </c>
      <c r="I41" s="161">
        <v>7</v>
      </c>
      <c r="J41" s="285">
        <v>1.5050526768436896E-3</v>
      </c>
      <c r="L41" s="286">
        <v>1</v>
      </c>
      <c r="M41" s="161">
        <v>3</v>
      </c>
      <c r="N41" s="285">
        <v>6.0851926977687626E-3</v>
      </c>
      <c r="O41" s="161">
        <v>8</v>
      </c>
      <c r="P41" s="285">
        <v>7.8125E-3</v>
      </c>
      <c r="Q41" s="161">
        <v>18</v>
      </c>
      <c r="R41" s="285">
        <v>3.8701354547409157E-3</v>
      </c>
      <c r="S41" s="161">
        <v>40</v>
      </c>
      <c r="T41" s="285">
        <v>3.9864460833167236E-3</v>
      </c>
      <c r="U41" s="161">
        <v>48</v>
      </c>
      <c r="V41" s="285">
        <v>4.7633224173861269E-3</v>
      </c>
      <c r="W41" s="161">
        <v>47</v>
      </c>
      <c r="X41" s="285">
        <v>5.3634600022823232E-3</v>
      </c>
      <c r="Y41" s="161">
        <v>26</v>
      </c>
      <c r="Z41" s="285">
        <v>3.9724980901451488E-3</v>
      </c>
      <c r="AA41" s="161"/>
      <c r="AB41" s="285">
        <v>0</v>
      </c>
      <c r="AC41" s="161">
        <v>2</v>
      </c>
      <c r="AD41" s="285">
        <v>2.8776978417266188E-3</v>
      </c>
    </row>
    <row r="42" spans="1:30" x14ac:dyDescent="0.25">
      <c r="A42" s="37" t="s">
        <v>16</v>
      </c>
      <c r="B42" s="6" t="s">
        <v>35</v>
      </c>
      <c r="C42" s="282">
        <v>43133</v>
      </c>
      <c r="D42" s="281">
        <f t="shared" si="0"/>
        <v>2</v>
      </c>
      <c r="E42" s="6">
        <f t="shared" si="1"/>
        <v>2</v>
      </c>
      <c r="F42" s="37">
        <v>5</v>
      </c>
      <c r="H42" s="286">
        <v>4</v>
      </c>
      <c r="I42" s="161">
        <v>4</v>
      </c>
      <c r="J42" s="285">
        <v>8.6003010105353687E-4</v>
      </c>
      <c r="L42" s="286">
        <v>2</v>
      </c>
      <c r="M42" s="161">
        <v>1</v>
      </c>
      <c r="N42" s="285">
        <v>2.0283975659229209E-3</v>
      </c>
      <c r="O42" s="161">
        <v>8</v>
      </c>
      <c r="P42" s="285">
        <v>7.8125E-3</v>
      </c>
      <c r="Q42" s="161">
        <v>10</v>
      </c>
      <c r="R42" s="285">
        <v>2.1500752526338422E-3</v>
      </c>
      <c r="S42" s="161">
        <v>45</v>
      </c>
      <c r="T42" s="285">
        <v>4.4847518437313135E-3</v>
      </c>
      <c r="U42" s="161">
        <v>37</v>
      </c>
      <c r="V42" s="285">
        <v>3.6717276967351393E-3</v>
      </c>
      <c r="W42" s="161">
        <v>49</v>
      </c>
      <c r="X42" s="285">
        <v>5.591692342804975E-3</v>
      </c>
      <c r="Y42" s="161">
        <v>34</v>
      </c>
      <c r="Z42" s="285">
        <v>5.1948051948051948E-3</v>
      </c>
      <c r="AA42" s="161"/>
      <c r="AB42" s="285">
        <v>0</v>
      </c>
      <c r="AC42" s="161">
        <v>5</v>
      </c>
      <c r="AD42" s="285">
        <v>7.1942446043165471E-3</v>
      </c>
    </row>
    <row r="43" spans="1:30" x14ac:dyDescent="0.25">
      <c r="A43" s="37" t="s">
        <v>16</v>
      </c>
      <c r="B43" s="6" t="s">
        <v>35</v>
      </c>
      <c r="C43" s="282">
        <v>43181</v>
      </c>
      <c r="D43" s="281">
        <f t="shared" si="0"/>
        <v>3</v>
      </c>
      <c r="E43" s="6">
        <f t="shared" si="1"/>
        <v>22</v>
      </c>
      <c r="F43" s="37">
        <v>4</v>
      </c>
      <c r="H43" s="286">
        <v>5</v>
      </c>
      <c r="I43" s="161">
        <v>7</v>
      </c>
      <c r="J43" s="285">
        <v>1.5050526768436896E-3</v>
      </c>
      <c r="L43" s="286">
        <v>3</v>
      </c>
      <c r="M43" s="161">
        <v>2</v>
      </c>
      <c r="N43" s="285">
        <v>4.0567951318458417E-3</v>
      </c>
      <c r="O43" s="161">
        <v>6</v>
      </c>
      <c r="P43" s="285">
        <v>5.859375E-3</v>
      </c>
      <c r="Q43" s="161">
        <v>7</v>
      </c>
      <c r="R43" s="285">
        <v>1.5050526768436896E-3</v>
      </c>
      <c r="S43" s="161">
        <v>36</v>
      </c>
      <c r="T43" s="285">
        <v>3.5878014749850507E-3</v>
      </c>
      <c r="U43" s="161">
        <v>35</v>
      </c>
      <c r="V43" s="285">
        <v>3.4732559293440507E-3</v>
      </c>
      <c r="W43" s="161">
        <v>33</v>
      </c>
      <c r="X43" s="285">
        <v>3.7658336186237591E-3</v>
      </c>
      <c r="Y43" s="161">
        <v>28</v>
      </c>
      <c r="Z43" s="285">
        <v>4.2780748663101605E-3</v>
      </c>
      <c r="AA43" s="161"/>
      <c r="AB43" s="285">
        <v>0</v>
      </c>
      <c r="AC43" s="161">
        <v>2</v>
      </c>
      <c r="AD43" s="285">
        <v>2.8776978417266188E-3</v>
      </c>
    </row>
    <row r="44" spans="1:30" x14ac:dyDescent="0.25">
      <c r="A44" s="37" t="s">
        <v>16</v>
      </c>
      <c r="B44" s="6" t="s">
        <v>35</v>
      </c>
      <c r="C44" s="282">
        <v>43184</v>
      </c>
      <c r="D44" s="281">
        <f t="shared" si="0"/>
        <v>3</v>
      </c>
      <c r="E44" s="6">
        <f t="shared" si="1"/>
        <v>25</v>
      </c>
      <c r="F44" s="37">
        <v>1</v>
      </c>
      <c r="H44" s="286">
        <v>6</v>
      </c>
      <c r="I44" s="161">
        <v>10</v>
      </c>
      <c r="J44" s="285">
        <v>2.1500752526338422E-3</v>
      </c>
      <c r="L44" s="286">
        <v>4</v>
      </c>
      <c r="M44" s="161">
        <v>1</v>
      </c>
      <c r="N44" s="285">
        <v>2.0283975659229209E-3</v>
      </c>
      <c r="O44" s="161">
        <v>13</v>
      </c>
      <c r="P44" s="285">
        <v>1.26953125E-2</v>
      </c>
      <c r="Q44" s="161">
        <v>4</v>
      </c>
      <c r="R44" s="285">
        <v>8.6003010105353687E-4</v>
      </c>
      <c r="S44" s="161">
        <v>20</v>
      </c>
      <c r="T44" s="285">
        <v>1.9932230416583618E-3</v>
      </c>
      <c r="U44" s="161">
        <v>27</v>
      </c>
      <c r="V44" s="285">
        <v>2.6793688597796963E-3</v>
      </c>
      <c r="W44" s="161">
        <v>34</v>
      </c>
      <c r="X44" s="285">
        <v>3.879949788885085E-3</v>
      </c>
      <c r="Y44" s="161">
        <v>27</v>
      </c>
      <c r="Z44" s="285">
        <v>4.1252864782276551E-3</v>
      </c>
      <c r="AA44" s="161"/>
      <c r="AB44" s="285">
        <v>0</v>
      </c>
      <c r="AC44" s="161">
        <v>2</v>
      </c>
      <c r="AD44" s="285">
        <v>2.8776978417266188E-3</v>
      </c>
    </row>
    <row r="45" spans="1:30" x14ac:dyDescent="0.25">
      <c r="A45" s="37" t="s">
        <v>16</v>
      </c>
      <c r="B45" s="6" t="s">
        <v>35</v>
      </c>
      <c r="C45" s="282">
        <v>43103</v>
      </c>
      <c r="D45" s="281">
        <f t="shared" si="0"/>
        <v>1</v>
      </c>
      <c r="E45" s="6">
        <f t="shared" si="1"/>
        <v>3</v>
      </c>
      <c r="F45" s="37">
        <v>3</v>
      </c>
      <c r="H45" s="286">
        <v>7</v>
      </c>
      <c r="I45" s="161">
        <v>3</v>
      </c>
      <c r="J45" s="285">
        <v>6.4502257579015262E-4</v>
      </c>
      <c r="L45" s="286">
        <v>5</v>
      </c>
      <c r="M45" s="161">
        <v>1</v>
      </c>
      <c r="N45" s="285">
        <v>2.0283975659229209E-3</v>
      </c>
      <c r="O45" s="161">
        <v>4</v>
      </c>
      <c r="P45" s="285">
        <v>3.90625E-3</v>
      </c>
      <c r="Q45" s="161">
        <v>7</v>
      </c>
      <c r="R45" s="285">
        <v>1.5050526768436896E-3</v>
      </c>
      <c r="S45" s="161">
        <v>30</v>
      </c>
      <c r="T45" s="285">
        <v>2.9898345624875425E-3</v>
      </c>
      <c r="U45" s="161">
        <v>21</v>
      </c>
      <c r="V45" s="285">
        <v>2.0839535576064306E-3</v>
      </c>
      <c r="W45" s="161">
        <v>26</v>
      </c>
      <c r="X45" s="285">
        <v>2.9670204267944768E-3</v>
      </c>
      <c r="Y45" s="161">
        <v>26</v>
      </c>
      <c r="Z45" s="285">
        <v>3.9724980901451488E-3</v>
      </c>
      <c r="AA45" s="161"/>
      <c r="AB45" s="285">
        <v>0</v>
      </c>
      <c r="AC45" s="161">
        <v>3</v>
      </c>
      <c r="AD45" s="285">
        <v>4.3165467625899279E-3</v>
      </c>
    </row>
    <row r="46" spans="1:30" x14ac:dyDescent="0.25">
      <c r="A46" s="37" t="s">
        <v>16</v>
      </c>
      <c r="B46" s="6" t="s">
        <v>35</v>
      </c>
      <c r="C46" s="282">
        <v>43119</v>
      </c>
      <c r="D46" s="281">
        <f t="shared" si="0"/>
        <v>1</v>
      </c>
      <c r="E46" s="6">
        <f t="shared" si="1"/>
        <v>19</v>
      </c>
      <c r="F46" s="37">
        <v>4</v>
      </c>
      <c r="H46" s="286">
        <v>8</v>
      </c>
      <c r="I46" s="161">
        <v>5</v>
      </c>
      <c r="J46" s="285">
        <v>1.0750376263169211E-3</v>
      </c>
      <c r="L46" s="286">
        <v>6</v>
      </c>
      <c r="M46" s="161"/>
      <c r="N46" s="285">
        <v>0</v>
      </c>
      <c r="O46" s="161">
        <v>3</v>
      </c>
      <c r="P46" s="285">
        <v>2.9296875E-3</v>
      </c>
      <c r="Q46" s="161">
        <v>10</v>
      </c>
      <c r="R46" s="285">
        <v>2.1500752526338422E-3</v>
      </c>
      <c r="S46" s="161">
        <v>17</v>
      </c>
      <c r="T46" s="285">
        <v>1.6942395854096072E-3</v>
      </c>
      <c r="U46" s="161">
        <v>20</v>
      </c>
      <c r="V46" s="285">
        <v>1.9847176739108863E-3</v>
      </c>
      <c r="W46" s="161">
        <v>23</v>
      </c>
      <c r="X46" s="285">
        <v>2.6246719160104987E-3</v>
      </c>
      <c r="Y46" s="161">
        <v>16</v>
      </c>
      <c r="Z46" s="285">
        <v>2.4446142093200915E-3</v>
      </c>
      <c r="AA46" s="161"/>
      <c r="AB46" s="285">
        <v>0</v>
      </c>
      <c r="AC46" s="161">
        <v>4</v>
      </c>
      <c r="AD46" s="285">
        <v>5.7553956834532375E-3</v>
      </c>
    </row>
    <row r="47" spans="1:30" x14ac:dyDescent="0.25">
      <c r="A47" s="37" t="s">
        <v>16</v>
      </c>
      <c r="B47" s="6" t="s">
        <v>35</v>
      </c>
      <c r="C47" s="282">
        <v>43122</v>
      </c>
      <c r="D47" s="281">
        <f t="shared" si="0"/>
        <v>1</v>
      </c>
      <c r="E47" s="6">
        <f t="shared" si="1"/>
        <v>22</v>
      </c>
      <c r="F47" s="37">
        <v>3</v>
      </c>
      <c r="H47" s="286">
        <v>9</v>
      </c>
      <c r="I47" s="161">
        <v>7</v>
      </c>
      <c r="J47" s="285">
        <v>1.5050526768436896E-3</v>
      </c>
      <c r="L47" s="286">
        <v>7</v>
      </c>
      <c r="M47" s="161">
        <v>3</v>
      </c>
      <c r="N47" s="285">
        <v>6.0851926977687626E-3</v>
      </c>
      <c r="O47" s="161">
        <v>3</v>
      </c>
      <c r="P47" s="285">
        <v>2.9296875E-3</v>
      </c>
      <c r="Q47" s="161">
        <v>3</v>
      </c>
      <c r="R47" s="285">
        <v>6.4502257579015262E-4</v>
      </c>
      <c r="S47" s="161">
        <v>30</v>
      </c>
      <c r="T47" s="285">
        <v>2.9898345624875425E-3</v>
      </c>
      <c r="U47" s="161">
        <v>20</v>
      </c>
      <c r="V47" s="285">
        <v>1.9847176739108863E-3</v>
      </c>
      <c r="W47" s="161">
        <v>27</v>
      </c>
      <c r="X47" s="285">
        <v>3.0811365970558027E-3</v>
      </c>
      <c r="Y47" s="161">
        <v>19</v>
      </c>
      <c r="Z47" s="285">
        <v>2.9029793735676087E-3</v>
      </c>
      <c r="AA47" s="161"/>
      <c r="AB47" s="285">
        <v>0</v>
      </c>
      <c r="AC47" s="161">
        <v>1</v>
      </c>
      <c r="AD47" s="285">
        <v>1.4388489208633094E-3</v>
      </c>
    </row>
    <row r="48" spans="1:30" x14ac:dyDescent="0.25">
      <c r="A48" s="37" t="s">
        <v>16</v>
      </c>
      <c r="B48" s="6" t="s">
        <v>35</v>
      </c>
      <c r="C48" s="282">
        <v>43132</v>
      </c>
      <c r="D48" s="281">
        <f t="shared" si="0"/>
        <v>2</v>
      </c>
      <c r="E48" s="6">
        <f t="shared" si="1"/>
        <v>1</v>
      </c>
      <c r="F48" s="37">
        <v>33</v>
      </c>
      <c r="H48" s="286">
        <v>10</v>
      </c>
      <c r="I48" s="161">
        <v>6</v>
      </c>
      <c r="J48" s="285">
        <v>1.2900451515803052E-3</v>
      </c>
      <c r="L48" s="286">
        <v>8</v>
      </c>
      <c r="M48" s="161">
        <v>3</v>
      </c>
      <c r="N48" s="285">
        <v>6.0851926977687626E-3</v>
      </c>
      <c r="O48" s="161">
        <v>4</v>
      </c>
      <c r="P48" s="285">
        <v>3.90625E-3</v>
      </c>
      <c r="Q48" s="161">
        <v>5</v>
      </c>
      <c r="R48" s="285">
        <v>1.0750376263169211E-3</v>
      </c>
      <c r="S48" s="161">
        <v>13</v>
      </c>
      <c r="T48" s="285">
        <v>1.295594977077935E-3</v>
      </c>
      <c r="U48" s="161">
        <v>20</v>
      </c>
      <c r="V48" s="285">
        <v>1.9847176739108863E-3</v>
      </c>
      <c r="W48" s="161">
        <v>19</v>
      </c>
      <c r="X48" s="285">
        <v>2.1682072349651946E-3</v>
      </c>
      <c r="Y48" s="161">
        <v>22</v>
      </c>
      <c r="Z48" s="285">
        <v>3.3613445378151263E-3</v>
      </c>
      <c r="AA48" s="161"/>
      <c r="AB48" s="285">
        <v>0</v>
      </c>
      <c r="AC48" s="161">
        <v>2</v>
      </c>
      <c r="AD48" s="285">
        <v>2.8776978417266188E-3</v>
      </c>
    </row>
    <row r="49" spans="1:30" x14ac:dyDescent="0.25">
      <c r="A49" s="37" t="s">
        <v>16</v>
      </c>
      <c r="B49" s="6" t="s">
        <v>35</v>
      </c>
      <c r="C49" s="282">
        <v>43167</v>
      </c>
      <c r="D49" s="281">
        <f t="shared" si="0"/>
        <v>3</v>
      </c>
      <c r="E49" s="6">
        <f t="shared" si="1"/>
        <v>8</v>
      </c>
      <c r="F49" s="37">
        <v>2</v>
      </c>
      <c r="H49" s="286">
        <v>11</v>
      </c>
      <c r="I49" s="161">
        <v>6</v>
      </c>
      <c r="J49" s="285">
        <v>1.2900451515803052E-3</v>
      </c>
      <c r="L49" s="286">
        <v>9</v>
      </c>
      <c r="M49" s="161"/>
      <c r="N49" s="285">
        <v>0</v>
      </c>
      <c r="O49" s="161">
        <v>9</v>
      </c>
      <c r="P49" s="285">
        <v>8.7890625E-3</v>
      </c>
      <c r="Q49" s="161">
        <v>7</v>
      </c>
      <c r="R49" s="285">
        <v>1.5050526768436896E-3</v>
      </c>
      <c r="S49" s="161">
        <v>27</v>
      </c>
      <c r="T49" s="285">
        <v>2.6908511062387879E-3</v>
      </c>
      <c r="U49" s="161">
        <v>20</v>
      </c>
      <c r="V49" s="285">
        <v>1.9847176739108863E-3</v>
      </c>
      <c r="W49" s="161">
        <v>23</v>
      </c>
      <c r="X49" s="285">
        <v>2.6246719160104987E-3</v>
      </c>
      <c r="Y49" s="161">
        <v>16</v>
      </c>
      <c r="Z49" s="285">
        <v>2.4446142093200915E-3</v>
      </c>
      <c r="AA49" s="161"/>
      <c r="AB49" s="285">
        <v>0</v>
      </c>
      <c r="AC49" s="161">
        <v>2</v>
      </c>
      <c r="AD49" s="285">
        <v>2.8776978417266188E-3</v>
      </c>
    </row>
    <row r="50" spans="1:30" x14ac:dyDescent="0.25">
      <c r="A50" s="37" t="s">
        <v>16</v>
      </c>
      <c r="B50" s="6" t="s">
        <v>35</v>
      </c>
      <c r="C50" s="282">
        <v>43190</v>
      </c>
      <c r="D50" s="281">
        <f t="shared" si="0"/>
        <v>3</v>
      </c>
      <c r="E50" s="6">
        <f t="shared" si="1"/>
        <v>31</v>
      </c>
      <c r="F50" s="37">
        <v>1</v>
      </c>
      <c r="H50" s="286">
        <v>12</v>
      </c>
      <c r="I50" s="161">
        <v>16</v>
      </c>
      <c r="J50" s="285">
        <v>3.4401204042141475E-3</v>
      </c>
      <c r="L50" s="286">
        <v>10</v>
      </c>
      <c r="M50" s="161">
        <v>1</v>
      </c>
      <c r="N50" s="285">
        <v>2.0283975659229209E-3</v>
      </c>
      <c r="O50" s="161">
        <v>5</v>
      </c>
      <c r="P50" s="285">
        <v>4.8828125E-3</v>
      </c>
      <c r="Q50" s="161">
        <v>6</v>
      </c>
      <c r="R50" s="285">
        <v>1.2900451515803052E-3</v>
      </c>
      <c r="S50" s="161">
        <v>21</v>
      </c>
      <c r="T50" s="285">
        <v>2.0928841937412797E-3</v>
      </c>
      <c r="U50" s="161">
        <v>26</v>
      </c>
      <c r="V50" s="285">
        <v>2.580132976084152E-3</v>
      </c>
      <c r="W50" s="161">
        <v>28</v>
      </c>
      <c r="X50" s="285">
        <v>3.1952527673171287E-3</v>
      </c>
      <c r="Y50" s="161">
        <v>18</v>
      </c>
      <c r="Z50" s="285">
        <v>2.7501909854851033E-3</v>
      </c>
      <c r="AA50" s="161"/>
      <c r="AB50" s="285">
        <v>0</v>
      </c>
      <c r="AC50" s="161">
        <v>1</v>
      </c>
      <c r="AD50" s="285">
        <v>1.4388489208633094E-3</v>
      </c>
    </row>
    <row r="51" spans="1:30" x14ac:dyDescent="0.25">
      <c r="A51" s="37" t="s">
        <v>16</v>
      </c>
      <c r="B51" s="6" t="s">
        <v>35</v>
      </c>
      <c r="C51" s="282">
        <v>43112</v>
      </c>
      <c r="D51" s="281">
        <f t="shared" si="0"/>
        <v>1</v>
      </c>
      <c r="E51" s="6">
        <f t="shared" si="1"/>
        <v>12</v>
      </c>
      <c r="F51" s="37">
        <v>1</v>
      </c>
      <c r="H51" s="286">
        <v>13</v>
      </c>
      <c r="I51" s="161">
        <v>13</v>
      </c>
      <c r="J51" s="285">
        <v>2.7950978284239946E-3</v>
      </c>
      <c r="L51" s="286">
        <v>11</v>
      </c>
      <c r="M51" s="161">
        <v>1</v>
      </c>
      <c r="N51" s="285">
        <v>2.0283975659229209E-3</v>
      </c>
      <c r="O51" s="161">
        <v>8</v>
      </c>
      <c r="P51" s="285">
        <v>7.8125E-3</v>
      </c>
      <c r="Q51" s="161">
        <v>6</v>
      </c>
      <c r="R51" s="285">
        <v>1.2900451515803052E-3</v>
      </c>
      <c r="S51" s="161">
        <v>29</v>
      </c>
      <c r="T51" s="285">
        <v>2.8901734104046241E-3</v>
      </c>
      <c r="U51" s="161">
        <v>21</v>
      </c>
      <c r="V51" s="285">
        <v>2.0839535576064306E-3</v>
      </c>
      <c r="W51" s="161">
        <v>18</v>
      </c>
      <c r="X51" s="285">
        <v>2.0540910647038686E-3</v>
      </c>
      <c r="Y51" s="161">
        <v>11</v>
      </c>
      <c r="Z51" s="285">
        <v>1.6806722689075631E-3</v>
      </c>
      <c r="AA51" s="161"/>
      <c r="AB51" s="285">
        <v>0</v>
      </c>
      <c r="AC51" s="161">
        <v>3</v>
      </c>
      <c r="AD51" s="285">
        <v>4.3165467625899279E-3</v>
      </c>
    </row>
    <row r="52" spans="1:30" x14ac:dyDescent="0.25">
      <c r="A52" s="37" t="s">
        <v>16</v>
      </c>
      <c r="B52" s="6" t="s">
        <v>35</v>
      </c>
      <c r="C52" s="282">
        <v>43173</v>
      </c>
      <c r="D52" s="281">
        <f t="shared" si="0"/>
        <v>3</v>
      </c>
      <c r="E52" s="6">
        <f t="shared" si="1"/>
        <v>14</v>
      </c>
      <c r="F52" s="37">
        <v>1</v>
      </c>
      <c r="H52" s="286">
        <v>14</v>
      </c>
      <c r="I52" s="161">
        <v>11</v>
      </c>
      <c r="J52" s="285">
        <v>2.3650827778972264E-3</v>
      </c>
      <c r="L52" s="286">
        <v>12</v>
      </c>
      <c r="M52" s="161">
        <v>1</v>
      </c>
      <c r="N52" s="285">
        <v>2.0283975659229209E-3</v>
      </c>
      <c r="O52" s="161">
        <v>2</v>
      </c>
      <c r="P52" s="285">
        <v>1.953125E-3</v>
      </c>
      <c r="Q52" s="161">
        <v>16</v>
      </c>
      <c r="R52" s="285">
        <v>3.4401204042141475E-3</v>
      </c>
      <c r="S52" s="161">
        <v>20</v>
      </c>
      <c r="T52" s="285">
        <v>1.9932230416583618E-3</v>
      </c>
      <c r="U52" s="161">
        <v>36</v>
      </c>
      <c r="V52" s="285">
        <v>3.572491813039595E-3</v>
      </c>
      <c r="W52" s="161">
        <v>25</v>
      </c>
      <c r="X52" s="285">
        <v>2.8529042565331509E-3</v>
      </c>
      <c r="Y52" s="161">
        <v>17</v>
      </c>
      <c r="Z52" s="285">
        <v>2.5974025974025974E-3</v>
      </c>
      <c r="AA52" s="161"/>
      <c r="AB52" s="285">
        <v>0</v>
      </c>
      <c r="AC52" s="161">
        <v>3</v>
      </c>
      <c r="AD52" s="285">
        <v>4.3165467625899279E-3</v>
      </c>
    </row>
    <row r="53" spans="1:30" x14ac:dyDescent="0.25">
      <c r="A53" s="37" t="s">
        <v>16</v>
      </c>
      <c r="B53" s="6" t="s">
        <v>35</v>
      </c>
      <c r="C53" s="282">
        <v>43111</v>
      </c>
      <c r="D53" s="281">
        <f t="shared" si="0"/>
        <v>1</v>
      </c>
      <c r="E53" s="6">
        <f t="shared" si="1"/>
        <v>11</v>
      </c>
      <c r="F53" s="37">
        <v>2</v>
      </c>
      <c r="H53" s="286">
        <v>15</v>
      </c>
      <c r="I53" s="161">
        <v>9</v>
      </c>
      <c r="J53" s="285">
        <v>1.9350677273704579E-3</v>
      </c>
      <c r="L53" s="286">
        <v>13</v>
      </c>
      <c r="M53" s="161"/>
      <c r="N53" s="285">
        <v>0</v>
      </c>
      <c r="O53" s="161">
        <v>3</v>
      </c>
      <c r="P53" s="285">
        <v>2.9296875E-3</v>
      </c>
      <c r="Q53" s="161">
        <v>13</v>
      </c>
      <c r="R53" s="285">
        <v>2.7950978284239946E-3</v>
      </c>
      <c r="S53" s="161">
        <v>26</v>
      </c>
      <c r="T53" s="285">
        <v>2.59118995415587E-3</v>
      </c>
      <c r="U53" s="161">
        <v>19</v>
      </c>
      <c r="V53" s="285">
        <v>1.8854817902153418E-3</v>
      </c>
      <c r="W53" s="161">
        <v>29</v>
      </c>
      <c r="X53" s="285">
        <v>3.309368937578455E-3</v>
      </c>
      <c r="Y53" s="161">
        <v>23</v>
      </c>
      <c r="Z53" s="285">
        <v>3.5141329258976317E-3</v>
      </c>
      <c r="AA53" s="161"/>
      <c r="AB53" s="285">
        <v>0</v>
      </c>
      <c r="AC53" s="161">
        <v>3</v>
      </c>
      <c r="AD53" s="285">
        <v>4.3165467625899279E-3</v>
      </c>
    </row>
    <row r="54" spans="1:30" x14ac:dyDescent="0.25">
      <c r="A54" s="37" t="s">
        <v>16</v>
      </c>
      <c r="B54" s="6" t="s">
        <v>35</v>
      </c>
      <c r="C54" s="282">
        <v>43124</v>
      </c>
      <c r="D54" s="281">
        <f t="shared" si="0"/>
        <v>1</v>
      </c>
      <c r="E54" s="6">
        <f t="shared" si="1"/>
        <v>24</v>
      </c>
      <c r="F54" s="37">
        <v>1</v>
      </c>
      <c r="H54" s="286">
        <v>16</v>
      </c>
      <c r="I54" s="161">
        <v>2</v>
      </c>
      <c r="J54" s="285">
        <v>4.3001505052676843E-4</v>
      </c>
      <c r="L54" s="286">
        <v>14</v>
      </c>
      <c r="M54" s="161"/>
      <c r="N54" s="285">
        <v>0</v>
      </c>
      <c r="O54" s="161">
        <v>2</v>
      </c>
      <c r="P54" s="285">
        <v>1.953125E-3</v>
      </c>
      <c r="Q54" s="161">
        <v>11</v>
      </c>
      <c r="R54" s="285">
        <v>2.3650827778972264E-3</v>
      </c>
      <c r="S54" s="161">
        <v>33</v>
      </c>
      <c r="T54" s="285">
        <v>3.2888180187362966E-3</v>
      </c>
      <c r="U54" s="161">
        <v>37</v>
      </c>
      <c r="V54" s="285">
        <v>3.6717276967351393E-3</v>
      </c>
      <c r="W54" s="161">
        <v>23</v>
      </c>
      <c r="X54" s="285">
        <v>2.6246719160104987E-3</v>
      </c>
      <c r="Y54" s="161">
        <v>24</v>
      </c>
      <c r="Z54" s="285">
        <v>3.6669213139801375E-3</v>
      </c>
      <c r="AA54" s="161"/>
      <c r="AB54" s="285">
        <v>0</v>
      </c>
      <c r="AC54" s="161">
        <v>1</v>
      </c>
      <c r="AD54" s="285">
        <v>1.4388489208633094E-3</v>
      </c>
    </row>
    <row r="55" spans="1:30" x14ac:dyDescent="0.25">
      <c r="A55" s="37" t="s">
        <v>16</v>
      </c>
      <c r="B55" s="6" t="s">
        <v>35</v>
      </c>
      <c r="C55" s="282">
        <v>43127</v>
      </c>
      <c r="D55" s="281">
        <f t="shared" si="0"/>
        <v>1</v>
      </c>
      <c r="E55" s="6">
        <f t="shared" si="1"/>
        <v>27</v>
      </c>
      <c r="F55" s="37">
        <v>2</v>
      </c>
      <c r="H55" s="286">
        <v>17</v>
      </c>
      <c r="I55" s="161">
        <v>2</v>
      </c>
      <c r="J55" s="285">
        <v>4.3001505052676843E-4</v>
      </c>
      <c r="L55" s="286">
        <v>15</v>
      </c>
      <c r="M55" s="161"/>
      <c r="N55" s="285">
        <v>0</v>
      </c>
      <c r="O55" s="161">
        <v>1</v>
      </c>
      <c r="P55" s="285">
        <v>9.765625E-4</v>
      </c>
      <c r="Q55" s="161">
        <v>9</v>
      </c>
      <c r="R55" s="285">
        <v>1.9350677273704579E-3</v>
      </c>
      <c r="S55" s="161">
        <v>32</v>
      </c>
      <c r="T55" s="285">
        <v>3.1891568666533787E-3</v>
      </c>
      <c r="U55" s="161">
        <v>36</v>
      </c>
      <c r="V55" s="285">
        <v>3.572491813039595E-3</v>
      </c>
      <c r="W55" s="161">
        <v>31</v>
      </c>
      <c r="X55" s="285">
        <v>3.5376012781011068E-3</v>
      </c>
      <c r="Y55" s="161">
        <v>20</v>
      </c>
      <c r="Z55" s="285">
        <v>3.0557677616501145E-3</v>
      </c>
      <c r="AA55" s="161"/>
      <c r="AB55" s="285">
        <v>0</v>
      </c>
      <c r="AC55" s="161">
        <v>3</v>
      </c>
      <c r="AD55" s="285">
        <v>4.3165467625899279E-3</v>
      </c>
    </row>
    <row r="56" spans="1:30" x14ac:dyDescent="0.25">
      <c r="A56" s="37" t="s">
        <v>16</v>
      </c>
      <c r="B56" s="6" t="s">
        <v>35</v>
      </c>
      <c r="C56" s="282">
        <v>43130</v>
      </c>
      <c r="D56" s="281">
        <f t="shared" si="0"/>
        <v>1</v>
      </c>
      <c r="E56" s="6">
        <f t="shared" si="1"/>
        <v>30</v>
      </c>
      <c r="F56" s="37">
        <v>3</v>
      </c>
      <c r="H56" s="286">
        <v>18</v>
      </c>
      <c r="I56" s="161">
        <v>6</v>
      </c>
      <c r="J56" s="285">
        <v>1.2900451515803052E-3</v>
      </c>
      <c r="L56" s="286">
        <v>16</v>
      </c>
      <c r="M56" s="161"/>
      <c r="N56" s="285">
        <v>0</v>
      </c>
      <c r="O56" s="161">
        <v>5</v>
      </c>
      <c r="P56" s="285">
        <v>4.8828125E-3</v>
      </c>
      <c r="Q56" s="161">
        <v>2</v>
      </c>
      <c r="R56" s="285">
        <v>4.3001505052676843E-4</v>
      </c>
      <c r="S56" s="161">
        <v>25</v>
      </c>
      <c r="T56" s="285">
        <v>2.4915288020729521E-3</v>
      </c>
      <c r="U56" s="161">
        <v>29</v>
      </c>
      <c r="V56" s="285">
        <v>2.8778406271707849E-3</v>
      </c>
      <c r="W56" s="161">
        <v>25</v>
      </c>
      <c r="X56" s="285">
        <v>2.8529042565331509E-3</v>
      </c>
      <c r="Y56" s="161">
        <v>13</v>
      </c>
      <c r="Z56" s="285">
        <v>1.9862490450725744E-3</v>
      </c>
      <c r="AA56" s="161"/>
      <c r="AB56" s="285">
        <v>0</v>
      </c>
      <c r="AC56" s="161">
        <v>3</v>
      </c>
      <c r="AD56" s="285">
        <v>4.3165467625899279E-3</v>
      </c>
    </row>
    <row r="57" spans="1:30" x14ac:dyDescent="0.25">
      <c r="A57" s="37" t="s">
        <v>16</v>
      </c>
      <c r="B57" s="6" t="s">
        <v>35</v>
      </c>
      <c r="C57" s="282">
        <v>43156</v>
      </c>
      <c r="D57" s="281">
        <f t="shared" si="0"/>
        <v>2</v>
      </c>
      <c r="E57" s="6">
        <f t="shared" si="1"/>
        <v>25</v>
      </c>
      <c r="F57" s="37">
        <v>3</v>
      </c>
      <c r="H57" s="286">
        <v>19</v>
      </c>
      <c r="I57" s="161">
        <v>5</v>
      </c>
      <c r="J57" s="285">
        <v>1.0750376263169211E-3</v>
      </c>
      <c r="L57" s="286">
        <v>17</v>
      </c>
      <c r="M57" s="161">
        <v>1</v>
      </c>
      <c r="N57" s="285">
        <v>2.0283975659229209E-3</v>
      </c>
      <c r="O57" s="161">
        <v>4</v>
      </c>
      <c r="P57" s="285">
        <v>3.90625E-3</v>
      </c>
      <c r="Q57" s="161">
        <v>2</v>
      </c>
      <c r="R57" s="285">
        <v>4.3001505052676843E-4</v>
      </c>
      <c r="S57" s="161">
        <v>18</v>
      </c>
      <c r="T57" s="285">
        <v>1.7939007374925253E-3</v>
      </c>
      <c r="U57" s="161">
        <v>30</v>
      </c>
      <c r="V57" s="285">
        <v>2.9770765108663292E-3</v>
      </c>
      <c r="W57" s="161">
        <v>31</v>
      </c>
      <c r="X57" s="285">
        <v>3.5376012781011068E-3</v>
      </c>
      <c r="Y57" s="161">
        <v>20</v>
      </c>
      <c r="Z57" s="285">
        <v>3.0557677616501145E-3</v>
      </c>
      <c r="AA57" s="161"/>
      <c r="AB57" s="285">
        <v>0</v>
      </c>
      <c r="AC57" s="161">
        <v>5</v>
      </c>
      <c r="AD57" s="285">
        <v>7.1942446043165471E-3</v>
      </c>
    </row>
    <row r="58" spans="1:30" x14ac:dyDescent="0.25">
      <c r="A58" s="37" t="s">
        <v>16</v>
      </c>
      <c r="B58" s="6" t="s">
        <v>35</v>
      </c>
      <c r="C58" s="282">
        <v>43159</v>
      </c>
      <c r="D58" s="281">
        <f t="shared" si="0"/>
        <v>2</v>
      </c>
      <c r="E58" s="6">
        <f t="shared" si="1"/>
        <v>28</v>
      </c>
      <c r="F58" s="37">
        <v>3</v>
      </c>
      <c r="H58" s="286">
        <v>20</v>
      </c>
      <c r="I58" s="161">
        <v>12</v>
      </c>
      <c r="J58" s="285">
        <v>2.5800903031606105E-3</v>
      </c>
      <c r="L58" s="286">
        <v>18</v>
      </c>
      <c r="M58" s="161">
        <v>5</v>
      </c>
      <c r="N58" s="285">
        <v>1.0141987829614604E-2</v>
      </c>
      <c r="O58" s="161">
        <v>6</v>
      </c>
      <c r="P58" s="285">
        <v>5.859375E-3</v>
      </c>
      <c r="Q58" s="161">
        <v>6</v>
      </c>
      <c r="R58" s="285">
        <v>1.2900451515803052E-3</v>
      </c>
      <c r="S58" s="161">
        <v>12</v>
      </c>
      <c r="T58" s="285">
        <v>1.1959338249950169E-3</v>
      </c>
      <c r="U58" s="161">
        <v>28</v>
      </c>
      <c r="V58" s="285">
        <v>2.7786047434752406E-3</v>
      </c>
      <c r="W58" s="161">
        <v>24</v>
      </c>
      <c r="X58" s="285">
        <v>2.7387880862718246E-3</v>
      </c>
      <c r="Y58" s="161">
        <v>20</v>
      </c>
      <c r="Z58" s="285">
        <v>3.0557677616501145E-3</v>
      </c>
      <c r="AA58" s="161"/>
      <c r="AB58" s="285">
        <v>0</v>
      </c>
      <c r="AC58" s="161">
        <v>4</v>
      </c>
      <c r="AD58" s="285">
        <v>5.7553956834532375E-3</v>
      </c>
    </row>
    <row r="59" spans="1:30" x14ac:dyDescent="0.25">
      <c r="A59" s="37" t="s">
        <v>16</v>
      </c>
      <c r="B59" s="6" t="s">
        <v>35</v>
      </c>
      <c r="C59" s="282">
        <v>43166</v>
      </c>
      <c r="D59" s="281">
        <f t="shared" si="0"/>
        <v>3</v>
      </c>
      <c r="E59" s="6">
        <f t="shared" si="1"/>
        <v>7</v>
      </c>
      <c r="F59" s="37">
        <v>1</v>
      </c>
      <c r="H59" s="286">
        <v>21</v>
      </c>
      <c r="I59" s="161">
        <v>12</v>
      </c>
      <c r="J59" s="285">
        <v>2.5800903031606105E-3</v>
      </c>
      <c r="L59" s="286">
        <v>19</v>
      </c>
      <c r="M59" s="161">
        <v>2</v>
      </c>
      <c r="N59" s="285">
        <v>4.0567951318458417E-3</v>
      </c>
      <c r="O59" s="161">
        <v>5</v>
      </c>
      <c r="P59" s="285">
        <v>4.8828125E-3</v>
      </c>
      <c r="Q59" s="161">
        <v>5</v>
      </c>
      <c r="R59" s="285">
        <v>1.0750376263169211E-3</v>
      </c>
      <c r="S59" s="161">
        <v>13</v>
      </c>
      <c r="T59" s="285">
        <v>1.295594977077935E-3</v>
      </c>
      <c r="U59" s="161">
        <v>20</v>
      </c>
      <c r="V59" s="285">
        <v>1.9847176739108863E-3</v>
      </c>
      <c r="W59" s="161">
        <v>27</v>
      </c>
      <c r="X59" s="285">
        <v>3.0811365970558027E-3</v>
      </c>
      <c r="Y59" s="161">
        <v>18</v>
      </c>
      <c r="Z59" s="285">
        <v>2.7501909854851033E-3</v>
      </c>
      <c r="AA59" s="161"/>
      <c r="AB59" s="285">
        <v>0</v>
      </c>
      <c r="AC59" s="161">
        <v>2</v>
      </c>
      <c r="AD59" s="285">
        <v>2.8776978417266188E-3</v>
      </c>
    </row>
    <row r="60" spans="1:30" x14ac:dyDescent="0.25">
      <c r="A60" s="37" t="s">
        <v>16</v>
      </c>
      <c r="B60" s="6" t="s">
        <v>35</v>
      </c>
      <c r="C60" s="282">
        <v>43172</v>
      </c>
      <c r="D60" s="281">
        <f t="shared" si="0"/>
        <v>3</v>
      </c>
      <c r="E60" s="6">
        <f t="shared" si="1"/>
        <v>13</v>
      </c>
      <c r="F60" s="37">
        <v>6</v>
      </c>
      <c r="H60" s="286">
        <v>22</v>
      </c>
      <c r="I60" s="161">
        <v>5</v>
      </c>
      <c r="J60" s="285">
        <v>1.0750376263169211E-3</v>
      </c>
      <c r="L60" s="286">
        <v>20</v>
      </c>
      <c r="M60" s="161">
        <v>2</v>
      </c>
      <c r="N60" s="285">
        <v>4.0567951318458417E-3</v>
      </c>
      <c r="O60" s="161">
        <v>5</v>
      </c>
      <c r="P60" s="285">
        <v>4.8828125E-3</v>
      </c>
      <c r="Q60" s="161">
        <v>12</v>
      </c>
      <c r="R60" s="285">
        <v>2.5800903031606105E-3</v>
      </c>
      <c r="S60" s="161">
        <v>19</v>
      </c>
      <c r="T60" s="285">
        <v>1.8935618895754435E-3</v>
      </c>
      <c r="U60" s="161">
        <v>26</v>
      </c>
      <c r="V60" s="285">
        <v>2.580132976084152E-3</v>
      </c>
      <c r="W60" s="161">
        <v>33</v>
      </c>
      <c r="X60" s="285">
        <v>3.7658336186237591E-3</v>
      </c>
      <c r="Y60" s="161">
        <v>24</v>
      </c>
      <c r="Z60" s="285">
        <v>3.6669213139801375E-3</v>
      </c>
      <c r="AA60" s="161"/>
      <c r="AB60" s="285">
        <v>0</v>
      </c>
      <c r="AC60" s="161">
        <v>5</v>
      </c>
      <c r="AD60" s="285">
        <v>7.1942446043165471E-3</v>
      </c>
    </row>
    <row r="61" spans="1:30" x14ac:dyDescent="0.25">
      <c r="A61" s="37" t="s">
        <v>16</v>
      </c>
      <c r="B61" s="6" t="s">
        <v>35</v>
      </c>
      <c r="C61" s="282">
        <v>43110</v>
      </c>
      <c r="D61" s="281">
        <f t="shared" si="0"/>
        <v>1</v>
      </c>
      <c r="E61" s="6">
        <f t="shared" si="1"/>
        <v>10</v>
      </c>
      <c r="F61" s="37">
        <v>4</v>
      </c>
      <c r="H61" s="286">
        <v>23</v>
      </c>
      <c r="I61" s="161">
        <v>2</v>
      </c>
      <c r="J61" s="285">
        <v>4.3001505052676843E-4</v>
      </c>
      <c r="L61" s="286">
        <v>21</v>
      </c>
      <c r="M61" s="161">
        <v>1</v>
      </c>
      <c r="N61" s="285">
        <v>2.0283975659229209E-3</v>
      </c>
      <c r="O61" s="161">
        <v>1</v>
      </c>
      <c r="P61" s="285">
        <v>9.765625E-4</v>
      </c>
      <c r="Q61" s="161">
        <v>12</v>
      </c>
      <c r="R61" s="285">
        <v>2.5800903031606105E-3</v>
      </c>
      <c r="S61" s="161">
        <v>15</v>
      </c>
      <c r="T61" s="285">
        <v>1.4949172812437712E-3</v>
      </c>
      <c r="U61" s="161">
        <v>32</v>
      </c>
      <c r="V61" s="285">
        <v>3.1755482782574178E-3</v>
      </c>
      <c r="W61" s="161">
        <v>20</v>
      </c>
      <c r="X61" s="285">
        <v>2.2823234052265205E-3</v>
      </c>
      <c r="Y61" s="161">
        <v>25</v>
      </c>
      <c r="Z61" s="285">
        <v>3.8197097020626434E-3</v>
      </c>
      <c r="AA61" s="161"/>
      <c r="AB61" s="285">
        <v>0</v>
      </c>
      <c r="AC61" s="161">
        <v>4</v>
      </c>
      <c r="AD61" s="285">
        <v>5.7553956834532375E-3</v>
      </c>
    </row>
    <row r="62" spans="1:30" x14ac:dyDescent="0.25">
      <c r="A62" s="37" t="s">
        <v>16</v>
      </c>
      <c r="B62" s="6" t="s">
        <v>35</v>
      </c>
      <c r="C62" s="282">
        <v>43117</v>
      </c>
      <c r="D62" s="281">
        <f t="shared" si="0"/>
        <v>1</v>
      </c>
      <c r="E62" s="6">
        <f t="shared" si="1"/>
        <v>17</v>
      </c>
      <c r="F62" s="37">
        <v>1</v>
      </c>
      <c r="H62" s="286">
        <v>25</v>
      </c>
      <c r="I62" s="161">
        <v>3</v>
      </c>
      <c r="J62" s="285">
        <v>6.4502257579015262E-4</v>
      </c>
      <c r="L62" s="286">
        <v>22</v>
      </c>
      <c r="M62" s="161">
        <v>2</v>
      </c>
      <c r="N62" s="285">
        <v>4.0567951318458417E-3</v>
      </c>
      <c r="O62" s="161">
        <v>6</v>
      </c>
      <c r="P62" s="285">
        <v>5.859375E-3</v>
      </c>
      <c r="Q62" s="161">
        <v>5</v>
      </c>
      <c r="R62" s="285">
        <v>1.0750376263169211E-3</v>
      </c>
      <c r="S62" s="161">
        <v>22</v>
      </c>
      <c r="T62" s="285">
        <v>2.1925453458241976E-3</v>
      </c>
      <c r="U62" s="161">
        <v>29</v>
      </c>
      <c r="V62" s="285">
        <v>2.8778406271707849E-3</v>
      </c>
      <c r="W62" s="161">
        <v>30</v>
      </c>
      <c r="X62" s="285">
        <v>3.4234851078397809E-3</v>
      </c>
      <c r="Y62" s="161">
        <v>17</v>
      </c>
      <c r="Z62" s="285">
        <v>2.5974025974025974E-3</v>
      </c>
      <c r="AA62" s="161"/>
      <c r="AB62" s="285">
        <v>0</v>
      </c>
      <c r="AC62" s="161">
        <v>2</v>
      </c>
      <c r="AD62" s="285">
        <v>2.8776978417266188E-3</v>
      </c>
    </row>
    <row r="63" spans="1:30" x14ac:dyDescent="0.25">
      <c r="A63" s="37" t="s">
        <v>16</v>
      </c>
      <c r="B63" s="6" t="s">
        <v>35</v>
      </c>
      <c r="C63" s="282">
        <v>43120</v>
      </c>
      <c r="D63" s="281">
        <f t="shared" si="0"/>
        <v>1</v>
      </c>
      <c r="E63" s="6">
        <f t="shared" si="1"/>
        <v>20</v>
      </c>
      <c r="F63" s="37">
        <v>1</v>
      </c>
      <c r="H63" s="286">
        <v>26</v>
      </c>
      <c r="I63" s="161">
        <v>8</v>
      </c>
      <c r="J63" s="285">
        <v>1.7200602021070737E-3</v>
      </c>
      <c r="L63" s="286">
        <v>23</v>
      </c>
      <c r="M63" s="161">
        <v>3</v>
      </c>
      <c r="N63" s="285">
        <v>6.0851926977687626E-3</v>
      </c>
      <c r="O63" s="161">
        <v>3</v>
      </c>
      <c r="P63" s="285">
        <v>2.9296875E-3</v>
      </c>
      <c r="Q63" s="161">
        <v>2</v>
      </c>
      <c r="R63" s="285">
        <v>4.3001505052676843E-4</v>
      </c>
      <c r="S63" s="161">
        <v>20</v>
      </c>
      <c r="T63" s="285">
        <v>1.9932230416583618E-3</v>
      </c>
      <c r="U63" s="161">
        <v>15</v>
      </c>
      <c r="V63" s="285">
        <v>1.4885382554331646E-3</v>
      </c>
      <c r="W63" s="161">
        <v>22</v>
      </c>
      <c r="X63" s="285">
        <v>2.5105557457491727E-3</v>
      </c>
      <c r="Y63" s="161">
        <v>20</v>
      </c>
      <c r="Z63" s="285">
        <v>3.0557677616501145E-3</v>
      </c>
      <c r="AA63" s="161"/>
      <c r="AB63" s="285">
        <v>0</v>
      </c>
      <c r="AC63" s="161">
        <v>1</v>
      </c>
      <c r="AD63" s="285">
        <v>1.4388489208633094E-3</v>
      </c>
    </row>
    <row r="64" spans="1:30" x14ac:dyDescent="0.25">
      <c r="A64" s="37" t="s">
        <v>16</v>
      </c>
      <c r="B64" s="6" t="s">
        <v>35</v>
      </c>
      <c r="C64" s="282">
        <v>43139</v>
      </c>
      <c r="D64" s="281">
        <f t="shared" si="0"/>
        <v>2</v>
      </c>
      <c r="E64" s="6">
        <f t="shared" si="1"/>
        <v>8</v>
      </c>
      <c r="F64" s="37">
        <v>2</v>
      </c>
      <c r="H64" s="286">
        <v>27</v>
      </c>
      <c r="I64" s="161">
        <v>8</v>
      </c>
      <c r="J64" s="285">
        <v>1.7200602021070737E-3</v>
      </c>
      <c r="L64" s="286">
        <v>24</v>
      </c>
      <c r="M64" s="161">
        <v>2</v>
      </c>
      <c r="N64" s="285">
        <v>4.0567951318458417E-3</v>
      </c>
      <c r="O64" s="161">
        <v>5</v>
      </c>
      <c r="P64" s="285">
        <v>4.8828125E-3</v>
      </c>
      <c r="Q64" s="161"/>
      <c r="R64" s="285">
        <v>0</v>
      </c>
      <c r="S64" s="161">
        <v>18</v>
      </c>
      <c r="T64" s="285">
        <v>1.7939007374925253E-3</v>
      </c>
      <c r="U64" s="161">
        <v>22</v>
      </c>
      <c r="V64" s="285">
        <v>2.1831894413019749E-3</v>
      </c>
      <c r="W64" s="161">
        <v>30</v>
      </c>
      <c r="X64" s="285">
        <v>3.4234851078397809E-3</v>
      </c>
      <c r="Y64" s="161">
        <v>15</v>
      </c>
      <c r="Z64" s="285">
        <v>2.2918258212375861E-3</v>
      </c>
      <c r="AA64" s="161"/>
      <c r="AB64" s="285">
        <v>0</v>
      </c>
      <c r="AC64" s="161">
        <v>4</v>
      </c>
      <c r="AD64" s="285">
        <v>5.7553956834532375E-3</v>
      </c>
    </row>
    <row r="65" spans="1:30" x14ac:dyDescent="0.25">
      <c r="A65" s="37" t="s">
        <v>16</v>
      </c>
      <c r="B65" s="6" t="s">
        <v>35</v>
      </c>
      <c r="C65" s="282">
        <v>43155</v>
      </c>
      <c r="D65" s="281">
        <f t="shared" si="0"/>
        <v>2</v>
      </c>
      <c r="E65" s="6">
        <f t="shared" si="1"/>
        <v>24</v>
      </c>
      <c r="F65" s="37">
        <v>2</v>
      </c>
      <c r="H65" s="286">
        <v>28</v>
      </c>
      <c r="I65" s="161">
        <v>11</v>
      </c>
      <c r="J65" s="285">
        <v>2.3650827778972264E-3</v>
      </c>
      <c r="L65" s="286">
        <v>25</v>
      </c>
      <c r="M65" s="161"/>
      <c r="N65" s="285">
        <v>0</v>
      </c>
      <c r="O65" s="161">
        <v>6</v>
      </c>
      <c r="P65" s="285">
        <v>5.859375E-3</v>
      </c>
      <c r="Q65" s="161">
        <v>3</v>
      </c>
      <c r="R65" s="285">
        <v>6.4502257579015262E-4</v>
      </c>
      <c r="S65" s="161">
        <v>15</v>
      </c>
      <c r="T65" s="285">
        <v>1.4949172812437712E-3</v>
      </c>
      <c r="U65" s="161">
        <v>32</v>
      </c>
      <c r="V65" s="285">
        <v>3.1755482782574178E-3</v>
      </c>
      <c r="W65" s="161">
        <v>27</v>
      </c>
      <c r="X65" s="285">
        <v>3.0811365970558027E-3</v>
      </c>
      <c r="Y65" s="161">
        <v>14</v>
      </c>
      <c r="Z65" s="285">
        <v>2.1390374331550803E-3</v>
      </c>
      <c r="AA65" s="161"/>
      <c r="AB65" s="285">
        <v>0</v>
      </c>
      <c r="AC65" s="161">
        <v>3</v>
      </c>
      <c r="AD65" s="285">
        <v>4.3165467625899279E-3</v>
      </c>
    </row>
    <row r="66" spans="1:30" x14ac:dyDescent="0.25">
      <c r="A66" s="37" t="s">
        <v>16</v>
      </c>
      <c r="B66" s="6" t="s">
        <v>35</v>
      </c>
      <c r="C66" s="282">
        <v>43162</v>
      </c>
      <c r="D66" s="281">
        <f t="shared" si="0"/>
        <v>3</v>
      </c>
      <c r="E66" s="6">
        <f t="shared" si="1"/>
        <v>3</v>
      </c>
      <c r="F66" s="37">
        <v>4</v>
      </c>
      <c r="H66" s="236">
        <v>3</v>
      </c>
      <c r="I66" s="161">
        <v>194</v>
      </c>
      <c r="J66" s="285">
        <v>4.1711459901096537E-2</v>
      </c>
      <c r="L66" s="286">
        <v>26</v>
      </c>
      <c r="M66" s="161">
        <v>3</v>
      </c>
      <c r="N66" s="285">
        <v>6.0851926977687626E-3</v>
      </c>
      <c r="O66" s="161">
        <v>5</v>
      </c>
      <c r="P66" s="285">
        <v>4.8828125E-3</v>
      </c>
      <c r="Q66" s="161">
        <v>8</v>
      </c>
      <c r="R66" s="285">
        <v>1.7200602021070737E-3</v>
      </c>
      <c r="S66" s="161">
        <v>18</v>
      </c>
      <c r="T66" s="285">
        <v>1.7939007374925253E-3</v>
      </c>
      <c r="U66" s="161">
        <v>24</v>
      </c>
      <c r="V66" s="285">
        <v>2.3816612086930635E-3</v>
      </c>
      <c r="W66" s="161">
        <v>36</v>
      </c>
      <c r="X66" s="285">
        <v>4.1081821294077373E-3</v>
      </c>
      <c r="Y66" s="161">
        <v>28</v>
      </c>
      <c r="Z66" s="285">
        <v>4.2780748663101605E-3</v>
      </c>
      <c r="AA66" s="161"/>
      <c r="AB66" s="285">
        <v>0</v>
      </c>
      <c r="AC66" s="161">
        <v>4</v>
      </c>
      <c r="AD66" s="285">
        <v>5.7553956834532375E-3</v>
      </c>
    </row>
    <row r="67" spans="1:30" x14ac:dyDescent="0.25">
      <c r="A67" s="37" t="s">
        <v>16</v>
      </c>
      <c r="B67" s="6" t="s">
        <v>35</v>
      </c>
      <c r="C67" s="282">
        <v>43109</v>
      </c>
      <c r="D67" s="281">
        <f t="shared" ref="D67:D130" si="2">MONTH(C67)</f>
        <v>1</v>
      </c>
      <c r="E67" s="6">
        <f t="shared" ref="E67:E130" si="3">DAY(C67)</f>
        <v>9</v>
      </c>
      <c r="F67" s="37">
        <v>4</v>
      </c>
      <c r="H67" s="286">
        <v>1</v>
      </c>
      <c r="I67" s="161">
        <v>8</v>
      </c>
      <c r="J67" s="285">
        <v>1.7200602021070737E-3</v>
      </c>
      <c r="L67" s="286">
        <v>27</v>
      </c>
      <c r="M67" s="161"/>
      <c r="N67" s="285">
        <v>0</v>
      </c>
      <c r="O67" s="161">
        <v>5</v>
      </c>
      <c r="P67" s="285">
        <v>4.8828125E-3</v>
      </c>
      <c r="Q67" s="161">
        <v>8</v>
      </c>
      <c r="R67" s="285">
        <v>1.7200602021070737E-3</v>
      </c>
      <c r="S67" s="161">
        <v>24</v>
      </c>
      <c r="T67" s="285">
        <v>2.3918676499900338E-3</v>
      </c>
      <c r="U67" s="161">
        <v>19</v>
      </c>
      <c r="V67" s="285">
        <v>1.8854817902153418E-3</v>
      </c>
      <c r="W67" s="161">
        <v>25</v>
      </c>
      <c r="X67" s="285">
        <v>2.8529042565331509E-3</v>
      </c>
      <c r="Y67" s="161">
        <v>23</v>
      </c>
      <c r="Z67" s="285">
        <v>3.5141329258976317E-3</v>
      </c>
      <c r="AA67" s="161">
        <v>1</v>
      </c>
      <c r="AB67" s="285">
        <v>2.5000000000000001E-2</v>
      </c>
      <c r="AC67" s="161"/>
      <c r="AD67" s="285">
        <v>0</v>
      </c>
    </row>
    <row r="68" spans="1:30" x14ac:dyDescent="0.25">
      <c r="A68" s="37" t="s">
        <v>16</v>
      </c>
      <c r="B68" s="6" t="s">
        <v>35</v>
      </c>
      <c r="C68" s="282">
        <v>43151</v>
      </c>
      <c r="D68" s="281">
        <f t="shared" si="2"/>
        <v>2</v>
      </c>
      <c r="E68" s="6">
        <f t="shared" si="3"/>
        <v>20</v>
      </c>
      <c r="F68" s="37">
        <v>2</v>
      </c>
      <c r="H68" s="286">
        <v>2</v>
      </c>
      <c r="I68" s="161">
        <v>13</v>
      </c>
      <c r="J68" s="285">
        <v>2.7950978284239946E-3</v>
      </c>
      <c r="L68" s="286">
        <v>28</v>
      </c>
      <c r="M68" s="161">
        <v>1</v>
      </c>
      <c r="N68" s="285">
        <v>2.0283975659229209E-3</v>
      </c>
      <c r="O68" s="161">
        <v>2</v>
      </c>
      <c r="P68" s="285">
        <v>1.953125E-3</v>
      </c>
      <c r="Q68" s="161">
        <v>11</v>
      </c>
      <c r="R68" s="285">
        <v>2.3650827778972264E-3</v>
      </c>
      <c r="S68" s="161">
        <v>24</v>
      </c>
      <c r="T68" s="285">
        <v>2.3918676499900338E-3</v>
      </c>
      <c r="U68" s="161">
        <v>29</v>
      </c>
      <c r="V68" s="285">
        <v>2.8778406271707849E-3</v>
      </c>
      <c r="W68" s="161">
        <v>32</v>
      </c>
      <c r="X68" s="285">
        <v>3.6517174483624328E-3</v>
      </c>
      <c r="Y68" s="161">
        <v>17</v>
      </c>
      <c r="Z68" s="285">
        <v>2.5974025974025974E-3</v>
      </c>
      <c r="AA68" s="161"/>
      <c r="AB68" s="285">
        <v>0</v>
      </c>
      <c r="AC68" s="161">
        <v>3</v>
      </c>
      <c r="AD68" s="285">
        <v>4.3165467625899279E-3</v>
      </c>
    </row>
    <row r="69" spans="1:30" x14ac:dyDescent="0.25">
      <c r="A69" s="37" t="s">
        <v>16</v>
      </c>
      <c r="B69" s="6" t="s">
        <v>35</v>
      </c>
      <c r="C69" s="282">
        <v>43161</v>
      </c>
      <c r="D69" s="281">
        <f t="shared" si="2"/>
        <v>3</v>
      </c>
      <c r="E69" s="6">
        <f t="shared" si="3"/>
        <v>2</v>
      </c>
      <c r="F69" s="37">
        <v>3</v>
      </c>
      <c r="H69" s="286">
        <v>3</v>
      </c>
      <c r="I69" s="161">
        <v>10</v>
      </c>
      <c r="J69" s="285">
        <v>2.1500752526338422E-3</v>
      </c>
      <c r="L69" s="286">
        <v>29</v>
      </c>
      <c r="M69" s="161">
        <v>3</v>
      </c>
      <c r="N69" s="285">
        <v>6.0851926977687626E-3</v>
      </c>
      <c r="O69" s="161"/>
      <c r="P69" s="285">
        <v>0</v>
      </c>
      <c r="Q69" s="161"/>
      <c r="R69" s="285">
        <v>0</v>
      </c>
      <c r="S69" s="161"/>
      <c r="T69" s="285">
        <v>0</v>
      </c>
      <c r="U69" s="161"/>
      <c r="V69" s="285">
        <v>0</v>
      </c>
      <c r="W69" s="161">
        <v>25</v>
      </c>
      <c r="X69" s="285">
        <v>2.8529042565331509E-3</v>
      </c>
      <c r="Y69" s="161"/>
      <c r="Z69" s="285">
        <v>0</v>
      </c>
      <c r="AA69" s="161"/>
      <c r="AB69" s="285">
        <v>0</v>
      </c>
      <c r="AC69" s="161"/>
      <c r="AD69" s="285">
        <v>0</v>
      </c>
    </row>
    <row r="70" spans="1:30" x14ac:dyDescent="0.25">
      <c r="A70" s="37" t="s">
        <v>16</v>
      </c>
      <c r="B70" s="6" t="s">
        <v>35</v>
      </c>
      <c r="C70" s="282">
        <v>43118</v>
      </c>
      <c r="D70" s="281">
        <f t="shared" si="2"/>
        <v>1</v>
      </c>
      <c r="E70" s="6">
        <f t="shared" si="3"/>
        <v>18</v>
      </c>
      <c r="F70" s="37">
        <v>2</v>
      </c>
      <c r="H70" s="286">
        <v>4</v>
      </c>
      <c r="I70" s="161">
        <v>5</v>
      </c>
      <c r="J70" s="285">
        <v>1.0750376263169211E-3</v>
      </c>
      <c r="L70" s="236">
        <v>3</v>
      </c>
      <c r="M70" s="161">
        <v>65</v>
      </c>
      <c r="N70" s="285">
        <v>0.13184584178498987</v>
      </c>
      <c r="O70" s="161">
        <v>136</v>
      </c>
      <c r="P70" s="285">
        <v>0.1328125</v>
      </c>
      <c r="Q70" s="161">
        <v>194</v>
      </c>
      <c r="R70" s="285">
        <v>4.1711459901096537E-2</v>
      </c>
      <c r="S70" s="161">
        <v>655</v>
      </c>
      <c r="T70" s="285">
        <v>6.527805461431134E-2</v>
      </c>
      <c r="U70" s="161">
        <v>784</v>
      </c>
      <c r="V70" s="285">
        <v>7.7800932817306739E-2</v>
      </c>
      <c r="W70" s="161">
        <v>863</v>
      </c>
      <c r="X70" s="285">
        <v>9.8482254935524358E-2</v>
      </c>
      <c r="Y70" s="161">
        <v>658</v>
      </c>
      <c r="Z70" s="285">
        <v>0.10053475935828877</v>
      </c>
      <c r="AA70" s="161">
        <v>2</v>
      </c>
      <c r="AB70" s="285">
        <v>0.05</v>
      </c>
      <c r="AC70" s="161">
        <v>81</v>
      </c>
      <c r="AD70" s="285">
        <v>0.11654676258992806</v>
      </c>
    </row>
    <row r="71" spans="1:30" x14ac:dyDescent="0.25">
      <c r="A71" s="37" t="s">
        <v>16</v>
      </c>
      <c r="B71" s="6" t="s">
        <v>35</v>
      </c>
      <c r="C71" s="282">
        <v>43128</v>
      </c>
      <c r="D71" s="281">
        <f t="shared" si="2"/>
        <v>1</v>
      </c>
      <c r="E71" s="6">
        <f t="shared" si="3"/>
        <v>28</v>
      </c>
      <c r="F71" s="37">
        <v>1</v>
      </c>
      <c r="H71" s="286">
        <v>5</v>
      </c>
      <c r="I71" s="161">
        <v>4</v>
      </c>
      <c r="J71" s="285">
        <v>8.6003010105353687E-4</v>
      </c>
      <c r="L71" s="286">
        <v>1</v>
      </c>
      <c r="M71" s="161">
        <v>3</v>
      </c>
      <c r="N71" s="285">
        <v>6.0851926977687626E-3</v>
      </c>
      <c r="O71" s="161">
        <v>2</v>
      </c>
      <c r="P71" s="285">
        <v>1.953125E-3</v>
      </c>
      <c r="Q71" s="161">
        <v>8</v>
      </c>
      <c r="R71" s="285">
        <v>1.7200602021070737E-3</v>
      </c>
      <c r="S71" s="161">
        <v>31</v>
      </c>
      <c r="T71" s="285">
        <v>3.0894957145704604E-3</v>
      </c>
      <c r="U71" s="161">
        <v>26</v>
      </c>
      <c r="V71" s="285">
        <v>2.580132976084152E-3</v>
      </c>
      <c r="W71" s="161">
        <v>27</v>
      </c>
      <c r="X71" s="285">
        <v>3.0811365970558027E-3</v>
      </c>
      <c r="Y71" s="161">
        <v>17</v>
      </c>
      <c r="Z71" s="285">
        <v>2.5974025974025974E-3</v>
      </c>
      <c r="AA71" s="161">
        <v>1</v>
      </c>
      <c r="AB71" s="285">
        <v>2.5000000000000001E-2</v>
      </c>
      <c r="AC71" s="161">
        <v>1</v>
      </c>
      <c r="AD71" s="285">
        <v>1.4388489208633094E-3</v>
      </c>
    </row>
    <row r="72" spans="1:30" x14ac:dyDescent="0.25">
      <c r="A72" s="37" t="s">
        <v>16</v>
      </c>
      <c r="B72" s="6" t="s">
        <v>35</v>
      </c>
      <c r="C72" s="282">
        <v>43147</v>
      </c>
      <c r="D72" s="281">
        <f t="shared" si="2"/>
        <v>2</v>
      </c>
      <c r="E72" s="6">
        <f t="shared" si="3"/>
        <v>16</v>
      </c>
      <c r="F72" s="37">
        <v>3</v>
      </c>
      <c r="H72" s="286">
        <v>6</v>
      </c>
      <c r="I72" s="161">
        <v>5</v>
      </c>
      <c r="J72" s="285">
        <v>1.0750376263169211E-3</v>
      </c>
      <c r="L72" s="286">
        <v>2</v>
      </c>
      <c r="M72" s="161">
        <v>1</v>
      </c>
      <c r="N72" s="285">
        <v>2.0283975659229209E-3</v>
      </c>
      <c r="O72" s="161">
        <v>10</v>
      </c>
      <c r="P72" s="285">
        <v>9.765625E-3</v>
      </c>
      <c r="Q72" s="161">
        <v>13</v>
      </c>
      <c r="R72" s="285">
        <v>2.7950978284239946E-3</v>
      </c>
      <c r="S72" s="161">
        <v>23</v>
      </c>
      <c r="T72" s="285">
        <v>2.2922064979071159E-3</v>
      </c>
      <c r="U72" s="161">
        <v>29</v>
      </c>
      <c r="V72" s="285">
        <v>2.8778406271707849E-3</v>
      </c>
      <c r="W72" s="161">
        <v>24</v>
      </c>
      <c r="X72" s="285">
        <v>2.7387880862718246E-3</v>
      </c>
      <c r="Y72" s="161">
        <v>22</v>
      </c>
      <c r="Z72" s="285">
        <v>3.3613445378151263E-3</v>
      </c>
      <c r="AA72" s="161"/>
      <c r="AB72" s="285">
        <v>0</v>
      </c>
      <c r="AC72" s="161">
        <v>6</v>
      </c>
      <c r="AD72" s="285">
        <v>8.6330935251798559E-3</v>
      </c>
    </row>
    <row r="73" spans="1:30" x14ac:dyDescent="0.25">
      <c r="A73" s="37" t="s">
        <v>16</v>
      </c>
      <c r="B73" s="6" t="s">
        <v>35</v>
      </c>
      <c r="C73" s="282">
        <v>43160</v>
      </c>
      <c r="D73" s="281">
        <f t="shared" si="2"/>
        <v>3</v>
      </c>
      <c r="E73" s="6">
        <f t="shared" si="3"/>
        <v>1</v>
      </c>
      <c r="F73" s="37">
        <v>19</v>
      </c>
      <c r="H73" s="286">
        <v>7</v>
      </c>
      <c r="I73" s="161">
        <v>10</v>
      </c>
      <c r="J73" s="285">
        <v>2.1500752526338422E-3</v>
      </c>
      <c r="L73" s="286">
        <v>3</v>
      </c>
      <c r="M73" s="161">
        <v>3</v>
      </c>
      <c r="N73" s="285">
        <v>6.0851926977687626E-3</v>
      </c>
      <c r="O73" s="161">
        <v>3</v>
      </c>
      <c r="P73" s="285">
        <v>2.9296875E-3</v>
      </c>
      <c r="Q73" s="161">
        <v>10</v>
      </c>
      <c r="R73" s="285">
        <v>2.1500752526338422E-3</v>
      </c>
      <c r="S73" s="161">
        <v>32</v>
      </c>
      <c r="T73" s="285">
        <v>3.1891568666533787E-3</v>
      </c>
      <c r="U73" s="161">
        <v>38</v>
      </c>
      <c r="V73" s="285">
        <v>3.7709635804306836E-3</v>
      </c>
      <c r="W73" s="161">
        <v>36</v>
      </c>
      <c r="X73" s="285">
        <v>4.1081821294077373E-3</v>
      </c>
      <c r="Y73" s="161">
        <v>37</v>
      </c>
      <c r="Z73" s="285">
        <v>5.6531703590527119E-3</v>
      </c>
      <c r="AA73" s="161"/>
      <c r="AB73" s="285">
        <v>0</v>
      </c>
      <c r="AC73" s="161">
        <v>2</v>
      </c>
      <c r="AD73" s="285">
        <v>2.8776978417266188E-3</v>
      </c>
    </row>
    <row r="74" spans="1:30" x14ac:dyDescent="0.25">
      <c r="A74" s="37" t="s">
        <v>16</v>
      </c>
      <c r="B74" s="6" t="s">
        <v>35</v>
      </c>
      <c r="C74" s="282">
        <v>43170</v>
      </c>
      <c r="D74" s="281">
        <f t="shared" si="2"/>
        <v>3</v>
      </c>
      <c r="E74" s="6">
        <f t="shared" si="3"/>
        <v>11</v>
      </c>
      <c r="F74" s="37">
        <v>3</v>
      </c>
      <c r="H74" s="286">
        <v>8</v>
      </c>
      <c r="I74" s="161">
        <v>8</v>
      </c>
      <c r="J74" s="285">
        <v>1.7200602021070737E-3</v>
      </c>
      <c r="L74" s="286">
        <v>4</v>
      </c>
      <c r="M74" s="161">
        <v>4</v>
      </c>
      <c r="N74" s="285">
        <v>8.1135902636916835E-3</v>
      </c>
      <c r="O74" s="161">
        <v>1</v>
      </c>
      <c r="P74" s="285">
        <v>9.765625E-4</v>
      </c>
      <c r="Q74" s="161">
        <v>5</v>
      </c>
      <c r="R74" s="285">
        <v>1.0750376263169211E-3</v>
      </c>
      <c r="S74" s="161">
        <v>15</v>
      </c>
      <c r="T74" s="285">
        <v>1.4949172812437712E-3</v>
      </c>
      <c r="U74" s="161">
        <v>19</v>
      </c>
      <c r="V74" s="285">
        <v>1.8854817902153418E-3</v>
      </c>
      <c r="W74" s="161">
        <v>35</v>
      </c>
      <c r="X74" s="285">
        <v>3.9940659591464114E-3</v>
      </c>
      <c r="Y74" s="161">
        <v>14</v>
      </c>
      <c r="Z74" s="285">
        <v>2.1390374331550803E-3</v>
      </c>
      <c r="AA74" s="161"/>
      <c r="AB74" s="285">
        <v>0</v>
      </c>
      <c r="AC74" s="161">
        <v>2</v>
      </c>
      <c r="AD74" s="285">
        <v>2.8776978417266188E-3</v>
      </c>
    </row>
    <row r="75" spans="1:30" x14ac:dyDescent="0.25">
      <c r="A75" s="37" t="s">
        <v>16</v>
      </c>
      <c r="B75" s="6" t="s">
        <v>35</v>
      </c>
      <c r="C75" s="282">
        <v>43176</v>
      </c>
      <c r="D75" s="281">
        <f t="shared" si="2"/>
        <v>3</v>
      </c>
      <c r="E75" s="6">
        <f t="shared" si="3"/>
        <v>17</v>
      </c>
      <c r="F75" s="37">
        <v>4</v>
      </c>
      <c r="H75" s="286">
        <v>9</v>
      </c>
      <c r="I75" s="161">
        <v>4</v>
      </c>
      <c r="J75" s="285">
        <v>8.6003010105353687E-4</v>
      </c>
      <c r="L75" s="286">
        <v>5</v>
      </c>
      <c r="M75" s="161">
        <v>3</v>
      </c>
      <c r="N75" s="285">
        <v>6.0851926977687626E-3</v>
      </c>
      <c r="O75" s="161">
        <v>5</v>
      </c>
      <c r="P75" s="285">
        <v>4.8828125E-3</v>
      </c>
      <c r="Q75" s="161">
        <v>4</v>
      </c>
      <c r="R75" s="285">
        <v>8.6003010105353687E-4</v>
      </c>
      <c r="S75" s="161">
        <v>20</v>
      </c>
      <c r="T75" s="285">
        <v>1.9932230416583618E-3</v>
      </c>
      <c r="U75" s="161">
        <v>28</v>
      </c>
      <c r="V75" s="285">
        <v>2.7786047434752406E-3</v>
      </c>
      <c r="W75" s="161">
        <v>33</v>
      </c>
      <c r="X75" s="285">
        <v>3.7658336186237591E-3</v>
      </c>
      <c r="Y75" s="161">
        <v>25</v>
      </c>
      <c r="Z75" s="285">
        <v>3.8197097020626434E-3</v>
      </c>
      <c r="AA75" s="161"/>
      <c r="AB75" s="285">
        <v>0</v>
      </c>
      <c r="AC75" s="161">
        <v>6</v>
      </c>
      <c r="AD75" s="285">
        <v>8.6330935251798559E-3</v>
      </c>
    </row>
    <row r="76" spans="1:30" x14ac:dyDescent="0.25">
      <c r="A76" s="37" t="s">
        <v>16</v>
      </c>
      <c r="B76" s="6" t="s">
        <v>35</v>
      </c>
      <c r="C76" s="282">
        <v>43179</v>
      </c>
      <c r="D76" s="281">
        <f t="shared" si="2"/>
        <v>3</v>
      </c>
      <c r="E76" s="6">
        <f t="shared" si="3"/>
        <v>20</v>
      </c>
      <c r="F76" s="37">
        <v>2</v>
      </c>
      <c r="H76" s="286">
        <v>10</v>
      </c>
      <c r="I76" s="161">
        <v>3</v>
      </c>
      <c r="J76" s="285">
        <v>6.4502257579015262E-4</v>
      </c>
      <c r="L76" s="286">
        <v>6</v>
      </c>
      <c r="M76" s="161">
        <v>1</v>
      </c>
      <c r="N76" s="285">
        <v>2.0283975659229209E-3</v>
      </c>
      <c r="O76" s="161">
        <v>3</v>
      </c>
      <c r="P76" s="285">
        <v>2.9296875E-3</v>
      </c>
      <c r="Q76" s="161">
        <v>5</v>
      </c>
      <c r="R76" s="285">
        <v>1.0750376263169211E-3</v>
      </c>
      <c r="S76" s="161">
        <v>17</v>
      </c>
      <c r="T76" s="285">
        <v>1.6942395854096072E-3</v>
      </c>
      <c r="U76" s="161">
        <v>21</v>
      </c>
      <c r="V76" s="285">
        <v>2.0839535576064306E-3</v>
      </c>
      <c r="W76" s="161">
        <v>23</v>
      </c>
      <c r="X76" s="285">
        <v>2.6246719160104987E-3</v>
      </c>
      <c r="Y76" s="161">
        <v>16</v>
      </c>
      <c r="Z76" s="285">
        <v>2.4446142093200915E-3</v>
      </c>
      <c r="AA76" s="161"/>
      <c r="AB76" s="285">
        <v>0</v>
      </c>
      <c r="AC76" s="161">
        <v>1</v>
      </c>
      <c r="AD76" s="285">
        <v>1.4388489208633094E-3</v>
      </c>
    </row>
    <row r="77" spans="1:30" x14ac:dyDescent="0.25">
      <c r="A77" s="37" t="s">
        <v>16</v>
      </c>
      <c r="B77" s="6" t="s">
        <v>35</v>
      </c>
      <c r="C77" s="282">
        <v>43137</v>
      </c>
      <c r="D77" s="281">
        <f t="shared" si="2"/>
        <v>2</v>
      </c>
      <c r="E77" s="6">
        <f t="shared" si="3"/>
        <v>6</v>
      </c>
      <c r="F77" s="37">
        <v>2</v>
      </c>
      <c r="H77" s="286">
        <v>11</v>
      </c>
      <c r="I77" s="161">
        <v>6</v>
      </c>
      <c r="J77" s="285">
        <v>1.2900451515803052E-3</v>
      </c>
      <c r="L77" s="286">
        <v>7</v>
      </c>
      <c r="M77" s="161"/>
      <c r="N77" s="285">
        <v>0</v>
      </c>
      <c r="O77" s="161">
        <v>4</v>
      </c>
      <c r="P77" s="285">
        <v>3.90625E-3</v>
      </c>
      <c r="Q77" s="161">
        <v>10</v>
      </c>
      <c r="R77" s="285">
        <v>2.1500752526338422E-3</v>
      </c>
      <c r="S77" s="161">
        <v>18</v>
      </c>
      <c r="T77" s="285">
        <v>1.7939007374925253E-3</v>
      </c>
      <c r="U77" s="161">
        <v>28</v>
      </c>
      <c r="V77" s="285">
        <v>2.7786047434752406E-3</v>
      </c>
      <c r="W77" s="161">
        <v>26</v>
      </c>
      <c r="X77" s="285">
        <v>2.9670204267944768E-3</v>
      </c>
      <c r="Y77" s="161">
        <v>28</v>
      </c>
      <c r="Z77" s="285">
        <v>4.2780748663101605E-3</v>
      </c>
      <c r="AA77" s="161"/>
      <c r="AB77" s="285">
        <v>0</v>
      </c>
      <c r="AC77" s="161">
        <v>2</v>
      </c>
      <c r="AD77" s="285">
        <v>2.8776978417266188E-3</v>
      </c>
    </row>
    <row r="78" spans="1:30" x14ac:dyDescent="0.25">
      <c r="A78" s="37" t="s">
        <v>16</v>
      </c>
      <c r="B78" s="6" t="s">
        <v>35</v>
      </c>
      <c r="C78" s="282">
        <v>43185</v>
      </c>
      <c r="D78" s="281">
        <f t="shared" si="2"/>
        <v>3</v>
      </c>
      <c r="E78" s="6">
        <f t="shared" si="3"/>
        <v>26</v>
      </c>
      <c r="F78" s="37">
        <v>4</v>
      </c>
      <c r="H78" s="286">
        <v>12</v>
      </c>
      <c r="I78" s="161">
        <v>5</v>
      </c>
      <c r="J78" s="285">
        <v>1.0750376263169211E-3</v>
      </c>
      <c r="L78" s="286">
        <v>8</v>
      </c>
      <c r="M78" s="161">
        <v>4</v>
      </c>
      <c r="N78" s="285">
        <v>8.1135902636916835E-3</v>
      </c>
      <c r="O78" s="161">
        <v>4</v>
      </c>
      <c r="P78" s="285">
        <v>3.90625E-3</v>
      </c>
      <c r="Q78" s="161">
        <v>8</v>
      </c>
      <c r="R78" s="285">
        <v>1.7200602021070737E-3</v>
      </c>
      <c r="S78" s="161">
        <v>34</v>
      </c>
      <c r="T78" s="285">
        <v>3.3884791708192145E-3</v>
      </c>
      <c r="U78" s="161">
        <v>24</v>
      </c>
      <c r="V78" s="285">
        <v>2.3816612086930635E-3</v>
      </c>
      <c r="W78" s="161">
        <v>30</v>
      </c>
      <c r="X78" s="285">
        <v>3.4234851078397809E-3</v>
      </c>
      <c r="Y78" s="161">
        <v>19</v>
      </c>
      <c r="Z78" s="285">
        <v>2.9029793735676087E-3</v>
      </c>
      <c r="AA78" s="161"/>
      <c r="AB78" s="285">
        <v>0</v>
      </c>
      <c r="AC78" s="161">
        <v>1</v>
      </c>
      <c r="AD78" s="285">
        <v>1.4388489208633094E-3</v>
      </c>
    </row>
    <row r="79" spans="1:30" x14ac:dyDescent="0.25">
      <c r="A79" s="37" t="s">
        <v>16</v>
      </c>
      <c r="B79" s="6" t="s">
        <v>35</v>
      </c>
      <c r="C79" s="282">
        <v>43188</v>
      </c>
      <c r="D79" s="281">
        <f t="shared" si="2"/>
        <v>3</v>
      </c>
      <c r="E79" s="6">
        <f t="shared" si="3"/>
        <v>29</v>
      </c>
      <c r="F79" s="37">
        <v>4</v>
      </c>
      <c r="H79" s="286">
        <v>13</v>
      </c>
      <c r="I79" s="161">
        <v>6</v>
      </c>
      <c r="J79" s="285">
        <v>1.2900451515803052E-3</v>
      </c>
      <c r="L79" s="286">
        <v>9</v>
      </c>
      <c r="M79" s="161">
        <v>1</v>
      </c>
      <c r="N79" s="285">
        <v>2.0283975659229209E-3</v>
      </c>
      <c r="O79" s="161">
        <v>4</v>
      </c>
      <c r="P79" s="285">
        <v>3.90625E-3</v>
      </c>
      <c r="Q79" s="161">
        <v>4</v>
      </c>
      <c r="R79" s="285">
        <v>8.6003010105353687E-4</v>
      </c>
      <c r="S79" s="161">
        <v>22</v>
      </c>
      <c r="T79" s="285">
        <v>2.1925453458241976E-3</v>
      </c>
      <c r="U79" s="161">
        <v>22</v>
      </c>
      <c r="V79" s="285">
        <v>2.1831894413019749E-3</v>
      </c>
      <c r="W79" s="161">
        <v>20</v>
      </c>
      <c r="X79" s="285">
        <v>2.2823234052265205E-3</v>
      </c>
      <c r="Y79" s="161">
        <v>21</v>
      </c>
      <c r="Z79" s="285">
        <v>3.2085561497326204E-3</v>
      </c>
      <c r="AA79" s="161"/>
      <c r="AB79" s="285">
        <v>0</v>
      </c>
      <c r="AC79" s="161">
        <v>7</v>
      </c>
      <c r="AD79" s="285">
        <v>1.0071942446043165E-2</v>
      </c>
    </row>
    <row r="80" spans="1:30" x14ac:dyDescent="0.25">
      <c r="A80" s="37" t="s">
        <v>16</v>
      </c>
      <c r="B80" s="6" t="s">
        <v>35</v>
      </c>
      <c r="C80" s="282">
        <v>43104</v>
      </c>
      <c r="D80" s="281">
        <f t="shared" si="2"/>
        <v>1</v>
      </c>
      <c r="E80" s="6">
        <f t="shared" si="3"/>
        <v>4</v>
      </c>
      <c r="F80" s="37">
        <v>2</v>
      </c>
      <c r="H80" s="286">
        <v>14</v>
      </c>
      <c r="I80" s="161">
        <v>4</v>
      </c>
      <c r="J80" s="285">
        <v>8.6003010105353687E-4</v>
      </c>
      <c r="L80" s="286">
        <v>10</v>
      </c>
      <c r="M80" s="161">
        <v>2</v>
      </c>
      <c r="N80" s="285">
        <v>4.0567951318458417E-3</v>
      </c>
      <c r="O80" s="161">
        <v>5</v>
      </c>
      <c r="P80" s="285">
        <v>4.8828125E-3</v>
      </c>
      <c r="Q80" s="161">
        <v>3</v>
      </c>
      <c r="R80" s="285">
        <v>6.4502257579015262E-4</v>
      </c>
      <c r="S80" s="161">
        <v>18</v>
      </c>
      <c r="T80" s="285">
        <v>1.7939007374925253E-3</v>
      </c>
      <c r="U80" s="161">
        <v>29</v>
      </c>
      <c r="V80" s="285">
        <v>2.8778406271707849E-3</v>
      </c>
      <c r="W80" s="161">
        <v>33</v>
      </c>
      <c r="X80" s="285">
        <v>3.7658336186237591E-3</v>
      </c>
      <c r="Y80" s="161">
        <v>27</v>
      </c>
      <c r="Z80" s="285">
        <v>4.1252864782276551E-3</v>
      </c>
      <c r="AA80" s="161"/>
      <c r="AB80" s="285">
        <v>0</v>
      </c>
      <c r="AC80" s="161">
        <v>4</v>
      </c>
      <c r="AD80" s="285">
        <v>5.7553956834532375E-3</v>
      </c>
    </row>
    <row r="81" spans="1:30" x14ac:dyDescent="0.25">
      <c r="A81" s="37" t="s">
        <v>16</v>
      </c>
      <c r="B81" s="6" t="s">
        <v>35</v>
      </c>
      <c r="C81" s="282">
        <v>43123</v>
      </c>
      <c r="D81" s="281">
        <f t="shared" si="2"/>
        <v>1</v>
      </c>
      <c r="E81" s="6">
        <f t="shared" si="3"/>
        <v>23</v>
      </c>
      <c r="F81" s="37">
        <v>3</v>
      </c>
      <c r="H81" s="286">
        <v>15</v>
      </c>
      <c r="I81" s="161">
        <v>10</v>
      </c>
      <c r="J81" s="285">
        <v>2.1500752526338422E-3</v>
      </c>
      <c r="L81" s="286">
        <v>11</v>
      </c>
      <c r="M81" s="161"/>
      <c r="N81" s="285">
        <v>0</v>
      </c>
      <c r="O81" s="161">
        <v>6</v>
      </c>
      <c r="P81" s="285">
        <v>5.859375E-3</v>
      </c>
      <c r="Q81" s="161">
        <v>6</v>
      </c>
      <c r="R81" s="285">
        <v>1.2900451515803052E-3</v>
      </c>
      <c r="S81" s="161">
        <v>18</v>
      </c>
      <c r="T81" s="285">
        <v>1.7939007374925253E-3</v>
      </c>
      <c r="U81" s="161">
        <v>23</v>
      </c>
      <c r="V81" s="285">
        <v>2.2824253249975192E-3</v>
      </c>
      <c r="W81" s="161">
        <v>32</v>
      </c>
      <c r="X81" s="285">
        <v>3.6517174483624328E-3</v>
      </c>
      <c r="Y81" s="161">
        <v>21</v>
      </c>
      <c r="Z81" s="285">
        <v>3.2085561497326204E-3</v>
      </c>
      <c r="AA81" s="161"/>
      <c r="AB81" s="285">
        <v>0</v>
      </c>
      <c r="AC81" s="161">
        <v>2</v>
      </c>
      <c r="AD81" s="285">
        <v>2.8776978417266188E-3</v>
      </c>
    </row>
    <row r="82" spans="1:30" x14ac:dyDescent="0.25">
      <c r="A82" s="37" t="s">
        <v>16</v>
      </c>
      <c r="B82" s="6" t="s">
        <v>35</v>
      </c>
      <c r="C82" s="282">
        <v>43106</v>
      </c>
      <c r="D82" s="281">
        <f t="shared" si="2"/>
        <v>1</v>
      </c>
      <c r="E82" s="6">
        <f t="shared" si="3"/>
        <v>6</v>
      </c>
      <c r="F82" s="37">
        <v>2</v>
      </c>
      <c r="H82" s="286">
        <v>16</v>
      </c>
      <c r="I82" s="161">
        <v>2</v>
      </c>
      <c r="J82" s="285">
        <v>4.3001505052676843E-4</v>
      </c>
      <c r="L82" s="286">
        <v>12</v>
      </c>
      <c r="M82" s="161">
        <v>1</v>
      </c>
      <c r="N82" s="285">
        <v>2.0283975659229209E-3</v>
      </c>
      <c r="O82" s="161">
        <v>3</v>
      </c>
      <c r="P82" s="285">
        <v>2.9296875E-3</v>
      </c>
      <c r="Q82" s="161">
        <v>5</v>
      </c>
      <c r="R82" s="285">
        <v>1.0750376263169211E-3</v>
      </c>
      <c r="S82" s="161">
        <v>28</v>
      </c>
      <c r="T82" s="285">
        <v>2.7905122583217062E-3</v>
      </c>
      <c r="U82" s="161">
        <v>27</v>
      </c>
      <c r="V82" s="285">
        <v>2.6793688597796963E-3</v>
      </c>
      <c r="W82" s="161">
        <v>35</v>
      </c>
      <c r="X82" s="285">
        <v>3.9940659591464114E-3</v>
      </c>
      <c r="Y82" s="161">
        <v>16</v>
      </c>
      <c r="Z82" s="285">
        <v>2.4446142093200915E-3</v>
      </c>
      <c r="AA82" s="161"/>
      <c r="AB82" s="285">
        <v>0</v>
      </c>
      <c r="AC82" s="161">
        <v>3</v>
      </c>
      <c r="AD82" s="285">
        <v>4.3165467625899279E-3</v>
      </c>
    </row>
    <row r="83" spans="1:30" x14ac:dyDescent="0.25">
      <c r="A83" s="37" t="s">
        <v>16</v>
      </c>
      <c r="B83" s="6" t="s">
        <v>35</v>
      </c>
      <c r="C83" s="282">
        <v>43129</v>
      </c>
      <c r="D83" s="281">
        <f t="shared" si="2"/>
        <v>1</v>
      </c>
      <c r="E83" s="6">
        <f t="shared" si="3"/>
        <v>29</v>
      </c>
      <c r="F83" s="37">
        <v>2</v>
      </c>
      <c r="H83" s="286">
        <v>17</v>
      </c>
      <c r="I83" s="161">
        <v>4</v>
      </c>
      <c r="J83" s="285">
        <v>8.6003010105353687E-4</v>
      </c>
      <c r="L83" s="286">
        <v>13</v>
      </c>
      <c r="M83" s="161">
        <v>2</v>
      </c>
      <c r="N83" s="285">
        <v>4.0567951318458417E-3</v>
      </c>
      <c r="O83" s="161">
        <v>3</v>
      </c>
      <c r="P83" s="285">
        <v>2.9296875E-3</v>
      </c>
      <c r="Q83" s="161">
        <v>6</v>
      </c>
      <c r="R83" s="285">
        <v>1.2900451515803052E-3</v>
      </c>
      <c r="S83" s="161">
        <v>32</v>
      </c>
      <c r="T83" s="285">
        <v>3.1891568666533787E-3</v>
      </c>
      <c r="U83" s="161">
        <v>29</v>
      </c>
      <c r="V83" s="285">
        <v>2.8778406271707849E-3</v>
      </c>
      <c r="W83" s="161">
        <v>25</v>
      </c>
      <c r="X83" s="285">
        <v>2.8529042565331509E-3</v>
      </c>
      <c r="Y83" s="161">
        <v>30</v>
      </c>
      <c r="Z83" s="285">
        <v>4.5836516424751722E-3</v>
      </c>
      <c r="AA83" s="161"/>
      <c r="AB83" s="285">
        <v>0</v>
      </c>
      <c r="AC83" s="161">
        <v>1</v>
      </c>
      <c r="AD83" s="285">
        <v>1.4388489208633094E-3</v>
      </c>
    </row>
    <row r="84" spans="1:30" x14ac:dyDescent="0.25">
      <c r="A84" s="37" t="s">
        <v>16</v>
      </c>
      <c r="B84" s="6" t="s">
        <v>35</v>
      </c>
      <c r="C84" s="282">
        <v>43138</v>
      </c>
      <c r="D84" s="281">
        <f t="shared" si="2"/>
        <v>2</v>
      </c>
      <c r="E84" s="6">
        <f t="shared" si="3"/>
        <v>7</v>
      </c>
      <c r="F84" s="37">
        <v>4</v>
      </c>
      <c r="H84" s="286">
        <v>18</v>
      </c>
      <c r="I84" s="161">
        <v>9</v>
      </c>
      <c r="J84" s="285">
        <v>1.9350677273704579E-3</v>
      </c>
      <c r="L84" s="286">
        <v>14</v>
      </c>
      <c r="M84" s="161">
        <v>4</v>
      </c>
      <c r="N84" s="285">
        <v>8.1135902636916835E-3</v>
      </c>
      <c r="O84" s="161">
        <v>6</v>
      </c>
      <c r="P84" s="285">
        <v>5.859375E-3</v>
      </c>
      <c r="Q84" s="161">
        <v>4</v>
      </c>
      <c r="R84" s="285">
        <v>8.6003010105353687E-4</v>
      </c>
      <c r="S84" s="161">
        <v>21</v>
      </c>
      <c r="T84" s="285">
        <v>2.0928841937412797E-3</v>
      </c>
      <c r="U84" s="161">
        <v>21</v>
      </c>
      <c r="V84" s="285">
        <v>2.0839535576064306E-3</v>
      </c>
      <c r="W84" s="161">
        <v>26</v>
      </c>
      <c r="X84" s="285">
        <v>2.9670204267944768E-3</v>
      </c>
      <c r="Y84" s="161">
        <v>18</v>
      </c>
      <c r="Z84" s="285">
        <v>2.7501909854851033E-3</v>
      </c>
      <c r="AA84" s="161"/>
      <c r="AB84" s="285">
        <v>0</v>
      </c>
      <c r="AC84" s="161">
        <v>2</v>
      </c>
      <c r="AD84" s="285">
        <v>2.8776978417266188E-3</v>
      </c>
    </row>
    <row r="85" spans="1:30" x14ac:dyDescent="0.25">
      <c r="A85" s="37" t="s">
        <v>16</v>
      </c>
      <c r="B85" s="6" t="s">
        <v>35</v>
      </c>
      <c r="C85" s="282">
        <v>43154</v>
      </c>
      <c r="D85" s="281">
        <f t="shared" si="2"/>
        <v>2</v>
      </c>
      <c r="E85" s="6">
        <f t="shared" si="3"/>
        <v>23</v>
      </c>
      <c r="F85" s="37">
        <v>3</v>
      </c>
      <c r="H85" s="286">
        <v>19</v>
      </c>
      <c r="I85" s="161">
        <v>8</v>
      </c>
      <c r="J85" s="285">
        <v>1.7200602021070737E-3</v>
      </c>
      <c r="L85" s="286">
        <v>15</v>
      </c>
      <c r="M85" s="161">
        <v>2</v>
      </c>
      <c r="N85" s="285">
        <v>4.0567951318458417E-3</v>
      </c>
      <c r="O85" s="161">
        <v>4</v>
      </c>
      <c r="P85" s="285">
        <v>3.90625E-3</v>
      </c>
      <c r="Q85" s="161">
        <v>10</v>
      </c>
      <c r="R85" s="285">
        <v>2.1500752526338422E-3</v>
      </c>
      <c r="S85" s="161">
        <v>34</v>
      </c>
      <c r="T85" s="285">
        <v>3.3884791708192145E-3</v>
      </c>
      <c r="U85" s="161">
        <v>40</v>
      </c>
      <c r="V85" s="285">
        <v>3.9694353478217726E-3</v>
      </c>
      <c r="W85" s="161">
        <v>40</v>
      </c>
      <c r="X85" s="285">
        <v>4.5646468104530409E-3</v>
      </c>
      <c r="Y85" s="161">
        <v>23</v>
      </c>
      <c r="Z85" s="285">
        <v>3.5141329258976317E-3</v>
      </c>
      <c r="AA85" s="161"/>
      <c r="AB85" s="285">
        <v>0</v>
      </c>
      <c r="AC85" s="161">
        <v>2</v>
      </c>
      <c r="AD85" s="285">
        <v>2.8776978417266188E-3</v>
      </c>
    </row>
    <row r="86" spans="1:30" x14ac:dyDescent="0.25">
      <c r="A86" s="37" t="s">
        <v>16</v>
      </c>
      <c r="B86" s="6" t="s">
        <v>35</v>
      </c>
      <c r="C86" s="282">
        <v>43164</v>
      </c>
      <c r="D86" s="281">
        <f t="shared" si="2"/>
        <v>3</v>
      </c>
      <c r="E86" s="6">
        <f t="shared" si="3"/>
        <v>5</v>
      </c>
      <c r="F86" s="37">
        <v>2</v>
      </c>
      <c r="H86" s="286">
        <v>20</v>
      </c>
      <c r="I86" s="161">
        <v>12</v>
      </c>
      <c r="J86" s="285">
        <v>2.5800903031606105E-3</v>
      </c>
      <c r="L86" s="286">
        <v>16</v>
      </c>
      <c r="M86" s="161">
        <v>3</v>
      </c>
      <c r="N86" s="285">
        <v>6.0851926977687626E-3</v>
      </c>
      <c r="O86" s="161">
        <v>2</v>
      </c>
      <c r="P86" s="285">
        <v>1.953125E-3</v>
      </c>
      <c r="Q86" s="161">
        <v>2</v>
      </c>
      <c r="R86" s="285">
        <v>4.3001505052676843E-4</v>
      </c>
      <c r="S86" s="161">
        <v>23</v>
      </c>
      <c r="T86" s="285">
        <v>2.2922064979071159E-3</v>
      </c>
      <c r="U86" s="161">
        <v>23</v>
      </c>
      <c r="V86" s="285">
        <v>2.2824253249975192E-3</v>
      </c>
      <c r="W86" s="161">
        <v>22</v>
      </c>
      <c r="X86" s="285">
        <v>2.5105557457491727E-3</v>
      </c>
      <c r="Y86" s="161">
        <v>19</v>
      </c>
      <c r="Z86" s="285">
        <v>2.9029793735676087E-3</v>
      </c>
      <c r="AA86" s="161"/>
      <c r="AB86" s="285">
        <v>0</v>
      </c>
      <c r="AC86" s="161">
        <v>2</v>
      </c>
      <c r="AD86" s="285">
        <v>2.8776978417266188E-3</v>
      </c>
    </row>
    <row r="87" spans="1:30" x14ac:dyDescent="0.25">
      <c r="A87" s="37" t="s">
        <v>16</v>
      </c>
      <c r="B87" s="6" t="s">
        <v>35</v>
      </c>
      <c r="C87" s="282">
        <v>43183</v>
      </c>
      <c r="D87" s="281">
        <f t="shared" si="2"/>
        <v>3</v>
      </c>
      <c r="E87" s="6">
        <f t="shared" si="3"/>
        <v>24</v>
      </c>
      <c r="F87" s="37">
        <v>1</v>
      </c>
      <c r="H87" s="286">
        <v>21</v>
      </c>
      <c r="I87" s="161">
        <v>4</v>
      </c>
      <c r="J87" s="285">
        <v>8.6003010105353687E-4</v>
      </c>
      <c r="L87" s="286">
        <v>17</v>
      </c>
      <c r="M87" s="161">
        <v>3</v>
      </c>
      <c r="N87" s="285">
        <v>6.0851926977687626E-3</v>
      </c>
      <c r="O87" s="161">
        <v>6</v>
      </c>
      <c r="P87" s="285">
        <v>5.859375E-3</v>
      </c>
      <c r="Q87" s="161">
        <v>4</v>
      </c>
      <c r="R87" s="285">
        <v>8.6003010105353687E-4</v>
      </c>
      <c r="S87" s="161">
        <v>19</v>
      </c>
      <c r="T87" s="285">
        <v>1.8935618895754435E-3</v>
      </c>
      <c r="U87" s="161">
        <v>27</v>
      </c>
      <c r="V87" s="285">
        <v>2.6793688597796963E-3</v>
      </c>
      <c r="W87" s="161">
        <v>41</v>
      </c>
      <c r="X87" s="285">
        <v>4.6787629807143669E-3</v>
      </c>
      <c r="Y87" s="161">
        <v>21</v>
      </c>
      <c r="Z87" s="285">
        <v>3.2085561497326204E-3</v>
      </c>
      <c r="AA87" s="161"/>
      <c r="AB87" s="285">
        <v>0</v>
      </c>
      <c r="AC87" s="161">
        <v>1</v>
      </c>
      <c r="AD87" s="285">
        <v>1.4388489208633094E-3</v>
      </c>
    </row>
    <row r="88" spans="1:30" x14ac:dyDescent="0.25">
      <c r="A88" s="37" t="s">
        <v>16</v>
      </c>
      <c r="B88" s="6" t="s">
        <v>39</v>
      </c>
      <c r="C88" s="282">
        <v>41676</v>
      </c>
      <c r="D88" s="281">
        <f t="shared" si="2"/>
        <v>2</v>
      </c>
      <c r="E88" s="6">
        <f t="shared" si="3"/>
        <v>6</v>
      </c>
      <c r="F88" s="37">
        <v>3</v>
      </c>
      <c r="H88" s="286">
        <v>22</v>
      </c>
      <c r="I88" s="161">
        <v>5</v>
      </c>
      <c r="J88" s="285">
        <v>1.0750376263169211E-3</v>
      </c>
      <c r="L88" s="286">
        <v>18</v>
      </c>
      <c r="M88" s="161">
        <v>4</v>
      </c>
      <c r="N88" s="285">
        <v>8.1135902636916835E-3</v>
      </c>
      <c r="O88" s="161">
        <v>4</v>
      </c>
      <c r="P88" s="285">
        <v>3.90625E-3</v>
      </c>
      <c r="Q88" s="161">
        <v>9</v>
      </c>
      <c r="R88" s="285">
        <v>1.9350677273704579E-3</v>
      </c>
      <c r="S88" s="161">
        <v>11</v>
      </c>
      <c r="T88" s="285">
        <v>1.0962726729120988E-3</v>
      </c>
      <c r="U88" s="161">
        <v>26</v>
      </c>
      <c r="V88" s="285">
        <v>2.580132976084152E-3</v>
      </c>
      <c r="W88" s="161">
        <v>22</v>
      </c>
      <c r="X88" s="285">
        <v>2.5105557457491727E-3</v>
      </c>
      <c r="Y88" s="161">
        <v>22</v>
      </c>
      <c r="Z88" s="285">
        <v>3.3613445378151263E-3</v>
      </c>
      <c r="AA88" s="161"/>
      <c r="AB88" s="285">
        <v>0</v>
      </c>
      <c r="AC88" s="161">
        <v>2</v>
      </c>
      <c r="AD88" s="285">
        <v>2.8776978417266188E-3</v>
      </c>
    </row>
    <row r="89" spans="1:30" x14ac:dyDescent="0.25">
      <c r="A89" s="37" t="s">
        <v>16</v>
      </c>
      <c r="B89" s="6" t="s">
        <v>39</v>
      </c>
      <c r="C89" s="282">
        <v>42900</v>
      </c>
      <c r="D89" s="281">
        <f t="shared" si="2"/>
        <v>6</v>
      </c>
      <c r="E89" s="6">
        <f t="shared" si="3"/>
        <v>14</v>
      </c>
      <c r="F89" s="37">
        <v>1</v>
      </c>
      <c r="H89" s="286">
        <v>23</v>
      </c>
      <c r="I89" s="161">
        <v>5</v>
      </c>
      <c r="J89" s="285">
        <v>1.0750376263169211E-3</v>
      </c>
      <c r="L89" s="286">
        <v>19</v>
      </c>
      <c r="M89" s="161">
        <v>1</v>
      </c>
      <c r="N89" s="285">
        <v>2.0283975659229209E-3</v>
      </c>
      <c r="O89" s="161">
        <v>7</v>
      </c>
      <c r="P89" s="285">
        <v>6.8359375E-3</v>
      </c>
      <c r="Q89" s="161">
        <v>8</v>
      </c>
      <c r="R89" s="285">
        <v>1.7200602021070737E-3</v>
      </c>
      <c r="S89" s="161">
        <v>22</v>
      </c>
      <c r="T89" s="285">
        <v>2.1925453458241976E-3</v>
      </c>
      <c r="U89" s="161">
        <v>18</v>
      </c>
      <c r="V89" s="285">
        <v>1.7862459065197975E-3</v>
      </c>
      <c r="W89" s="161">
        <v>30</v>
      </c>
      <c r="X89" s="285">
        <v>3.4234851078397809E-3</v>
      </c>
      <c r="Y89" s="161">
        <v>27</v>
      </c>
      <c r="Z89" s="285">
        <v>4.1252864782276551E-3</v>
      </c>
      <c r="AA89" s="161"/>
      <c r="AB89" s="285">
        <v>0</v>
      </c>
      <c r="AC89" s="161">
        <v>4</v>
      </c>
      <c r="AD89" s="285">
        <v>5.7553956834532375E-3</v>
      </c>
    </row>
    <row r="90" spans="1:30" x14ac:dyDescent="0.25">
      <c r="A90" s="37" t="s">
        <v>16</v>
      </c>
      <c r="B90" s="6" t="s">
        <v>39</v>
      </c>
      <c r="C90" s="282">
        <v>41694</v>
      </c>
      <c r="D90" s="281">
        <f t="shared" si="2"/>
        <v>2</v>
      </c>
      <c r="E90" s="6">
        <f t="shared" si="3"/>
        <v>24</v>
      </c>
      <c r="F90" s="37">
        <v>5</v>
      </c>
      <c r="H90" s="286">
        <v>24</v>
      </c>
      <c r="I90" s="161">
        <v>5</v>
      </c>
      <c r="J90" s="285">
        <v>1.0750376263169211E-3</v>
      </c>
      <c r="L90" s="286">
        <v>20</v>
      </c>
      <c r="M90" s="161">
        <v>3</v>
      </c>
      <c r="N90" s="285">
        <v>6.0851926977687626E-3</v>
      </c>
      <c r="O90" s="161">
        <v>4</v>
      </c>
      <c r="P90" s="285">
        <v>3.90625E-3</v>
      </c>
      <c r="Q90" s="161">
        <v>12</v>
      </c>
      <c r="R90" s="285">
        <v>2.5800903031606105E-3</v>
      </c>
      <c r="S90" s="161">
        <v>23</v>
      </c>
      <c r="T90" s="285">
        <v>2.2922064979071159E-3</v>
      </c>
      <c r="U90" s="161">
        <v>29</v>
      </c>
      <c r="V90" s="285">
        <v>2.8778406271707849E-3</v>
      </c>
      <c r="W90" s="161">
        <v>30</v>
      </c>
      <c r="X90" s="285">
        <v>3.4234851078397809E-3</v>
      </c>
      <c r="Y90" s="161">
        <v>25</v>
      </c>
      <c r="Z90" s="285">
        <v>3.8197097020626434E-3</v>
      </c>
      <c r="AA90" s="161"/>
      <c r="AB90" s="285">
        <v>0</v>
      </c>
      <c r="AC90" s="161"/>
      <c r="AD90" s="285">
        <v>0</v>
      </c>
    </row>
    <row r="91" spans="1:30" x14ac:dyDescent="0.25">
      <c r="A91" s="37" t="s">
        <v>16</v>
      </c>
      <c r="B91" s="6" t="s">
        <v>39</v>
      </c>
      <c r="C91" s="282">
        <v>41697</v>
      </c>
      <c r="D91" s="281">
        <f t="shared" si="2"/>
        <v>2</v>
      </c>
      <c r="E91" s="6">
        <f t="shared" si="3"/>
        <v>27</v>
      </c>
      <c r="F91" s="37">
        <v>5</v>
      </c>
      <c r="H91" s="286">
        <v>25</v>
      </c>
      <c r="I91" s="161">
        <v>7</v>
      </c>
      <c r="J91" s="285">
        <v>1.5050526768436896E-3</v>
      </c>
      <c r="L91" s="286">
        <v>21</v>
      </c>
      <c r="M91" s="161">
        <v>2</v>
      </c>
      <c r="N91" s="285">
        <v>4.0567951318458417E-3</v>
      </c>
      <c r="O91" s="161">
        <v>3</v>
      </c>
      <c r="P91" s="285">
        <v>2.9296875E-3</v>
      </c>
      <c r="Q91" s="161">
        <v>4</v>
      </c>
      <c r="R91" s="285">
        <v>8.6003010105353687E-4</v>
      </c>
      <c r="S91" s="161">
        <v>13</v>
      </c>
      <c r="T91" s="285">
        <v>1.295594977077935E-3</v>
      </c>
      <c r="U91" s="161">
        <v>19</v>
      </c>
      <c r="V91" s="285">
        <v>1.8854817902153418E-3</v>
      </c>
      <c r="W91" s="161">
        <v>22</v>
      </c>
      <c r="X91" s="285">
        <v>2.5105557457491727E-3</v>
      </c>
      <c r="Y91" s="161">
        <v>20</v>
      </c>
      <c r="Z91" s="285">
        <v>3.0557677616501145E-3</v>
      </c>
      <c r="AA91" s="161"/>
      <c r="AB91" s="285">
        <v>0</v>
      </c>
      <c r="AC91" s="161">
        <v>1</v>
      </c>
      <c r="AD91" s="285">
        <v>1.4388489208633094E-3</v>
      </c>
    </row>
    <row r="92" spans="1:30" x14ac:dyDescent="0.25">
      <c r="A92" s="37" t="s">
        <v>16</v>
      </c>
      <c r="B92" s="6" t="s">
        <v>39</v>
      </c>
      <c r="C92" s="282">
        <v>41706</v>
      </c>
      <c r="D92" s="281">
        <f t="shared" si="2"/>
        <v>3</v>
      </c>
      <c r="E92" s="6">
        <f t="shared" si="3"/>
        <v>8</v>
      </c>
      <c r="F92" s="37">
        <v>4</v>
      </c>
      <c r="H92" s="286">
        <v>26</v>
      </c>
      <c r="I92" s="161">
        <v>8</v>
      </c>
      <c r="J92" s="285">
        <v>1.7200602021070737E-3</v>
      </c>
      <c r="L92" s="286">
        <v>22</v>
      </c>
      <c r="M92" s="161">
        <v>1</v>
      </c>
      <c r="N92" s="285">
        <v>2.0283975659229209E-3</v>
      </c>
      <c r="O92" s="161">
        <v>4</v>
      </c>
      <c r="P92" s="285">
        <v>3.90625E-3</v>
      </c>
      <c r="Q92" s="161">
        <v>5</v>
      </c>
      <c r="R92" s="285">
        <v>1.0750376263169211E-3</v>
      </c>
      <c r="S92" s="161">
        <v>31</v>
      </c>
      <c r="T92" s="285">
        <v>3.0894957145704604E-3</v>
      </c>
      <c r="U92" s="161">
        <v>25</v>
      </c>
      <c r="V92" s="285">
        <v>2.4808970923886078E-3</v>
      </c>
      <c r="W92" s="161">
        <v>22</v>
      </c>
      <c r="X92" s="285">
        <v>2.5105557457491727E-3</v>
      </c>
      <c r="Y92" s="161">
        <v>18</v>
      </c>
      <c r="Z92" s="285">
        <v>2.7501909854851033E-3</v>
      </c>
      <c r="AA92" s="161"/>
      <c r="AB92" s="285">
        <v>0</v>
      </c>
      <c r="AC92" s="161">
        <v>2</v>
      </c>
      <c r="AD92" s="285">
        <v>2.8776978417266188E-3</v>
      </c>
    </row>
    <row r="93" spans="1:30" x14ac:dyDescent="0.25">
      <c r="A93" s="37" t="s">
        <v>16</v>
      </c>
      <c r="B93" s="6" t="s">
        <v>39</v>
      </c>
      <c r="C93" s="282">
        <v>41713</v>
      </c>
      <c r="D93" s="281">
        <f t="shared" si="2"/>
        <v>3</v>
      </c>
      <c r="E93" s="6">
        <f t="shared" si="3"/>
        <v>15</v>
      </c>
      <c r="F93" s="37">
        <v>4</v>
      </c>
      <c r="H93" s="286">
        <v>27</v>
      </c>
      <c r="I93" s="161">
        <v>2</v>
      </c>
      <c r="J93" s="285">
        <v>4.3001505052676843E-4</v>
      </c>
      <c r="L93" s="286">
        <v>23</v>
      </c>
      <c r="M93" s="161">
        <v>4</v>
      </c>
      <c r="N93" s="285">
        <v>8.1135902636916835E-3</v>
      </c>
      <c r="O93" s="161">
        <v>4</v>
      </c>
      <c r="P93" s="285">
        <v>3.90625E-3</v>
      </c>
      <c r="Q93" s="161">
        <v>5</v>
      </c>
      <c r="R93" s="285">
        <v>1.0750376263169211E-3</v>
      </c>
      <c r="S93" s="161">
        <v>20</v>
      </c>
      <c r="T93" s="285">
        <v>1.9932230416583618E-3</v>
      </c>
      <c r="U93" s="161">
        <v>30</v>
      </c>
      <c r="V93" s="285">
        <v>2.9770765108663292E-3</v>
      </c>
      <c r="W93" s="161">
        <v>36</v>
      </c>
      <c r="X93" s="285">
        <v>4.1081821294077373E-3</v>
      </c>
      <c r="Y93" s="161">
        <v>19</v>
      </c>
      <c r="Z93" s="285">
        <v>2.9029793735676087E-3</v>
      </c>
      <c r="AA93" s="161"/>
      <c r="AB93" s="285">
        <v>0</v>
      </c>
      <c r="AC93" s="161">
        <v>4</v>
      </c>
      <c r="AD93" s="285">
        <v>5.7553956834532375E-3</v>
      </c>
    </row>
    <row r="94" spans="1:30" x14ac:dyDescent="0.25">
      <c r="A94" s="37" t="s">
        <v>16</v>
      </c>
      <c r="B94" s="6" t="s">
        <v>39</v>
      </c>
      <c r="C94" s="282">
        <v>42185</v>
      </c>
      <c r="D94" s="281">
        <f t="shared" si="2"/>
        <v>6</v>
      </c>
      <c r="E94" s="6">
        <f t="shared" si="3"/>
        <v>30</v>
      </c>
      <c r="F94" s="37">
        <v>1</v>
      </c>
      <c r="H94" s="286">
        <v>28</v>
      </c>
      <c r="I94" s="161">
        <v>5</v>
      </c>
      <c r="J94" s="285">
        <v>1.0750376263169211E-3</v>
      </c>
      <c r="L94" s="286">
        <v>24</v>
      </c>
      <c r="M94" s="161">
        <v>3</v>
      </c>
      <c r="N94" s="285">
        <v>6.0851926977687626E-3</v>
      </c>
      <c r="O94" s="161">
        <v>5</v>
      </c>
      <c r="P94" s="285">
        <v>4.8828125E-3</v>
      </c>
      <c r="Q94" s="161">
        <v>5</v>
      </c>
      <c r="R94" s="285">
        <v>1.0750376263169211E-3</v>
      </c>
      <c r="S94" s="161">
        <v>21</v>
      </c>
      <c r="T94" s="285">
        <v>2.0928841937412797E-3</v>
      </c>
      <c r="U94" s="161">
        <v>37</v>
      </c>
      <c r="V94" s="285">
        <v>3.6717276967351393E-3</v>
      </c>
      <c r="W94" s="161">
        <v>25</v>
      </c>
      <c r="X94" s="285">
        <v>2.8529042565331509E-3</v>
      </c>
      <c r="Y94" s="161">
        <v>21</v>
      </c>
      <c r="Z94" s="285">
        <v>3.2085561497326204E-3</v>
      </c>
      <c r="AA94" s="161"/>
      <c r="AB94" s="285">
        <v>0</v>
      </c>
      <c r="AC94" s="161">
        <v>5</v>
      </c>
      <c r="AD94" s="285">
        <v>7.1942446043165471E-3</v>
      </c>
    </row>
    <row r="95" spans="1:30" x14ac:dyDescent="0.25">
      <c r="A95" s="37" t="s">
        <v>16</v>
      </c>
      <c r="B95" s="6" t="s">
        <v>39</v>
      </c>
      <c r="C95" s="282">
        <v>41648</v>
      </c>
      <c r="D95" s="281">
        <f t="shared" si="2"/>
        <v>1</v>
      </c>
      <c r="E95" s="6">
        <f t="shared" si="3"/>
        <v>9</v>
      </c>
      <c r="F95" s="37">
        <v>6</v>
      </c>
      <c r="H95" s="286">
        <v>29</v>
      </c>
      <c r="I95" s="161">
        <v>12</v>
      </c>
      <c r="J95" s="285">
        <v>2.5800903031606105E-3</v>
      </c>
      <c r="L95" s="286">
        <v>25</v>
      </c>
      <c r="M95" s="161">
        <v>2</v>
      </c>
      <c r="N95" s="285">
        <v>4.0567951318458417E-3</v>
      </c>
      <c r="O95" s="161">
        <v>5</v>
      </c>
      <c r="P95" s="285">
        <v>4.8828125E-3</v>
      </c>
      <c r="Q95" s="161">
        <v>7</v>
      </c>
      <c r="R95" s="285">
        <v>1.5050526768436896E-3</v>
      </c>
      <c r="S95" s="161">
        <v>15</v>
      </c>
      <c r="T95" s="285">
        <v>1.4949172812437712E-3</v>
      </c>
      <c r="U95" s="161">
        <v>21</v>
      </c>
      <c r="V95" s="285">
        <v>2.0839535576064306E-3</v>
      </c>
      <c r="W95" s="161">
        <v>26</v>
      </c>
      <c r="X95" s="285">
        <v>2.9670204267944768E-3</v>
      </c>
      <c r="Y95" s="161">
        <v>19</v>
      </c>
      <c r="Z95" s="285">
        <v>2.9029793735676087E-3</v>
      </c>
      <c r="AA95" s="161"/>
      <c r="AB95" s="285">
        <v>0</v>
      </c>
      <c r="AC95" s="161"/>
      <c r="AD95" s="285">
        <v>0</v>
      </c>
    </row>
    <row r="96" spans="1:30" x14ac:dyDescent="0.25">
      <c r="A96" s="37" t="s">
        <v>16</v>
      </c>
      <c r="B96" s="6" t="s">
        <v>39</v>
      </c>
      <c r="C96" s="282">
        <v>41667</v>
      </c>
      <c r="D96" s="281">
        <f t="shared" si="2"/>
        <v>1</v>
      </c>
      <c r="E96" s="6">
        <f t="shared" si="3"/>
        <v>28</v>
      </c>
      <c r="F96" s="37">
        <v>2</v>
      </c>
      <c r="H96" s="286">
        <v>30</v>
      </c>
      <c r="I96" s="161">
        <v>3</v>
      </c>
      <c r="J96" s="285">
        <v>6.4502257579015262E-4</v>
      </c>
      <c r="L96" s="286">
        <v>26</v>
      </c>
      <c r="M96" s="161">
        <v>3</v>
      </c>
      <c r="N96" s="285">
        <v>6.0851926977687626E-3</v>
      </c>
      <c r="O96" s="161">
        <v>2</v>
      </c>
      <c r="P96" s="285">
        <v>1.953125E-3</v>
      </c>
      <c r="Q96" s="161">
        <v>8</v>
      </c>
      <c r="R96" s="285">
        <v>1.7200602021070737E-3</v>
      </c>
      <c r="S96" s="161">
        <v>18</v>
      </c>
      <c r="T96" s="285">
        <v>1.7939007374925253E-3</v>
      </c>
      <c r="U96" s="161">
        <v>16</v>
      </c>
      <c r="V96" s="285">
        <v>1.5877741391287089E-3</v>
      </c>
      <c r="W96" s="161">
        <v>29</v>
      </c>
      <c r="X96" s="285">
        <v>3.309368937578455E-3</v>
      </c>
      <c r="Y96" s="161">
        <v>23</v>
      </c>
      <c r="Z96" s="285">
        <v>3.5141329258976317E-3</v>
      </c>
      <c r="AA96" s="161"/>
      <c r="AB96" s="285">
        <v>0</v>
      </c>
      <c r="AC96" s="161">
        <v>1</v>
      </c>
      <c r="AD96" s="285">
        <v>1.4388489208633094E-3</v>
      </c>
    </row>
    <row r="97" spans="1:30" x14ac:dyDescent="0.25">
      <c r="A97" s="37" t="s">
        <v>16</v>
      </c>
      <c r="B97" s="6" t="s">
        <v>39</v>
      </c>
      <c r="C97" s="282">
        <v>41673</v>
      </c>
      <c r="D97" s="281">
        <f t="shared" si="2"/>
        <v>2</v>
      </c>
      <c r="E97" s="6">
        <f t="shared" si="3"/>
        <v>3</v>
      </c>
      <c r="F97" s="37">
        <v>6</v>
      </c>
      <c r="H97" s="286">
        <v>31</v>
      </c>
      <c r="I97" s="161">
        <v>2</v>
      </c>
      <c r="J97" s="285">
        <v>4.3001505052676843E-4</v>
      </c>
      <c r="L97" s="286">
        <v>27</v>
      </c>
      <c r="M97" s="161">
        <v>1</v>
      </c>
      <c r="N97" s="285">
        <v>2.0283975659229209E-3</v>
      </c>
      <c r="O97" s="161">
        <v>2</v>
      </c>
      <c r="P97" s="285">
        <v>1.953125E-3</v>
      </c>
      <c r="Q97" s="161">
        <v>2</v>
      </c>
      <c r="R97" s="285">
        <v>4.3001505052676843E-4</v>
      </c>
      <c r="S97" s="161">
        <v>17</v>
      </c>
      <c r="T97" s="285">
        <v>1.6942395854096072E-3</v>
      </c>
      <c r="U97" s="161">
        <v>28</v>
      </c>
      <c r="V97" s="285">
        <v>2.7786047434752406E-3</v>
      </c>
      <c r="W97" s="161">
        <v>18</v>
      </c>
      <c r="X97" s="285">
        <v>2.0540910647038686E-3</v>
      </c>
      <c r="Y97" s="161">
        <v>24</v>
      </c>
      <c r="Z97" s="285">
        <v>3.6669213139801375E-3</v>
      </c>
      <c r="AA97" s="161"/>
      <c r="AB97" s="285">
        <v>0</v>
      </c>
      <c r="AC97" s="161">
        <v>4</v>
      </c>
      <c r="AD97" s="285">
        <v>5.7553956834532375E-3</v>
      </c>
    </row>
    <row r="98" spans="1:30" x14ac:dyDescent="0.25">
      <c r="A98" s="37" t="s">
        <v>16</v>
      </c>
      <c r="B98" s="6" t="s">
        <v>39</v>
      </c>
      <c r="C98" s="282">
        <v>41680</v>
      </c>
      <c r="D98" s="281">
        <f t="shared" si="2"/>
        <v>2</v>
      </c>
      <c r="E98" s="6">
        <f t="shared" si="3"/>
        <v>10</v>
      </c>
      <c r="F98" s="37">
        <v>5</v>
      </c>
      <c r="H98" s="236" t="s">
        <v>190</v>
      </c>
      <c r="I98" s="161">
        <v>4651</v>
      </c>
      <c r="J98" s="285">
        <v>1</v>
      </c>
      <c r="L98" s="286">
        <v>28</v>
      </c>
      <c r="M98" s="161">
        <v>1</v>
      </c>
      <c r="N98" s="285">
        <v>2.0283975659229209E-3</v>
      </c>
      <c r="O98" s="161">
        <v>4</v>
      </c>
      <c r="P98" s="285">
        <v>3.90625E-3</v>
      </c>
      <c r="Q98" s="161">
        <v>5</v>
      </c>
      <c r="R98" s="285">
        <v>1.0750376263169211E-3</v>
      </c>
      <c r="S98" s="161">
        <v>15</v>
      </c>
      <c r="T98" s="285">
        <v>1.4949172812437712E-3</v>
      </c>
      <c r="U98" s="161">
        <v>18</v>
      </c>
      <c r="V98" s="285">
        <v>1.7862459065197975E-3</v>
      </c>
      <c r="W98" s="161">
        <v>29</v>
      </c>
      <c r="X98" s="285">
        <v>3.309368937578455E-3</v>
      </c>
      <c r="Y98" s="161">
        <v>22</v>
      </c>
      <c r="Z98" s="285">
        <v>3.3613445378151263E-3</v>
      </c>
      <c r="AA98" s="161"/>
      <c r="AB98" s="285">
        <v>0</v>
      </c>
      <c r="AC98" s="161">
        <v>6</v>
      </c>
      <c r="AD98" s="285">
        <v>8.6330935251798559E-3</v>
      </c>
    </row>
    <row r="99" spans="1:30" x14ac:dyDescent="0.25">
      <c r="A99" s="37" t="s">
        <v>16</v>
      </c>
      <c r="B99" s="6" t="s">
        <v>39</v>
      </c>
      <c r="C99" s="282">
        <v>41693</v>
      </c>
      <c r="D99" s="281">
        <f t="shared" si="2"/>
        <v>2</v>
      </c>
      <c r="E99" s="6">
        <f t="shared" si="3"/>
        <v>23</v>
      </c>
      <c r="F99" s="37">
        <v>3</v>
      </c>
      <c r="L99" s="286">
        <v>29</v>
      </c>
      <c r="M99" s="161">
        <v>1</v>
      </c>
      <c r="N99" s="285">
        <v>2.0283975659229209E-3</v>
      </c>
      <c r="O99" s="161">
        <v>4</v>
      </c>
      <c r="P99" s="285">
        <v>3.90625E-3</v>
      </c>
      <c r="Q99" s="161">
        <v>12</v>
      </c>
      <c r="R99" s="285">
        <v>2.5800903031606105E-3</v>
      </c>
      <c r="S99" s="161">
        <v>15</v>
      </c>
      <c r="T99" s="285">
        <v>1.4949172812437712E-3</v>
      </c>
      <c r="U99" s="161">
        <v>16</v>
      </c>
      <c r="V99" s="285">
        <v>1.5877741391287089E-3</v>
      </c>
      <c r="W99" s="161">
        <v>22</v>
      </c>
      <c r="X99" s="285">
        <v>2.5105557457491727E-3</v>
      </c>
      <c r="Y99" s="161">
        <v>12</v>
      </c>
      <c r="Z99" s="285">
        <v>1.8334606569900688E-3</v>
      </c>
      <c r="AA99" s="161"/>
      <c r="AB99" s="285">
        <v>0</v>
      </c>
      <c r="AC99" s="161">
        <v>1</v>
      </c>
      <c r="AD99" s="285">
        <v>1.4388489208633094E-3</v>
      </c>
    </row>
    <row r="100" spans="1:30" x14ac:dyDescent="0.25">
      <c r="A100" s="37" t="s">
        <v>16</v>
      </c>
      <c r="B100" s="6" t="s">
        <v>39</v>
      </c>
      <c r="C100" s="282">
        <v>41702</v>
      </c>
      <c r="D100" s="281">
        <f t="shared" si="2"/>
        <v>3</v>
      </c>
      <c r="E100" s="6">
        <f t="shared" si="3"/>
        <v>4</v>
      </c>
      <c r="F100" s="37">
        <v>1</v>
      </c>
      <c r="L100" s="286">
        <v>30</v>
      </c>
      <c r="M100" s="161">
        <v>1</v>
      </c>
      <c r="N100" s="285">
        <v>2.0283975659229209E-3</v>
      </c>
      <c r="O100" s="161">
        <v>10</v>
      </c>
      <c r="P100" s="285">
        <v>9.765625E-3</v>
      </c>
      <c r="Q100" s="161">
        <v>3</v>
      </c>
      <c r="R100" s="285">
        <v>6.4502257579015262E-4</v>
      </c>
      <c r="S100" s="161">
        <v>20</v>
      </c>
      <c r="T100" s="285">
        <v>1.9932230416583618E-3</v>
      </c>
      <c r="U100" s="161">
        <v>21</v>
      </c>
      <c r="V100" s="285">
        <v>2.0839535576064306E-3</v>
      </c>
      <c r="W100" s="161">
        <v>25</v>
      </c>
      <c r="X100" s="285">
        <v>2.8529042565331509E-3</v>
      </c>
      <c r="Y100" s="161">
        <v>18</v>
      </c>
      <c r="Z100" s="285">
        <v>2.7501909854851033E-3</v>
      </c>
      <c r="AA100" s="161">
        <v>1</v>
      </c>
      <c r="AB100" s="285">
        <v>2.5000000000000001E-2</v>
      </c>
      <c r="AC100" s="161">
        <v>1</v>
      </c>
      <c r="AD100" s="285">
        <v>1.4388489208633094E-3</v>
      </c>
    </row>
    <row r="101" spans="1:30" x14ac:dyDescent="0.25">
      <c r="A101" s="37" t="s">
        <v>16</v>
      </c>
      <c r="B101" s="6" t="s">
        <v>39</v>
      </c>
      <c r="C101" s="282">
        <v>41644</v>
      </c>
      <c r="D101" s="281">
        <f t="shared" si="2"/>
        <v>1</v>
      </c>
      <c r="E101" s="6">
        <f t="shared" si="3"/>
        <v>5</v>
      </c>
      <c r="F101" s="37">
        <v>4</v>
      </c>
      <c r="L101" s="286">
        <v>31</v>
      </c>
      <c r="M101" s="161">
        <v>1</v>
      </c>
      <c r="N101" s="285">
        <v>2.0283975659229209E-3</v>
      </c>
      <c r="O101" s="161">
        <v>7</v>
      </c>
      <c r="P101" s="285">
        <v>6.8359375E-3</v>
      </c>
      <c r="Q101" s="161">
        <v>2</v>
      </c>
      <c r="R101" s="285">
        <v>4.3001505052676843E-4</v>
      </c>
      <c r="S101" s="161">
        <v>9</v>
      </c>
      <c r="T101" s="285">
        <v>8.9695036874626267E-4</v>
      </c>
      <c r="U101" s="161">
        <v>26</v>
      </c>
      <c r="V101" s="285">
        <v>2.580132976084152E-3</v>
      </c>
      <c r="W101" s="161">
        <v>19</v>
      </c>
      <c r="X101" s="285">
        <v>2.1682072349651946E-3</v>
      </c>
      <c r="Y101" s="161">
        <v>14</v>
      </c>
      <c r="Z101" s="285">
        <v>2.1390374331550803E-3</v>
      </c>
      <c r="AA101" s="161"/>
      <c r="AB101" s="285">
        <v>0</v>
      </c>
      <c r="AC101" s="161">
        <v>5</v>
      </c>
      <c r="AD101" s="285">
        <v>7.1942446043165471E-3</v>
      </c>
    </row>
    <row r="102" spans="1:30" x14ac:dyDescent="0.25">
      <c r="A102" s="37" t="s">
        <v>16</v>
      </c>
      <c r="B102" s="6" t="s">
        <v>39</v>
      </c>
      <c r="C102" s="282">
        <v>41650</v>
      </c>
      <c r="D102" s="281">
        <f t="shared" si="2"/>
        <v>1</v>
      </c>
      <c r="E102" s="6">
        <f t="shared" si="3"/>
        <v>11</v>
      </c>
      <c r="F102" s="37">
        <v>4</v>
      </c>
      <c r="L102" s="236">
        <v>4</v>
      </c>
      <c r="M102" s="161"/>
      <c r="N102" s="285">
        <v>0</v>
      </c>
      <c r="O102" s="161"/>
      <c r="P102" s="285">
        <v>0</v>
      </c>
      <c r="Q102" s="161"/>
      <c r="R102" s="285">
        <v>0</v>
      </c>
      <c r="S102" s="161">
        <v>2</v>
      </c>
      <c r="T102" s="285">
        <v>1.9932230416583617E-4</v>
      </c>
      <c r="U102" s="161"/>
      <c r="V102" s="285">
        <v>0</v>
      </c>
      <c r="W102" s="161"/>
      <c r="X102" s="285">
        <v>0</v>
      </c>
      <c r="Y102" s="161">
        <v>2</v>
      </c>
      <c r="Z102" s="285">
        <v>3.0557677616501144E-4</v>
      </c>
      <c r="AA102" s="161">
        <v>1</v>
      </c>
      <c r="AB102" s="285">
        <v>2.5000000000000001E-2</v>
      </c>
      <c r="AC102" s="161">
        <v>1</v>
      </c>
      <c r="AD102" s="285">
        <v>1.4388489208633094E-3</v>
      </c>
    </row>
    <row r="103" spans="1:30" x14ac:dyDescent="0.25">
      <c r="A103" s="37" t="s">
        <v>16</v>
      </c>
      <c r="B103" s="6" t="s">
        <v>39</v>
      </c>
      <c r="C103" s="282">
        <v>41653</v>
      </c>
      <c r="D103" s="281">
        <f t="shared" si="2"/>
        <v>1</v>
      </c>
      <c r="E103" s="6">
        <f t="shared" si="3"/>
        <v>14</v>
      </c>
      <c r="F103" s="37">
        <v>5</v>
      </c>
      <c r="L103" s="286">
        <v>1</v>
      </c>
      <c r="M103" s="161"/>
      <c r="N103" s="285">
        <v>0</v>
      </c>
      <c r="O103" s="161"/>
      <c r="P103" s="285">
        <v>0</v>
      </c>
      <c r="Q103" s="161"/>
      <c r="R103" s="285">
        <v>0</v>
      </c>
      <c r="S103" s="161">
        <v>1</v>
      </c>
      <c r="T103" s="285">
        <v>9.9661152082918084E-5</v>
      </c>
      <c r="U103" s="161"/>
      <c r="V103" s="285">
        <v>0</v>
      </c>
      <c r="W103" s="161"/>
      <c r="X103" s="285">
        <v>0</v>
      </c>
      <c r="Y103" s="161"/>
      <c r="Z103" s="285">
        <v>0</v>
      </c>
      <c r="AA103" s="161"/>
      <c r="AB103" s="285">
        <v>0</v>
      </c>
      <c r="AC103" s="161"/>
      <c r="AD103" s="285">
        <v>0</v>
      </c>
    </row>
    <row r="104" spans="1:30" x14ac:dyDescent="0.25">
      <c r="A104" s="37" t="s">
        <v>16</v>
      </c>
      <c r="B104" s="6" t="s">
        <v>39</v>
      </c>
      <c r="C104" s="282">
        <v>41660</v>
      </c>
      <c r="D104" s="281">
        <f t="shared" si="2"/>
        <v>1</v>
      </c>
      <c r="E104" s="6">
        <f t="shared" si="3"/>
        <v>21</v>
      </c>
      <c r="F104" s="37">
        <v>9</v>
      </c>
      <c r="L104" s="286">
        <v>2</v>
      </c>
      <c r="M104" s="161"/>
      <c r="N104" s="285">
        <v>0</v>
      </c>
      <c r="O104" s="161"/>
      <c r="P104" s="285">
        <v>0</v>
      </c>
      <c r="Q104" s="161"/>
      <c r="R104" s="285">
        <v>0</v>
      </c>
      <c r="S104" s="161">
        <v>1</v>
      </c>
      <c r="T104" s="285">
        <v>9.9661152082918084E-5</v>
      </c>
      <c r="U104" s="161"/>
      <c r="V104" s="285">
        <v>0</v>
      </c>
      <c r="W104" s="161"/>
      <c r="X104" s="285">
        <v>0</v>
      </c>
      <c r="Y104" s="161"/>
      <c r="Z104" s="285">
        <v>0</v>
      </c>
      <c r="AA104" s="161"/>
      <c r="AB104" s="285">
        <v>0</v>
      </c>
      <c r="AC104" s="161"/>
      <c r="AD104" s="285">
        <v>0</v>
      </c>
    </row>
    <row r="105" spans="1:30" x14ac:dyDescent="0.25">
      <c r="A105" s="37" t="s">
        <v>16</v>
      </c>
      <c r="B105" s="6" t="s">
        <v>39</v>
      </c>
      <c r="C105" s="282">
        <v>41692</v>
      </c>
      <c r="D105" s="281">
        <f t="shared" si="2"/>
        <v>2</v>
      </c>
      <c r="E105" s="6">
        <f t="shared" si="3"/>
        <v>22</v>
      </c>
      <c r="F105" s="37">
        <v>6</v>
      </c>
      <c r="L105" s="286">
        <v>5</v>
      </c>
      <c r="M105" s="161"/>
      <c r="N105" s="285">
        <v>0</v>
      </c>
      <c r="O105" s="161"/>
      <c r="P105" s="285">
        <v>0</v>
      </c>
      <c r="Q105" s="161"/>
      <c r="R105" s="285">
        <v>0</v>
      </c>
      <c r="S105" s="161"/>
      <c r="T105" s="285">
        <v>0</v>
      </c>
      <c r="U105" s="161"/>
      <c r="V105" s="285">
        <v>0</v>
      </c>
      <c r="W105" s="161"/>
      <c r="X105" s="285">
        <v>0</v>
      </c>
      <c r="Y105" s="161">
        <v>1</v>
      </c>
      <c r="Z105" s="285">
        <v>1.5278838808250572E-4</v>
      </c>
      <c r="AA105" s="161"/>
      <c r="AB105" s="285">
        <v>0</v>
      </c>
      <c r="AC105" s="161"/>
      <c r="AD105" s="285">
        <v>0</v>
      </c>
    </row>
    <row r="106" spans="1:30" x14ac:dyDescent="0.25">
      <c r="A106" s="37" t="s">
        <v>16</v>
      </c>
      <c r="B106" s="6" t="s">
        <v>39</v>
      </c>
      <c r="C106" s="282">
        <v>41711</v>
      </c>
      <c r="D106" s="281">
        <f t="shared" si="2"/>
        <v>3</v>
      </c>
      <c r="E106" s="6">
        <f t="shared" si="3"/>
        <v>13</v>
      </c>
      <c r="F106" s="37">
        <v>3</v>
      </c>
      <c r="L106" s="286">
        <v>10</v>
      </c>
      <c r="M106" s="161"/>
      <c r="N106" s="285">
        <v>0</v>
      </c>
      <c r="O106" s="161"/>
      <c r="P106" s="285">
        <v>0</v>
      </c>
      <c r="Q106" s="161"/>
      <c r="R106" s="285">
        <v>0</v>
      </c>
      <c r="S106" s="161"/>
      <c r="T106" s="285">
        <v>0</v>
      </c>
      <c r="U106" s="161"/>
      <c r="V106" s="285">
        <v>0</v>
      </c>
      <c r="W106" s="161"/>
      <c r="X106" s="285">
        <v>0</v>
      </c>
      <c r="Y106" s="161">
        <v>1</v>
      </c>
      <c r="Z106" s="285">
        <v>1.5278838808250572E-4</v>
      </c>
      <c r="AA106" s="161"/>
      <c r="AB106" s="285">
        <v>0</v>
      </c>
      <c r="AC106" s="161"/>
      <c r="AD106" s="285">
        <v>0</v>
      </c>
    </row>
    <row r="107" spans="1:30" x14ac:dyDescent="0.25">
      <c r="A107" s="37" t="s">
        <v>16</v>
      </c>
      <c r="B107" s="6" t="s">
        <v>39</v>
      </c>
      <c r="C107" s="282">
        <v>42370</v>
      </c>
      <c r="D107" s="281">
        <f t="shared" si="2"/>
        <v>1</v>
      </c>
      <c r="E107" s="6">
        <f t="shared" si="3"/>
        <v>1</v>
      </c>
      <c r="F107" s="37">
        <v>1</v>
      </c>
      <c r="L107" s="286">
        <v>16</v>
      </c>
      <c r="M107" s="161"/>
      <c r="N107" s="285">
        <v>0</v>
      </c>
      <c r="O107" s="161"/>
      <c r="P107" s="285">
        <v>0</v>
      </c>
      <c r="Q107" s="161"/>
      <c r="R107" s="285">
        <v>0</v>
      </c>
      <c r="S107" s="161"/>
      <c r="T107" s="285">
        <v>0</v>
      </c>
      <c r="U107" s="161"/>
      <c r="V107" s="285">
        <v>0</v>
      </c>
      <c r="W107" s="161"/>
      <c r="X107" s="285">
        <v>0</v>
      </c>
      <c r="Y107" s="161"/>
      <c r="Z107" s="285">
        <v>0</v>
      </c>
      <c r="AA107" s="161"/>
      <c r="AB107" s="285">
        <v>0</v>
      </c>
      <c r="AC107" s="161">
        <v>1</v>
      </c>
      <c r="AD107" s="285">
        <v>1.4388489208633094E-3</v>
      </c>
    </row>
    <row r="108" spans="1:30" x14ac:dyDescent="0.25">
      <c r="A108" s="37" t="s">
        <v>16</v>
      </c>
      <c r="B108" s="6" t="s">
        <v>39</v>
      </c>
      <c r="C108" s="282">
        <v>42736</v>
      </c>
      <c r="D108" s="281">
        <f t="shared" si="2"/>
        <v>1</v>
      </c>
      <c r="E108" s="6">
        <f t="shared" si="3"/>
        <v>1</v>
      </c>
      <c r="F108" s="37">
        <v>1</v>
      </c>
      <c r="L108" s="286">
        <v>29</v>
      </c>
      <c r="M108" s="161"/>
      <c r="N108" s="285">
        <v>0</v>
      </c>
      <c r="O108" s="161"/>
      <c r="P108" s="285">
        <v>0</v>
      </c>
      <c r="Q108" s="161"/>
      <c r="R108" s="285">
        <v>0</v>
      </c>
      <c r="S108" s="161"/>
      <c r="T108" s="285">
        <v>0</v>
      </c>
      <c r="U108" s="161"/>
      <c r="V108" s="285">
        <v>0</v>
      </c>
      <c r="W108" s="161"/>
      <c r="X108" s="285">
        <v>0</v>
      </c>
      <c r="Y108" s="161"/>
      <c r="Z108" s="285">
        <v>0</v>
      </c>
      <c r="AA108" s="161">
        <v>1</v>
      </c>
      <c r="AB108" s="285">
        <v>2.5000000000000001E-2</v>
      </c>
      <c r="AC108" s="161"/>
      <c r="AD108" s="285">
        <v>0</v>
      </c>
    </row>
    <row r="109" spans="1:30" x14ac:dyDescent="0.25">
      <c r="A109" s="37" t="s">
        <v>16</v>
      </c>
      <c r="B109" s="6" t="s">
        <v>39</v>
      </c>
      <c r="C109" s="282">
        <v>41659</v>
      </c>
      <c r="D109" s="281">
        <f t="shared" si="2"/>
        <v>1</v>
      </c>
      <c r="E109" s="6">
        <f t="shared" si="3"/>
        <v>20</v>
      </c>
      <c r="F109" s="37">
        <v>3</v>
      </c>
      <c r="L109" s="236">
        <v>5</v>
      </c>
      <c r="M109" s="161"/>
      <c r="N109" s="285">
        <v>0</v>
      </c>
      <c r="O109" s="161"/>
      <c r="P109" s="285">
        <v>0</v>
      </c>
      <c r="Q109" s="161"/>
      <c r="R109" s="285">
        <v>0</v>
      </c>
      <c r="S109" s="161">
        <v>1</v>
      </c>
      <c r="T109" s="285">
        <v>9.9661152082918084E-5</v>
      </c>
      <c r="U109" s="161">
        <v>2</v>
      </c>
      <c r="V109" s="285">
        <v>1.9847176739108861E-4</v>
      </c>
      <c r="W109" s="161">
        <v>1</v>
      </c>
      <c r="X109" s="285">
        <v>1.1411617026132602E-4</v>
      </c>
      <c r="Y109" s="161"/>
      <c r="Z109" s="285">
        <v>0</v>
      </c>
      <c r="AA109" s="161">
        <v>1</v>
      </c>
      <c r="AB109" s="285">
        <v>2.5000000000000001E-2</v>
      </c>
      <c r="AC109" s="161"/>
      <c r="AD109" s="285">
        <v>0</v>
      </c>
    </row>
    <row r="110" spans="1:30" x14ac:dyDescent="0.25">
      <c r="A110" s="37" t="s">
        <v>16</v>
      </c>
      <c r="B110" s="6" t="s">
        <v>39</v>
      </c>
      <c r="C110" s="282">
        <v>41675</v>
      </c>
      <c r="D110" s="281">
        <f t="shared" si="2"/>
        <v>2</v>
      </c>
      <c r="E110" s="6">
        <f t="shared" si="3"/>
        <v>5</v>
      </c>
      <c r="F110" s="37">
        <v>4</v>
      </c>
      <c r="L110" s="286">
        <v>3</v>
      </c>
      <c r="M110" s="161"/>
      <c r="N110" s="285">
        <v>0</v>
      </c>
      <c r="O110" s="161"/>
      <c r="P110" s="285">
        <v>0</v>
      </c>
      <c r="Q110" s="161"/>
      <c r="R110" s="285">
        <v>0</v>
      </c>
      <c r="S110" s="161"/>
      <c r="T110" s="285">
        <v>0</v>
      </c>
      <c r="U110" s="161"/>
      <c r="V110" s="285">
        <v>0</v>
      </c>
      <c r="W110" s="161">
        <v>1</v>
      </c>
      <c r="X110" s="285">
        <v>1.1411617026132602E-4</v>
      </c>
      <c r="Y110" s="161"/>
      <c r="Z110" s="285">
        <v>0</v>
      </c>
      <c r="AA110" s="161"/>
      <c r="AB110" s="285">
        <v>0</v>
      </c>
      <c r="AC110" s="161"/>
      <c r="AD110" s="285">
        <v>0</v>
      </c>
    </row>
    <row r="111" spans="1:30" x14ac:dyDescent="0.25">
      <c r="A111" s="37" t="s">
        <v>16</v>
      </c>
      <c r="B111" s="6" t="s">
        <v>39</v>
      </c>
      <c r="C111" s="282">
        <v>41681</v>
      </c>
      <c r="D111" s="281">
        <f t="shared" si="2"/>
        <v>2</v>
      </c>
      <c r="E111" s="6">
        <f t="shared" si="3"/>
        <v>11</v>
      </c>
      <c r="F111" s="37">
        <v>8</v>
      </c>
      <c r="L111" s="286">
        <v>4</v>
      </c>
      <c r="M111" s="161"/>
      <c r="N111" s="285">
        <v>0</v>
      </c>
      <c r="O111" s="161"/>
      <c r="P111" s="285">
        <v>0</v>
      </c>
      <c r="Q111" s="161"/>
      <c r="R111" s="285">
        <v>0</v>
      </c>
      <c r="S111" s="161">
        <v>1</v>
      </c>
      <c r="T111" s="285">
        <v>9.9661152082918084E-5</v>
      </c>
      <c r="U111" s="161"/>
      <c r="V111" s="285">
        <v>0</v>
      </c>
      <c r="W111" s="161"/>
      <c r="X111" s="285">
        <v>0</v>
      </c>
      <c r="Y111" s="161"/>
      <c r="Z111" s="285">
        <v>0</v>
      </c>
      <c r="AA111" s="161"/>
      <c r="AB111" s="285">
        <v>0</v>
      </c>
      <c r="AC111" s="161"/>
      <c r="AD111" s="285">
        <v>0</v>
      </c>
    </row>
    <row r="112" spans="1:30" x14ac:dyDescent="0.25">
      <c r="A112" s="37" t="s">
        <v>16</v>
      </c>
      <c r="B112" s="6" t="s">
        <v>39</v>
      </c>
      <c r="C112" s="282">
        <v>41717</v>
      </c>
      <c r="D112" s="281">
        <f t="shared" si="2"/>
        <v>3</v>
      </c>
      <c r="E112" s="6">
        <f t="shared" si="3"/>
        <v>19</v>
      </c>
      <c r="F112" s="37">
        <v>7</v>
      </c>
      <c r="L112" s="286">
        <v>6</v>
      </c>
      <c r="M112" s="161"/>
      <c r="N112" s="285">
        <v>0</v>
      </c>
      <c r="O112" s="161"/>
      <c r="P112" s="285">
        <v>0</v>
      </c>
      <c r="Q112" s="161"/>
      <c r="R112" s="285">
        <v>0</v>
      </c>
      <c r="S112" s="161"/>
      <c r="T112" s="285">
        <v>0</v>
      </c>
      <c r="U112" s="161">
        <v>1</v>
      </c>
      <c r="V112" s="285">
        <v>9.9235883695544306E-5</v>
      </c>
      <c r="W112" s="161"/>
      <c r="X112" s="285">
        <v>0</v>
      </c>
      <c r="Y112" s="161"/>
      <c r="Z112" s="285">
        <v>0</v>
      </c>
      <c r="AA112" s="161"/>
      <c r="AB112" s="285">
        <v>0</v>
      </c>
      <c r="AC112" s="161"/>
      <c r="AD112" s="285">
        <v>0</v>
      </c>
    </row>
    <row r="113" spans="1:30" x14ac:dyDescent="0.25">
      <c r="A113" s="37" t="s">
        <v>16</v>
      </c>
      <c r="B113" s="6" t="s">
        <v>39</v>
      </c>
      <c r="C113" s="282">
        <v>41655</v>
      </c>
      <c r="D113" s="281">
        <f t="shared" si="2"/>
        <v>1</v>
      </c>
      <c r="E113" s="6">
        <f t="shared" si="3"/>
        <v>16</v>
      </c>
      <c r="F113" s="37">
        <v>2</v>
      </c>
      <c r="L113" s="286">
        <v>8</v>
      </c>
      <c r="M113" s="161"/>
      <c r="N113" s="285">
        <v>0</v>
      </c>
      <c r="O113" s="161"/>
      <c r="P113" s="285">
        <v>0</v>
      </c>
      <c r="Q113" s="161"/>
      <c r="R113" s="285">
        <v>0</v>
      </c>
      <c r="S113" s="161"/>
      <c r="T113" s="285">
        <v>0</v>
      </c>
      <c r="U113" s="161">
        <v>1</v>
      </c>
      <c r="V113" s="285">
        <v>9.9235883695544306E-5</v>
      </c>
      <c r="W113" s="161"/>
      <c r="X113" s="285">
        <v>0</v>
      </c>
      <c r="Y113" s="161"/>
      <c r="Z113" s="285">
        <v>0</v>
      </c>
      <c r="AA113" s="161"/>
      <c r="AB113" s="285">
        <v>0</v>
      </c>
      <c r="AC113" s="161"/>
      <c r="AD113" s="285">
        <v>0</v>
      </c>
    </row>
    <row r="114" spans="1:30" x14ac:dyDescent="0.25">
      <c r="A114" s="37" t="s">
        <v>16</v>
      </c>
      <c r="B114" s="6" t="s">
        <v>39</v>
      </c>
      <c r="C114" s="282">
        <v>41687</v>
      </c>
      <c r="D114" s="281">
        <f t="shared" si="2"/>
        <v>2</v>
      </c>
      <c r="E114" s="6">
        <f t="shared" si="3"/>
        <v>17</v>
      </c>
      <c r="F114" s="37">
        <v>4</v>
      </c>
      <c r="L114" s="286">
        <v>31</v>
      </c>
      <c r="M114" s="161"/>
      <c r="N114" s="285">
        <v>0</v>
      </c>
      <c r="O114" s="161"/>
      <c r="P114" s="285">
        <v>0</v>
      </c>
      <c r="Q114" s="161"/>
      <c r="R114" s="285">
        <v>0</v>
      </c>
      <c r="S114" s="161"/>
      <c r="T114" s="285">
        <v>0</v>
      </c>
      <c r="U114" s="161"/>
      <c r="V114" s="285">
        <v>0</v>
      </c>
      <c r="W114" s="161"/>
      <c r="X114" s="285">
        <v>0</v>
      </c>
      <c r="Y114" s="161"/>
      <c r="Z114" s="285">
        <v>0</v>
      </c>
      <c r="AA114" s="161">
        <v>1</v>
      </c>
      <c r="AB114" s="285">
        <v>2.5000000000000001E-2</v>
      </c>
      <c r="AC114" s="161"/>
      <c r="AD114" s="285">
        <v>0</v>
      </c>
    </row>
    <row r="115" spans="1:30" x14ac:dyDescent="0.25">
      <c r="A115" s="37" t="s">
        <v>16</v>
      </c>
      <c r="B115" s="6" t="s">
        <v>39</v>
      </c>
      <c r="C115" s="282">
        <v>41719</v>
      </c>
      <c r="D115" s="281">
        <f t="shared" si="2"/>
        <v>3</v>
      </c>
      <c r="E115" s="6">
        <f t="shared" si="3"/>
        <v>21</v>
      </c>
      <c r="F115" s="37">
        <v>3</v>
      </c>
      <c r="L115" s="236">
        <v>6</v>
      </c>
      <c r="M115" s="161">
        <v>1</v>
      </c>
      <c r="N115" s="285">
        <v>2.0283975659229209E-3</v>
      </c>
      <c r="O115" s="161">
        <v>2</v>
      </c>
      <c r="P115" s="285">
        <v>1.953125E-3</v>
      </c>
      <c r="Q115" s="161"/>
      <c r="R115" s="285">
        <v>0</v>
      </c>
      <c r="S115" s="161">
        <v>4</v>
      </c>
      <c r="T115" s="285">
        <v>3.9864460833167234E-4</v>
      </c>
      <c r="U115" s="161">
        <v>2</v>
      </c>
      <c r="V115" s="285">
        <v>1.9847176739108861E-4</v>
      </c>
      <c r="W115" s="161">
        <v>4</v>
      </c>
      <c r="X115" s="285">
        <v>4.5646468104530409E-4</v>
      </c>
      <c r="Y115" s="161">
        <v>1</v>
      </c>
      <c r="Z115" s="285">
        <v>1.5278838808250572E-4</v>
      </c>
      <c r="AA115" s="161">
        <v>3</v>
      </c>
      <c r="AB115" s="285">
        <v>7.4999999999999997E-2</v>
      </c>
      <c r="AC115" s="161"/>
      <c r="AD115" s="285">
        <v>0</v>
      </c>
    </row>
    <row r="116" spans="1:30" x14ac:dyDescent="0.25">
      <c r="A116" s="37" t="s">
        <v>16</v>
      </c>
      <c r="B116" s="6" t="s">
        <v>39</v>
      </c>
      <c r="C116" s="282">
        <v>42005</v>
      </c>
      <c r="D116" s="281">
        <f t="shared" si="2"/>
        <v>1</v>
      </c>
      <c r="E116" s="6">
        <f t="shared" si="3"/>
        <v>1</v>
      </c>
      <c r="F116" s="37">
        <v>2</v>
      </c>
      <c r="L116" s="286">
        <v>2</v>
      </c>
      <c r="M116" s="161"/>
      <c r="N116" s="285">
        <v>0</v>
      </c>
      <c r="O116" s="161"/>
      <c r="P116" s="285">
        <v>0</v>
      </c>
      <c r="Q116" s="161"/>
      <c r="R116" s="285">
        <v>0</v>
      </c>
      <c r="S116" s="161"/>
      <c r="T116" s="285">
        <v>0</v>
      </c>
      <c r="U116" s="161">
        <v>1</v>
      </c>
      <c r="V116" s="285">
        <v>9.9235883695544306E-5</v>
      </c>
      <c r="W116" s="161"/>
      <c r="X116" s="285">
        <v>0</v>
      </c>
      <c r="Y116" s="161"/>
      <c r="Z116" s="285">
        <v>0</v>
      </c>
      <c r="AA116" s="161">
        <v>1</v>
      </c>
      <c r="AB116" s="285">
        <v>2.5000000000000001E-2</v>
      </c>
      <c r="AC116" s="161"/>
      <c r="AD116" s="285">
        <v>0</v>
      </c>
    </row>
    <row r="117" spans="1:30" x14ac:dyDescent="0.25">
      <c r="A117" s="37" t="s">
        <v>16</v>
      </c>
      <c r="B117" s="6" t="s">
        <v>39</v>
      </c>
      <c r="C117" s="282">
        <v>41654</v>
      </c>
      <c r="D117" s="281">
        <f t="shared" si="2"/>
        <v>1</v>
      </c>
      <c r="E117" s="6">
        <f t="shared" si="3"/>
        <v>15</v>
      </c>
      <c r="F117" s="37">
        <v>4</v>
      </c>
      <c r="L117" s="286">
        <v>5</v>
      </c>
      <c r="M117" s="161"/>
      <c r="N117" s="285">
        <v>0</v>
      </c>
      <c r="O117" s="161"/>
      <c r="P117" s="285">
        <v>0</v>
      </c>
      <c r="Q117" s="161"/>
      <c r="R117" s="285">
        <v>0</v>
      </c>
      <c r="S117" s="161"/>
      <c r="T117" s="285">
        <v>0</v>
      </c>
      <c r="U117" s="161"/>
      <c r="V117" s="285">
        <v>0</v>
      </c>
      <c r="W117" s="161">
        <v>1</v>
      </c>
      <c r="X117" s="285">
        <v>1.1411617026132602E-4</v>
      </c>
      <c r="Y117" s="161"/>
      <c r="Z117" s="285">
        <v>0</v>
      </c>
      <c r="AA117" s="161"/>
      <c r="AB117" s="285">
        <v>0</v>
      </c>
      <c r="AC117" s="161"/>
      <c r="AD117" s="285">
        <v>0</v>
      </c>
    </row>
    <row r="118" spans="1:30" x14ac:dyDescent="0.25">
      <c r="A118" s="37" t="s">
        <v>16</v>
      </c>
      <c r="B118" s="6" t="s">
        <v>39</v>
      </c>
      <c r="C118" s="282">
        <v>41728</v>
      </c>
      <c r="D118" s="281">
        <f t="shared" si="2"/>
        <v>3</v>
      </c>
      <c r="E118" s="6">
        <f t="shared" si="3"/>
        <v>30</v>
      </c>
      <c r="F118" s="37">
        <v>10</v>
      </c>
      <c r="L118" s="286">
        <v>6</v>
      </c>
      <c r="M118" s="161"/>
      <c r="N118" s="285">
        <v>0</v>
      </c>
      <c r="O118" s="161"/>
      <c r="P118" s="285">
        <v>0</v>
      </c>
      <c r="Q118" s="161"/>
      <c r="R118" s="285">
        <v>0</v>
      </c>
      <c r="S118" s="161">
        <v>1</v>
      </c>
      <c r="T118" s="285">
        <v>9.9661152082918084E-5</v>
      </c>
      <c r="U118" s="161"/>
      <c r="V118" s="285">
        <v>0</v>
      </c>
      <c r="W118" s="161"/>
      <c r="X118" s="285">
        <v>0</v>
      </c>
      <c r="Y118" s="161"/>
      <c r="Z118" s="285">
        <v>0</v>
      </c>
      <c r="AA118" s="161"/>
      <c r="AB118" s="285">
        <v>0</v>
      </c>
      <c r="AC118" s="161"/>
      <c r="AD118" s="285">
        <v>0</v>
      </c>
    </row>
    <row r="119" spans="1:30" x14ac:dyDescent="0.25">
      <c r="A119" s="37" t="s">
        <v>16</v>
      </c>
      <c r="B119" s="6" t="s">
        <v>39</v>
      </c>
      <c r="C119" s="282">
        <v>41695</v>
      </c>
      <c r="D119" s="281">
        <f t="shared" si="2"/>
        <v>2</v>
      </c>
      <c r="E119" s="6">
        <f t="shared" si="3"/>
        <v>25</v>
      </c>
      <c r="F119" s="37">
        <v>6</v>
      </c>
      <c r="L119" s="286">
        <v>7</v>
      </c>
      <c r="M119" s="161"/>
      <c r="N119" s="285">
        <v>0</v>
      </c>
      <c r="O119" s="161"/>
      <c r="P119" s="285">
        <v>0</v>
      </c>
      <c r="Q119" s="161"/>
      <c r="R119" s="285">
        <v>0</v>
      </c>
      <c r="S119" s="161"/>
      <c r="T119" s="285">
        <v>0</v>
      </c>
      <c r="U119" s="161"/>
      <c r="V119" s="285">
        <v>0</v>
      </c>
      <c r="W119" s="161">
        <v>1</v>
      </c>
      <c r="X119" s="285">
        <v>1.1411617026132602E-4</v>
      </c>
      <c r="Y119" s="161"/>
      <c r="Z119" s="285">
        <v>0</v>
      </c>
      <c r="AA119" s="161"/>
      <c r="AB119" s="285">
        <v>0</v>
      </c>
      <c r="AC119" s="161"/>
      <c r="AD119" s="285">
        <v>0</v>
      </c>
    </row>
    <row r="120" spans="1:30" x14ac:dyDescent="0.25">
      <c r="A120" s="37" t="s">
        <v>16</v>
      </c>
      <c r="B120" s="6" t="s">
        <v>39</v>
      </c>
      <c r="C120" s="282">
        <v>41708</v>
      </c>
      <c r="D120" s="281">
        <f t="shared" si="2"/>
        <v>3</v>
      </c>
      <c r="E120" s="6">
        <f t="shared" si="3"/>
        <v>10</v>
      </c>
      <c r="F120" s="37">
        <v>5</v>
      </c>
      <c r="L120" s="286">
        <v>9</v>
      </c>
      <c r="M120" s="161"/>
      <c r="N120" s="285">
        <v>0</v>
      </c>
      <c r="O120" s="161"/>
      <c r="P120" s="285">
        <v>0</v>
      </c>
      <c r="Q120" s="161"/>
      <c r="R120" s="285">
        <v>0</v>
      </c>
      <c r="S120" s="161">
        <v>1</v>
      </c>
      <c r="T120" s="285">
        <v>9.9661152082918084E-5</v>
      </c>
      <c r="U120" s="161"/>
      <c r="V120" s="285">
        <v>0</v>
      </c>
      <c r="W120" s="161"/>
      <c r="X120" s="285">
        <v>0</v>
      </c>
      <c r="Y120" s="161"/>
      <c r="Z120" s="285">
        <v>0</v>
      </c>
      <c r="AA120" s="161"/>
      <c r="AB120" s="285">
        <v>0</v>
      </c>
      <c r="AC120" s="161"/>
      <c r="AD120" s="285">
        <v>0</v>
      </c>
    </row>
    <row r="121" spans="1:30" x14ac:dyDescent="0.25">
      <c r="A121" s="37" t="s">
        <v>16</v>
      </c>
      <c r="B121" s="6" t="s">
        <v>39</v>
      </c>
      <c r="C121" s="282">
        <v>41714</v>
      </c>
      <c r="D121" s="281">
        <f t="shared" si="2"/>
        <v>3</v>
      </c>
      <c r="E121" s="6">
        <f t="shared" si="3"/>
        <v>16</v>
      </c>
      <c r="F121" s="37">
        <v>2</v>
      </c>
      <c r="L121" s="286">
        <v>14</v>
      </c>
      <c r="M121" s="161"/>
      <c r="N121" s="285">
        <v>0</v>
      </c>
      <c r="O121" s="161">
        <v>1</v>
      </c>
      <c r="P121" s="285">
        <v>9.765625E-4</v>
      </c>
      <c r="Q121" s="161"/>
      <c r="R121" s="285">
        <v>0</v>
      </c>
      <c r="S121" s="161"/>
      <c r="T121" s="285">
        <v>0</v>
      </c>
      <c r="U121" s="161"/>
      <c r="V121" s="285">
        <v>0</v>
      </c>
      <c r="W121" s="161"/>
      <c r="X121" s="285">
        <v>0</v>
      </c>
      <c r="Y121" s="161"/>
      <c r="Z121" s="285">
        <v>0</v>
      </c>
      <c r="AA121" s="161"/>
      <c r="AB121" s="285">
        <v>0</v>
      </c>
      <c r="AC121" s="161"/>
      <c r="AD121" s="285">
        <v>0</v>
      </c>
    </row>
    <row r="122" spans="1:30" x14ac:dyDescent="0.25">
      <c r="A122" s="37" t="s">
        <v>16</v>
      </c>
      <c r="B122" s="6" t="s">
        <v>39</v>
      </c>
      <c r="C122" s="282">
        <v>41721</v>
      </c>
      <c r="D122" s="281">
        <f t="shared" si="2"/>
        <v>3</v>
      </c>
      <c r="E122" s="6">
        <f t="shared" si="3"/>
        <v>23</v>
      </c>
      <c r="F122" s="37">
        <v>4</v>
      </c>
      <c r="L122" s="286">
        <v>16</v>
      </c>
      <c r="M122" s="161"/>
      <c r="N122" s="285">
        <v>0</v>
      </c>
      <c r="O122" s="161"/>
      <c r="P122" s="285">
        <v>0</v>
      </c>
      <c r="Q122" s="161"/>
      <c r="R122" s="285">
        <v>0</v>
      </c>
      <c r="S122" s="161"/>
      <c r="T122" s="285">
        <v>0</v>
      </c>
      <c r="U122" s="161"/>
      <c r="V122" s="285">
        <v>0</v>
      </c>
      <c r="W122" s="161">
        <v>1</v>
      </c>
      <c r="X122" s="285">
        <v>1.1411617026132602E-4</v>
      </c>
      <c r="Y122" s="161"/>
      <c r="Z122" s="285">
        <v>0</v>
      </c>
      <c r="AA122" s="161"/>
      <c r="AB122" s="285">
        <v>0</v>
      </c>
      <c r="AC122" s="161"/>
      <c r="AD122" s="285">
        <v>0</v>
      </c>
    </row>
    <row r="123" spans="1:30" x14ac:dyDescent="0.25">
      <c r="A123" s="37" t="s">
        <v>16</v>
      </c>
      <c r="B123" s="6" t="s">
        <v>39</v>
      </c>
      <c r="C123" s="282">
        <v>41727</v>
      </c>
      <c r="D123" s="281">
        <f t="shared" si="2"/>
        <v>3</v>
      </c>
      <c r="E123" s="6">
        <f t="shared" si="3"/>
        <v>29</v>
      </c>
      <c r="F123" s="37">
        <v>4</v>
      </c>
      <c r="L123" s="286">
        <v>23</v>
      </c>
      <c r="M123" s="161"/>
      <c r="N123" s="285">
        <v>0</v>
      </c>
      <c r="O123" s="161"/>
      <c r="P123" s="285">
        <v>0</v>
      </c>
      <c r="Q123" s="161"/>
      <c r="R123" s="285">
        <v>0</v>
      </c>
      <c r="S123" s="161"/>
      <c r="T123" s="285">
        <v>0</v>
      </c>
      <c r="U123" s="161">
        <v>1</v>
      </c>
      <c r="V123" s="285">
        <v>9.9235883695544306E-5</v>
      </c>
      <c r="W123" s="161"/>
      <c r="X123" s="285">
        <v>0</v>
      </c>
      <c r="Y123" s="161"/>
      <c r="Z123" s="285">
        <v>0</v>
      </c>
      <c r="AA123" s="161"/>
      <c r="AB123" s="285">
        <v>0</v>
      </c>
      <c r="AC123" s="161"/>
      <c r="AD123" s="285">
        <v>0</v>
      </c>
    </row>
    <row r="124" spans="1:30" x14ac:dyDescent="0.25">
      <c r="A124" s="37" t="s">
        <v>16</v>
      </c>
      <c r="B124" s="6" t="s">
        <v>39</v>
      </c>
      <c r="C124" s="282">
        <v>41643</v>
      </c>
      <c r="D124" s="281">
        <f t="shared" si="2"/>
        <v>1</v>
      </c>
      <c r="E124" s="6">
        <f t="shared" si="3"/>
        <v>4</v>
      </c>
      <c r="F124" s="37">
        <v>7</v>
      </c>
      <c r="L124" s="286">
        <v>24</v>
      </c>
      <c r="M124" s="161">
        <v>1</v>
      </c>
      <c r="N124" s="285">
        <v>2.0283975659229209E-3</v>
      </c>
      <c r="O124" s="161"/>
      <c r="P124" s="285">
        <v>0</v>
      </c>
      <c r="Q124" s="161"/>
      <c r="R124" s="285">
        <v>0</v>
      </c>
      <c r="S124" s="161"/>
      <c r="T124" s="285">
        <v>0</v>
      </c>
      <c r="U124" s="161"/>
      <c r="V124" s="285">
        <v>0</v>
      </c>
      <c r="W124" s="161"/>
      <c r="X124" s="285">
        <v>0</v>
      </c>
      <c r="Y124" s="161"/>
      <c r="Z124" s="285">
        <v>0</v>
      </c>
      <c r="AA124" s="161">
        <v>1</v>
      </c>
      <c r="AB124" s="285">
        <v>2.5000000000000001E-2</v>
      </c>
      <c r="AC124" s="161"/>
      <c r="AD124" s="285">
        <v>0</v>
      </c>
    </row>
    <row r="125" spans="1:30" x14ac:dyDescent="0.25">
      <c r="A125" s="37" t="s">
        <v>16</v>
      </c>
      <c r="B125" s="6" t="s">
        <v>39</v>
      </c>
      <c r="C125" s="282">
        <v>41649</v>
      </c>
      <c r="D125" s="281">
        <f t="shared" si="2"/>
        <v>1</v>
      </c>
      <c r="E125" s="6">
        <f t="shared" si="3"/>
        <v>10</v>
      </c>
      <c r="F125" s="37">
        <v>5</v>
      </c>
      <c r="L125" s="286">
        <v>28</v>
      </c>
      <c r="M125" s="161"/>
      <c r="N125" s="285">
        <v>0</v>
      </c>
      <c r="O125" s="161"/>
      <c r="P125" s="285">
        <v>0</v>
      </c>
      <c r="Q125" s="161"/>
      <c r="R125" s="285">
        <v>0</v>
      </c>
      <c r="S125" s="161"/>
      <c r="T125" s="285">
        <v>0</v>
      </c>
      <c r="U125" s="161"/>
      <c r="V125" s="285">
        <v>0</v>
      </c>
      <c r="W125" s="161"/>
      <c r="X125" s="285">
        <v>0</v>
      </c>
      <c r="Y125" s="161">
        <v>1</v>
      </c>
      <c r="Z125" s="285">
        <v>1.5278838808250572E-4</v>
      </c>
      <c r="AA125" s="161">
        <v>1</v>
      </c>
      <c r="AB125" s="285">
        <v>2.5000000000000001E-2</v>
      </c>
      <c r="AC125" s="161"/>
      <c r="AD125" s="285">
        <v>0</v>
      </c>
    </row>
    <row r="126" spans="1:30" x14ac:dyDescent="0.25">
      <c r="A126" s="37" t="s">
        <v>16</v>
      </c>
      <c r="B126" s="6" t="s">
        <v>39</v>
      </c>
      <c r="C126" s="282">
        <v>41662</v>
      </c>
      <c r="D126" s="281">
        <f t="shared" si="2"/>
        <v>1</v>
      </c>
      <c r="E126" s="6">
        <f t="shared" si="3"/>
        <v>23</v>
      </c>
      <c r="F126" s="37">
        <v>3</v>
      </c>
      <c r="L126" s="286">
        <v>29</v>
      </c>
      <c r="M126" s="161"/>
      <c r="N126" s="285">
        <v>0</v>
      </c>
      <c r="O126" s="161"/>
      <c r="P126" s="285">
        <v>0</v>
      </c>
      <c r="Q126" s="161"/>
      <c r="R126" s="285">
        <v>0</v>
      </c>
      <c r="S126" s="161">
        <v>2</v>
      </c>
      <c r="T126" s="285">
        <v>1.9932230416583617E-4</v>
      </c>
      <c r="U126" s="161"/>
      <c r="V126" s="285">
        <v>0</v>
      </c>
      <c r="W126" s="161">
        <v>1</v>
      </c>
      <c r="X126" s="285">
        <v>1.1411617026132602E-4</v>
      </c>
      <c r="Y126" s="161"/>
      <c r="Z126" s="285">
        <v>0</v>
      </c>
      <c r="AA126" s="161"/>
      <c r="AB126" s="285">
        <v>0</v>
      </c>
      <c r="AC126" s="161"/>
      <c r="AD126" s="285">
        <v>0</v>
      </c>
    </row>
    <row r="127" spans="1:30" x14ac:dyDescent="0.25">
      <c r="A127" s="37" t="s">
        <v>16</v>
      </c>
      <c r="B127" s="6" t="s">
        <v>39</v>
      </c>
      <c r="C127" s="282">
        <v>41678</v>
      </c>
      <c r="D127" s="281">
        <f t="shared" si="2"/>
        <v>2</v>
      </c>
      <c r="E127" s="6">
        <f t="shared" si="3"/>
        <v>8</v>
      </c>
      <c r="F127" s="37">
        <v>4</v>
      </c>
      <c r="L127" s="286">
        <v>30</v>
      </c>
      <c r="M127" s="161"/>
      <c r="N127" s="285">
        <v>0</v>
      </c>
      <c r="O127" s="161">
        <v>1</v>
      </c>
      <c r="P127" s="285">
        <v>9.765625E-4</v>
      </c>
      <c r="Q127" s="161"/>
      <c r="R127" s="285">
        <v>0</v>
      </c>
      <c r="S127" s="161"/>
      <c r="T127" s="285">
        <v>0</v>
      </c>
      <c r="U127" s="161"/>
      <c r="V127" s="285">
        <v>0</v>
      </c>
      <c r="W127" s="161"/>
      <c r="X127" s="285">
        <v>0</v>
      </c>
      <c r="Y127" s="161"/>
      <c r="Z127" s="285">
        <v>0</v>
      </c>
      <c r="AA127" s="161"/>
      <c r="AB127" s="285">
        <v>0</v>
      </c>
      <c r="AC127" s="161"/>
      <c r="AD127" s="285">
        <v>0</v>
      </c>
    </row>
    <row r="128" spans="1:30" x14ac:dyDescent="0.25">
      <c r="A128" s="37" t="s">
        <v>16</v>
      </c>
      <c r="B128" s="6" t="s">
        <v>39</v>
      </c>
      <c r="C128" s="282">
        <v>41707</v>
      </c>
      <c r="D128" s="281">
        <f t="shared" si="2"/>
        <v>3</v>
      </c>
      <c r="E128" s="6">
        <f t="shared" si="3"/>
        <v>9</v>
      </c>
      <c r="F128" s="37">
        <v>4</v>
      </c>
      <c r="L128" s="236">
        <v>7</v>
      </c>
      <c r="M128" s="161"/>
      <c r="N128" s="285">
        <v>0</v>
      </c>
      <c r="O128" s="161"/>
      <c r="P128" s="285">
        <v>0</v>
      </c>
      <c r="Q128" s="161"/>
      <c r="R128" s="285">
        <v>0</v>
      </c>
      <c r="S128" s="161">
        <v>1</v>
      </c>
      <c r="T128" s="285">
        <v>9.9661152082918084E-5</v>
      </c>
      <c r="U128" s="161"/>
      <c r="V128" s="285">
        <v>0</v>
      </c>
      <c r="W128" s="161"/>
      <c r="X128" s="285">
        <v>0</v>
      </c>
      <c r="Y128" s="161">
        <v>1</v>
      </c>
      <c r="Z128" s="285">
        <v>1.5278838808250572E-4</v>
      </c>
      <c r="AA128" s="161"/>
      <c r="AB128" s="285">
        <v>0</v>
      </c>
      <c r="AC128" s="161"/>
      <c r="AD128" s="285">
        <v>0</v>
      </c>
    </row>
    <row r="129" spans="1:30" x14ac:dyDescent="0.25">
      <c r="A129" s="37" t="s">
        <v>16</v>
      </c>
      <c r="B129" s="6" t="s">
        <v>39</v>
      </c>
      <c r="C129" s="282">
        <v>41710</v>
      </c>
      <c r="D129" s="281">
        <f t="shared" si="2"/>
        <v>3</v>
      </c>
      <c r="E129" s="6">
        <f t="shared" si="3"/>
        <v>12</v>
      </c>
      <c r="F129" s="37">
        <v>3</v>
      </c>
      <c r="L129" s="286">
        <v>1</v>
      </c>
      <c r="M129" s="161"/>
      <c r="N129" s="285">
        <v>0</v>
      </c>
      <c r="O129" s="161"/>
      <c r="P129" s="285">
        <v>0</v>
      </c>
      <c r="Q129" s="161"/>
      <c r="R129" s="285">
        <v>0</v>
      </c>
      <c r="S129" s="161"/>
      <c r="T129" s="285">
        <v>0</v>
      </c>
      <c r="U129" s="161"/>
      <c r="V129" s="285">
        <v>0</v>
      </c>
      <c r="W129" s="161"/>
      <c r="X129" s="285">
        <v>0</v>
      </c>
      <c r="Y129" s="161">
        <v>1</v>
      </c>
      <c r="Z129" s="285">
        <v>1.5278838808250572E-4</v>
      </c>
      <c r="AA129" s="161"/>
      <c r="AB129" s="285">
        <v>0</v>
      </c>
      <c r="AC129" s="161"/>
      <c r="AD129" s="285">
        <v>0</v>
      </c>
    </row>
    <row r="130" spans="1:30" x14ac:dyDescent="0.25">
      <c r="A130" s="37" t="s">
        <v>16</v>
      </c>
      <c r="B130" s="6" t="s">
        <v>39</v>
      </c>
      <c r="C130" s="282">
        <v>41723</v>
      </c>
      <c r="D130" s="281">
        <f t="shared" si="2"/>
        <v>3</v>
      </c>
      <c r="E130" s="6">
        <f t="shared" si="3"/>
        <v>25</v>
      </c>
      <c r="F130" s="37">
        <v>5</v>
      </c>
      <c r="L130" s="286">
        <v>14</v>
      </c>
      <c r="M130" s="161"/>
      <c r="N130" s="285">
        <v>0</v>
      </c>
      <c r="O130" s="161"/>
      <c r="P130" s="285">
        <v>0</v>
      </c>
      <c r="Q130" s="161"/>
      <c r="R130" s="285">
        <v>0</v>
      </c>
      <c r="S130" s="161">
        <v>1</v>
      </c>
      <c r="T130" s="285">
        <v>9.9661152082918084E-5</v>
      </c>
      <c r="U130" s="161"/>
      <c r="V130" s="285">
        <v>0</v>
      </c>
      <c r="W130" s="161"/>
      <c r="X130" s="285">
        <v>0</v>
      </c>
      <c r="Y130" s="161"/>
      <c r="Z130" s="285">
        <v>0</v>
      </c>
      <c r="AA130" s="161"/>
      <c r="AB130" s="285">
        <v>0</v>
      </c>
      <c r="AC130" s="161"/>
      <c r="AD130" s="285">
        <v>0</v>
      </c>
    </row>
    <row r="131" spans="1:30" x14ac:dyDescent="0.25">
      <c r="A131" s="37" t="s">
        <v>16</v>
      </c>
      <c r="B131" s="6" t="s">
        <v>39</v>
      </c>
      <c r="C131" s="282">
        <v>41726</v>
      </c>
      <c r="D131" s="281">
        <f t="shared" ref="D131:D194" si="4">MONTH(C131)</f>
        <v>3</v>
      </c>
      <c r="E131" s="6">
        <f t="shared" ref="E131:E194" si="5">DAY(C131)</f>
        <v>28</v>
      </c>
      <c r="F131" s="37">
        <v>4</v>
      </c>
      <c r="L131" s="236">
        <v>8</v>
      </c>
      <c r="M131" s="161"/>
      <c r="N131" s="285">
        <v>0</v>
      </c>
      <c r="O131" s="161"/>
      <c r="P131" s="285">
        <v>0</v>
      </c>
      <c r="Q131" s="161"/>
      <c r="R131" s="285">
        <v>0</v>
      </c>
      <c r="S131" s="161"/>
      <c r="T131" s="285">
        <v>0</v>
      </c>
      <c r="U131" s="161">
        <v>1</v>
      </c>
      <c r="V131" s="285">
        <v>9.9235883695544306E-5</v>
      </c>
      <c r="W131" s="161">
        <v>1</v>
      </c>
      <c r="X131" s="285">
        <v>1.1411617026132602E-4</v>
      </c>
      <c r="Y131" s="161">
        <v>3</v>
      </c>
      <c r="Z131" s="285">
        <v>4.5836516424751719E-4</v>
      </c>
      <c r="AA131" s="161">
        <v>1</v>
      </c>
      <c r="AB131" s="285">
        <v>2.5000000000000001E-2</v>
      </c>
      <c r="AC131" s="161">
        <v>1</v>
      </c>
      <c r="AD131" s="285">
        <v>1.4388489208633094E-3</v>
      </c>
    </row>
    <row r="132" spans="1:30" x14ac:dyDescent="0.25">
      <c r="A132" s="37" t="s">
        <v>16</v>
      </c>
      <c r="B132" s="6" t="s">
        <v>39</v>
      </c>
      <c r="C132" s="282">
        <v>42684</v>
      </c>
      <c r="D132" s="281">
        <f t="shared" si="4"/>
        <v>11</v>
      </c>
      <c r="E132" s="6">
        <f t="shared" si="5"/>
        <v>10</v>
      </c>
      <c r="F132" s="37">
        <v>1</v>
      </c>
      <c r="L132" s="286">
        <v>1</v>
      </c>
      <c r="M132" s="161"/>
      <c r="N132" s="285">
        <v>0</v>
      </c>
      <c r="O132" s="161"/>
      <c r="P132" s="285">
        <v>0</v>
      </c>
      <c r="Q132" s="161"/>
      <c r="R132" s="285">
        <v>0</v>
      </c>
      <c r="S132" s="161"/>
      <c r="T132" s="285">
        <v>0</v>
      </c>
      <c r="U132" s="161">
        <v>1</v>
      </c>
      <c r="V132" s="285">
        <v>9.9235883695544306E-5</v>
      </c>
      <c r="W132" s="161"/>
      <c r="X132" s="285">
        <v>0</v>
      </c>
      <c r="Y132" s="161"/>
      <c r="Z132" s="285">
        <v>0</v>
      </c>
      <c r="AA132" s="161"/>
      <c r="AB132" s="285">
        <v>0</v>
      </c>
      <c r="AC132" s="161"/>
      <c r="AD132" s="285">
        <v>0</v>
      </c>
    </row>
    <row r="133" spans="1:30" x14ac:dyDescent="0.25">
      <c r="A133" s="37" t="s">
        <v>16</v>
      </c>
      <c r="B133" s="6" t="s">
        <v>39</v>
      </c>
      <c r="C133" s="282">
        <v>41658</v>
      </c>
      <c r="D133" s="281">
        <f t="shared" si="4"/>
        <v>1</v>
      </c>
      <c r="E133" s="6">
        <f t="shared" si="5"/>
        <v>19</v>
      </c>
      <c r="F133" s="37">
        <v>2</v>
      </c>
      <c r="L133" s="286">
        <v>5</v>
      </c>
      <c r="M133" s="161"/>
      <c r="N133" s="285">
        <v>0</v>
      </c>
      <c r="O133" s="161"/>
      <c r="P133" s="285">
        <v>0</v>
      </c>
      <c r="Q133" s="161"/>
      <c r="R133" s="285">
        <v>0</v>
      </c>
      <c r="S133" s="161"/>
      <c r="T133" s="285">
        <v>0</v>
      </c>
      <c r="U133" s="161"/>
      <c r="V133" s="285">
        <v>0</v>
      </c>
      <c r="W133" s="161">
        <v>1</v>
      </c>
      <c r="X133" s="285">
        <v>1.1411617026132602E-4</v>
      </c>
      <c r="Y133" s="161"/>
      <c r="Z133" s="285">
        <v>0</v>
      </c>
      <c r="AA133" s="161"/>
      <c r="AB133" s="285">
        <v>0</v>
      </c>
      <c r="AC133" s="161"/>
      <c r="AD133" s="285">
        <v>0</v>
      </c>
    </row>
    <row r="134" spans="1:30" x14ac:dyDescent="0.25">
      <c r="A134" s="37" t="s">
        <v>16</v>
      </c>
      <c r="B134" s="6" t="s">
        <v>39</v>
      </c>
      <c r="C134" s="282">
        <v>41668</v>
      </c>
      <c r="D134" s="281">
        <f t="shared" si="4"/>
        <v>1</v>
      </c>
      <c r="E134" s="6">
        <f t="shared" si="5"/>
        <v>29</v>
      </c>
      <c r="F134" s="37">
        <v>5</v>
      </c>
      <c r="L134" s="286">
        <v>6</v>
      </c>
      <c r="M134" s="161"/>
      <c r="N134" s="285">
        <v>0</v>
      </c>
      <c r="O134" s="161"/>
      <c r="P134" s="285">
        <v>0</v>
      </c>
      <c r="Q134" s="161"/>
      <c r="R134" s="285">
        <v>0</v>
      </c>
      <c r="S134" s="161"/>
      <c r="T134" s="285">
        <v>0</v>
      </c>
      <c r="U134" s="161"/>
      <c r="V134" s="285">
        <v>0</v>
      </c>
      <c r="W134" s="161"/>
      <c r="X134" s="285">
        <v>0</v>
      </c>
      <c r="Y134" s="161">
        <v>1</v>
      </c>
      <c r="Z134" s="285">
        <v>1.5278838808250572E-4</v>
      </c>
      <c r="AA134" s="161">
        <v>1</v>
      </c>
      <c r="AB134" s="285">
        <v>2.5000000000000001E-2</v>
      </c>
      <c r="AC134" s="161"/>
      <c r="AD134" s="285">
        <v>0</v>
      </c>
    </row>
    <row r="135" spans="1:30" x14ac:dyDescent="0.25">
      <c r="A135" s="37" t="s">
        <v>16</v>
      </c>
      <c r="B135" s="6" t="s">
        <v>39</v>
      </c>
      <c r="C135" s="282">
        <v>41684</v>
      </c>
      <c r="D135" s="281">
        <f t="shared" si="4"/>
        <v>2</v>
      </c>
      <c r="E135" s="6">
        <f t="shared" si="5"/>
        <v>14</v>
      </c>
      <c r="F135" s="37">
        <v>2</v>
      </c>
      <c r="L135" s="286">
        <v>11</v>
      </c>
      <c r="M135" s="161"/>
      <c r="N135" s="285">
        <v>0</v>
      </c>
      <c r="O135" s="161"/>
      <c r="P135" s="285">
        <v>0</v>
      </c>
      <c r="Q135" s="161"/>
      <c r="R135" s="285">
        <v>0</v>
      </c>
      <c r="S135" s="161"/>
      <c r="T135" s="285">
        <v>0</v>
      </c>
      <c r="U135" s="161"/>
      <c r="V135" s="285">
        <v>0</v>
      </c>
      <c r="W135" s="161"/>
      <c r="X135" s="285">
        <v>0</v>
      </c>
      <c r="Y135" s="161">
        <v>1</v>
      </c>
      <c r="Z135" s="285">
        <v>1.5278838808250572E-4</v>
      </c>
      <c r="AA135" s="161"/>
      <c r="AB135" s="285">
        <v>0</v>
      </c>
      <c r="AC135" s="161"/>
      <c r="AD135" s="285">
        <v>0</v>
      </c>
    </row>
    <row r="136" spans="1:30" x14ac:dyDescent="0.25">
      <c r="A136" s="37" t="s">
        <v>16</v>
      </c>
      <c r="B136" s="6" t="s">
        <v>39</v>
      </c>
      <c r="C136" s="282">
        <v>42773</v>
      </c>
      <c r="D136" s="281">
        <f t="shared" si="4"/>
        <v>2</v>
      </c>
      <c r="E136" s="6">
        <f t="shared" si="5"/>
        <v>7</v>
      </c>
      <c r="F136" s="37">
        <v>1</v>
      </c>
      <c r="L136" s="286">
        <v>12</v>
      </c>
      <c r="M136" s="161"/>
      <c r="N136" s="285">
        <v>0</v>
      </c>
      <c r="O136" s="161"/>
      <c r="P136" s="285">
        <v>0</v>
      </c>
      <c r="Q136" s="161"/>
      <c r="R136" s="285">
        <v>0</v>
      </c>
      <c r="S136" s="161"/>
      <c r="T136" s="285">
        <v>0</v>
      </c>
      <c r="U136" s="161"/>
      <c r="V136" s="285">
        <v>0</v>
      </c>
      <c r="W136" s="161"/>
      <c r="X136" s="285">
        <v>0</v>
      </c>
      <c r="Y136" s="161"/>
      <c r="Z136" s="285">
        <v>0</v>
      </c>
      <c r="AA136" s="161"/>
      <c r="AB136" s="285">
        <v>0</v>
      </c>
      <c r="AC136" s="161">
        <v>1</v>
      </c>
      <c r="AD136" s="285">
        <v>1.4388489208633094E-3</v>
      </c>
    </row>
    <row r="137" spans="1:30" x14ac:dyDescent="0.25">
      <c r="A137" s="37" t="s">
        <v>16</v>
      </c>
      <c r="B137" s="6" t="s">
        <v>39</v>
      </c>
      <c r="C137" s="282">
        <v>41641</v>
      </c>
      <c r="D137" s="281">
        <f t="shared" si="4"/>
        <v>1</v>
      </c>
      <c r="E137" s="6">
        <f t="shared" si="5"/>
        <v>2</v>
      </c>
      <c r="F137" s="37">
        <v>3</v>
      </c>
      <c r="L137" s="286">
        <v>13</v>
      </c>
      <c r="M137" s="161"/>
      <c r="N137" s="285">
        <v>0</v>
      </c>
      <c r="O137" s="161"/>
      <c r="P137" s="285">
        <v>0</v>
      </c>
      <c r="Q137" s="161"/>
      <c r="R137" s="285">
        <v>0</v>
      </c>
      <c r="S137" s="161"/>
      <c r="T137" s="285">
        <v>0</v>
      </c>
      <c r="U137" s="161"/>
      <c r="V137" s="285">
        <v>0</v>
      </c>
      <c r="W137" s="161"/>
      <c r="X137" s="285">
        <v>0</v>
      </c>
      <c r="Y137" s="161">
        <v>1</v>
      </c>
      <c r="Z137" s="285">
        <v>1.5278838808250572E-4</v>
      </c>
      <c r="AA137" s="161"/>
      <c r="AB137" s="285">
        <v>0</v>
      </c>
      <c r="AC137" s="161"/>
      <c r="AD137" s="285">
        <v>0</v>
      </c>
    </row>
    <row r="138" spans="1:30" x14ac:dyDescent="0.25">
      <c r="A138" s="37" t="s">
        <v>16</v>
      </c>
      <c r="B138" s="6" t="s">
        <v>39</v>
      </c>
      <c r="C138" s="282">
        <v>41651</v>
      </c>
      <c r="D138" s="281">
        <f t="shared" si="4"/>
        <v>1</v>
      </c>
      <c r="E138" s="6">
        <f t="shared" si="5"/>
        <v>12</v>
      </c>
      <c r="F138" s="37">
        <v>4</v>
      </c>
      <c r="L138" s="236">
        <v>9</v>
      </c>
      <c r="M138" s="161"/>
      <c r="N138" s="285">
        <v>0</v>
      </c>
      <c r="O138" s="161"/>
      <c r="P138" s="285">
        <v>0</v>
      </c>
      <c r="Q138" s="161"/>
      <c r="R138" s="285">
        <v>0</v>
      </c>
      <c r="S138" s="161">
        <v>1</v>
      </c>
      <c r="T138" s="285">
        <v>9.9661152082918084E-5</v>
      </c>
      <c r="U138" s="161">
        <v>2</v>
      </c>
      <c r="V138" s="285">
        <v>1.9847176739108861E-4</v>
      </c>
      <c r="W138" s="161"/>
      <c r="X138" s="285">
        <v>0</v>
      </c>
      <c r="Y138" s="161"/>
      <c r="Z138" s="285">
        <v>0</v>
      </c>
      <c r="AA138" s="161">
        <v>1</v>
      </c>
      <c r="AB138" s="285">
        <v>2.5000000000000001E-2</v>
      </c>
      <c r="AC138" s="161"/>
      <c r="AD138" s="285">
        <v>0</v>
      </c>
    </row>
    <row r="139" spans="1:30" x14ac:dyDescent="0.25">
      <c r="A139" s="37" t="s">
        <v>16</v>
      </c>
      <c r="B139" s="6" t="s">
        <v>39</v>
      </c>
      <c r="C139" s="282">
        <v>41696</v>
      </c>
      <c r="D139" s="281">
        <f t="shared" si="4"/>
        <v>2</v>
      </c>
      <c r="E139" s="6">
        <f t="shared" si="5"/>
        <v>26</v>
      </c>
      <c r="F139" s="37">
        <v>5</v>
      </c>
      <c r="L139" s="286">
        <v>4</v>
      </c>
      <c r="M139" s="161"/>
      <c r="N139" s="285">
        <v>0</v>
      </c>
      <c r="O139" s="161"/>
      <c r="P139" s="285">
        <v>0</v>
      </c>
      <c r="Q139" s="161"/>
      <c r="R139" s="285">
        <v>0</v>
      </c>
      <c r="S139" s="161"/>
      <c r="T139" s="285">
        <v>0</v>
      </c>
      <c r="U139" s="161">
        <v>1</v>
      </c>
      <c r="V139" s="285">
        <v>9.9235883695544306E-5</v>
      </c>
      <c r="W139" s="161"/>
      <c r="X139" s="285">
        <v>0</v>
      </c>
      <c r="Y139" s="161"/>
      <c r="Z139" s="285">
        <v>0</v>
      </c>
      <c r="AA139" s="161"/>
      <c r="AB139" s="285">
        <v>0</v>
      </c>
      <c r="AC139" s="161"/>
      <c r="AD139" s="285">
        <v>0</v>
      </c>
    </row>
    <row r="140" spans="1:30" x14ac:dyDescent="0.25">
      <c r="A140" s="37" t="s">
        <v>16</v>
      </c>
      <c r="B140" s="6" t="s">
        <v>39</v>
      </c>
      <c r="C140" s="282">
        <v>41699</v>
      </c>
      <c r="D140" s="281">
        <f t="shared" si="4"/>
        <v>3</v>
      </c>
      <c r="E140" s="6">
        <f t="shared" si="5"/>
        <v>1</v>
      </c>
      <c r="F140" s="37">
        <v>2</v>
      </c>
      <c r="L140" s="286">
        <v>5</v>
      </c>
      <c r="M140" s="161"/>
      <c r="N140" s="285">
        <v>0</v>
      </c>
      <c r="O140" s="161"/>
      <c r="P140" s="285">
        <v>0</v>
      </c>
      <c r="Q140" s="161"/>
      <c r="R140" s="285">
        <v>0</v>
      </c>
      <c r="S140" s="161"/>
      <c r="T140" s="285">
        <v>0</v>
      </c>
      <c r="U140" s="161"/>
      <c r="V140" s="285">
        <v>0</v>
      </c>
      <c r="W140" s="161"/>
      <c r="X140" s="285">
        <v>0</v>
      </c>
      <c r="Y140" s="161"/>
      <c r="Z140" s="285">
        <v>0</v>
      </c>
      <c r="AA140" s="161">
        <v>1</v>
      </c>
      <c r="AB140" s="285">
        <v>2.5000000000000001E-2</v>
      </c>
      <c r="AC140" s="161"/>
      <c r="AD140" s="285">
        <v>0</v>
      </c>
    </row>
    <row r="141" spans="1:30" x14ac:dyDescent="0.25">
      <c r="A141" s="37" t="s">
        <v>16</v>
      </c>
      <c r="B141" s="6" t="s">
        <v>39</v>
      </c>
      <c r="C141" s="282">
        <v>42011</v>
      </c>
      <c r="D141" s="281">
        <f t="shared" si="4"/>
        <v>1</v>
      </c>
      <c r="E141" s="6">
        <f t="shared" si="5"/>
        <v>7</v>
      </c>
      <c r="F141" s="37">
        <v>1</v>
      </c>
      <c r="L141" s="286">
        <v>9</v>
      </c>
      <c r="M141" s="161"/>
      <c r="N141" s="285">
        <v>0</v>
      </c>
      <c r="O141" s="161"/>
      <c r="P141" s="285">
        <v>0</v>
      </c>
      <c r="Q141" s="161"/>
      <c r="R141" s="285">
        <v>0</v>
      </c>
      <c r="S141" s="161"/>
      <c r="T141" s="285">
        <v>0</v>
      </c>
      <c r="U141" s="161">
        <v>1</v>
      </c>
      <c r="V141" s="285">
        <v>9.9235883695544306E-5</v>
      </c>
      <c r="W141" s="161"/>
      <c r="X141" s="285">
        <v>0</v>
      </c>
      <c r="Y141" s="161"/>
      <c r="Z141" s="285">
        <v>0</v>
      </c>
      <c r="AA141" s="161"/>
      <c r="AB141" s="285">
        <v>0</v>
      </c>
      <c r="AC141" s="161"/>
      <c r="AD141" s="285">
        <v>0</v>
      </c>
    </row>
    <row r="142" spans="1:30" x14ac:dyDescent="0.25">
      <c r="A142" s="37" t="s">
        <v>16</v>
      </c>
      <c r="B142" s="6" t="s">
        <v>39</v>
      </c>
      <c r="C142" s="282">
        <v>42779</v>
      </c>
      <c r="D142" s="281">
        <f t="shared" si="4"/>
        <v>2</v>
      </c>
      <c r="E142" s="6">
        <f t="shared" si="5"/>
        <v>13</v>
      </c>
      <c r="F142" s="37">
        <v>1</v>
      </c>
      <c r="L142" s="286">
        <v>16</v>
      </c>
      <c r="M142" s="161"/>
      <c r="N142" s="285">
        <v>0</v>
      </c>
      <c r="O142" s="161"/>
      <c r="P142" s="285">
        <v>0</v>
      </c>
      <c r="Q142" s="161"/>
      <c r="R142" s="285">
        <v>0</v>
      </c>
      <c r="S142" s="161">
        <v>1</v>
      </c>
      <c r="T142" s="285">
        <v>9.9661152082918084E-5</v>
      </c>
      <c r="U142" s="161"/>
      <c r="V142" s="285">
        <v>0</v>
      </c>
      <c r="W142" s="161"/>
      <c r="X142" s="285">
        <v>0</v>
      </c>
      <c r="Y142" s="161"/>
      <c r="Z142" s="285">
        <v>0</v>
      </c>
      <c r="AA142" s="161"/>
      <c r="AB142" s="285">
        <v>0</v>
      </c>
      <c r="AC142" s="161"/>
      <c r="AD142" s="285">
        <v>0</v>
      </c>
    </row>
    <row r="143" spans="1:30" x14ac:dyDescent="0.25">
      <c r="A143" s="37" t="s">
        <v>16</v>
      </c>
      <c r="B143" s="6" t="s">
        <v>39</v>
      </c>
      <c r="C143" s="282">
        <v>41647</v>
      </c>
      <c r="D143" s="281">
        <f t="shared" si="4"/>
        <v>1</v>
      </c>
      <c r="E143" s="6">
        <f t="shared" si="5"/>
        <v>8</v>
      </c>
      <c r="F143" s="37">
        <v>3</v>
      </c>
      <c r="L143" s="236">
        <v>11</v>
      </c>
      <c r="M143" s="161"/>
      <c r="N143" s="285">
        <v>0</v>
      </c>
      <c r="O143" s="161">
        <v>1</v>
      </c>
      <c r="P143" s="285">
        <v>9.765625E-4</v>
      </c>
      <c r="Q143" s="161"/>
      <c r="R143" s="285">
        <v>0</v>
      </c>
      <c r="S143" s="161"/>
      <c r="T143" s="285">
        <v>0</v>
      </c>
      <c r="U143" s="161">
        <v>1</v>
      </c>
      <c r="V143" s="285">
        <v>9.9235883695544306E-5</v>
      </c>
      <c r="W143" s="161"/>
      <c r="X143" s="285">
        <v>0</v>
      </c>
      <c r="Y143" s="161">
        <v>1</v>
      </c>
      <c r="Z143" s="285">
        <v>1.5278838808250572E-4</v>
      </c>
      <c r="AA143" s="161">
        <v>1</v>
      </c>
      <c r="AB143" s="285">
        <v>2.5000000000000001E-2</v>
      </c>
      <c r="AC143" s="161"/>
      <c r="AD143" s="285">
        <v>0</v>
      </c>
    </row>
    <row r="144" spans="1:30" x14ac:dyDescent="0.25">
      <c r="A144" s="37" t="s">
        <v>16</v>
      </c>
      <c r="B144" s="6" t="s">
        <v>39</v>
      </c>
      <c r="C144" s="282">
        <v>41679</v>
      </c>
      <c r="D144" s="281">
        <f t="shared" si="4"/>
        <v>2</v>
      </c>
      <c r="E144" s="6">
        <f t="shared" si="5"/>
        <v>9</v>
      </c>
      <c r="F144" s="37">
        <v>9</v>
      </c>
      <c r="L144" s="286">
        <v>8</v>
      </c>
      <c r="M144" s="161"/>
      <c r="N144" s="285">
        <v>0</v>
      </c>
      <c r="O144" s="161"/>
      <c r="P144" s="285">
        <v>0</v>
      </c>
      <c r="Q144" s="161"/>
      <c r="R144" s="285">
        <v>0</v>
      </c>
      <c r="S144" s="161"/>
      <c r="T144" s="285">
        <v>0</v>
      </c>
      <c r="U144" s="161">
        <v>1</v>
      </c>
      <c r="V144" s="285">
        <v>9.9235883695544306E-5</v>
      </c>
      <c r="W144" s="161"/>
      <c r="X144" s="285">
        <v>0</v>
      </c>
      <c r="Y144" s="161"/>
      <c r="Z144" s="285">
        <v>0</v>
      </c>
      <c r="AA144" s="161"/>
      <c r="AB144" s="285">
        <v>0</v>
      </c>
      <c r="AC144" s="161"/>
      <c r="AD144" s="285">
        <v>0</v>
      </c>
    </row>
    <row r="145" spans="1:30" x14ac:dyDescent="0.25">
      <c r="A145" s="37" t="s">
        <v>16</v>
      </c>
      <c r="B145" s="6" t="s">
        <v>39</v>
      </c>
      <c r="C145" s="282">
        <v>41682</v>
      </c>
      <c r="D145" s="281">
        <f t="shared" si="4"/>
        <v>2</v>
      </c>
      <c r="E145" s="6">
        <f t="shared" si="5"/>
        <v>12</v>
      </c>
      <c r="F145" s="37">
        <v>2</v>
      </c>
      <c r="L145" s="286">
        <v>10</v>
      </c>
      <c r="M145" s="161"/>
      <c r="N145" s="285">
        <v>0</v>
      </c>
      <c r="O145" s="161">
        <v>1</v>
      </c>
      <c r="P145" s="285">
        <v>9.765625E-4</v>
      </c>
      <c r="Q145" s="161"/>
      <c r="R145" s="285">
        <v>0</v>
      </c>
      <c r="S145" s="161"/>
      <c r="T145" s="285">
        <v>0</v>
      </c>
      <c r="U145" s="161"/>
      <c r="V145" s="285">
        <v>0</v>
      </c>
      <c r="W145" s="161"/>
      <c r="X145" s="285">
        <v>0</v>
      </c>
      <c r="Y145" s="161"/>
      <c r="Z145" s="285">
        <v>0</v>
      </c>
      <c r="AA145" s="161">
        <v>1</v>
      </c>
      <c r="AB145" s="285">
        <v>2.5000000000000001E-2</v>
      </c>
      <c r="AC145" s="161"/>
      <c r="AD145" s="285">
        <v>0</v>
      </c>
    </row>
    <row r="146" spans="1:30" x14ac:dyDescent="0.25">
      <c r="A146" s="37" t="s">
        <v>16</v>
      </c>
      <c r="B146" s="6" t="s">
        <v>39</v>
      </c>
      <c r="C146" s="282">
        <v>41689</v>
      </c>
      <c r="D146" s="281">
        <f t="shared" si="4"/>
        <v>2</v>
      </c>
      <c r="E146" s="6">
        <f t="shared" si="5"/>
        <v>19</v>
      </c>
      <c r="F146" s="37">
        <v>5</v>
      </c>
      <c r="L146" s="286">
        <v>24</v>
      </c>
      <c r="M146" s="161"/>
      <c r="N146" s="285">
        <v>0</v>
      </c>
      <c r="O146" s="161"/>
      <c r="P146" s="285">
        <v>0</v>
      </c>
      <c r="Q146" s="161"/>
      <c r="R146" s="285">
        <v>0</v>
      </c>
      <c r="S146" s="161"/>
      <c r="T146" s="285">
        <v>0</v>
      </c>
      <c r="U146" s="161"/>
      <c r="V146" s="285">
        <v>0</v>
      </c>
      <c r="W146" s="161"/>
      <c r="X146" s="285">
        <v>0</v>
      </c>
      <c r="Y146" s="161">
        <v>1</v>
      </c>
      <c r="Z146" s="285">
        <v>1.5278838808250572E-4</v>
      </c>
      <c r="AA146" s="161"/>
      <c r="AB146" s="285">
        <v>0</v>
      </c>
      <c r="AC146" s="161"/>
      <c r="AD146" s="285">
        <v>0</v>
      </c>
    </row>
    <row r="147" spans="1:30" x14ac:dyDescent="0.25">
      <c r="A147" s="37" t="s">
        <v>16</v>
      </c>
      <c r="B147" s="6" t="s">
        <v>39</v>
      </c>
      <c r="C147" s="282">
        <v>41698</v>
      </c>
      <c r="D147" s="281">
        <f t="shared" si="4"/>
        <v>2</v>
      </c>
      <c r="E147" s="6">
        <f t="shared" si="5"/>
        <v>28</v>
      </c>
      <c r="F147" s="37">
        <v>2</v>
      </c>
      <c r="L147" s="236">
        <v>12</v>
      </c>
      <c r="M147" s="161"/>
      <c r="N147" s="285">
        <v>0</v>
      </c>
      <c r="O147" s="161"/>
      <c r="P147" s="285">
        <v>0</v>
      </c>
      <c r="Q147" s="161"/>
      <c r="R147" s="285">
        <v>0</v>
      </c>
      <c r="S147" s="161">
        <v>1</v>
      </c>
      <c r="T147" s="285">
        <v>9.9661152082918084E-5</v>
      </c>
      <c r="U147" s="161"/>
      <c r="V147" s="285">
        <v>0</v>
      </c>
      <c r="W147" s="161">
        <v>1</v>
      </c>
      <c r="X147" s="285">
        <v>1.1411617026132602E-4</v>
      </c>
      <c r="Y147" s="161"/>
      <c r="Z147" s="285">
        <v>0</v>
      </c>
      <c r="AA147" s="161">
        <v>1</v>
      </c>
      <c r="AB147" s="285">
        <v>2.5000000000000001E-2</v>
      </c>
      <c r="AC147" s="161"/>
      <c r="AD147" s="285">
        <v>0</v>
      </c>
    </row>
    <row r="148" spans="1:30" x14ac:dyDescent="0.25">
      <c r="A148" s="37" t="s">
        <v>16</v>
      </c>
      <c r="B148" s="6" t="s">
        <v>39</v>
      </c>
      <c r="C148" s="282">
        <v>41724</v>
      </c>
      <c r="D148" s="281">
        <f t="shared" si="4"/>
        <v>3</v>
      </c>
      <c r="E148" s="6">
        <f t="shared" si="5"/>
        <v>26</v>
      </c>
      <c r="F148" s="37">
        <v>2</v>
      </c>
      <c r="L148" s="286">
        <v>4</v>
      </c>
      <c r="M148" s="161"/>
      <c r="N148" s="285">
        <v>0</v>
      </c>
      <c r="O148" s="161"/>
      <c r="P148" s="285">
        <v>0</v>
      </c>
      <c r="Q148" s="161"/>
      <c r="R148" s="285">
        <v>0</v>
      </c>
      <c r="S148" s="161"/>
      <c r="T148" s="285">
        <v>0</v>
      </c>
      <c r="U148" s="161"/>
      <c r="V148" s="285">
        <v>0</v>
      </c>
      <c r="W148" s="161">
        <v>1</v>
      </c>
      <c r="X148" s="285">
        <v>1.1411617026132602E-4</v>
      </c>
      <c r="Y148" s="161"/>
      <c r="Z148" s="285">
        <v>0</v>
      </c>
      <c r="AA148" s="161"/>
      <c r="AB148" s="285">
        <v>0</v>
      </c>
      <c r="AC148" s="161"/>
      <c r="AD148" s="285">
        <v>0</v>
      </c>
    </row>
    <row r="149" spans="1:30" x14ac:dyDescent="0.25">
      <c r="A149" s="37" t="s">
        <v>16</v>
      </c>
      <c r="B149" s="6" t="s">
        <v>39</v>
      </c>
      <c r="C149" s="282">
        <v>41656</v>
      </c>
      <c r="D149" s="281">
        <f t="shared" si="4"/>
        <v>1</v>
      </c>
      <c r="E149" s="6">
        <f t="shared" si="5"/>
        <v>17</v>
      </c>
      <c r="F149" s="37">
        <v>4</v>
      </c>
      <c r="L149" s="286">
        <v>6</v>
      </c>
      <c r="M149" s="161"/>
      <c r="N149" s="285">
        <v>0</v>
      </c>
      <c r="O149" s="161"/>
      <c r="P149" s="285">
        <v>0</v>
      </c>
      <c r="Q149" s="161"/>
      <c r="R149" s="285">
        <v>0</v>
      </c>
      <c r="S149" s="161">
        <v>1</v>
      </c>
      <c r="T149" s="285">
        <v>9.9661152082918084E-5</v>
      </c>
      <c r="U149" s="161"/>
      <c r="V149" s="285">
        <v>0</v>
      </c>
      <c r="W149" s="161"/>
      <c r="X149" s="285">
        <v>0</v>
      </c>
      <c r="Y149" s="161"/>
      <c r="Z149" s="285">
        <v>0</v>
      </c>
      <c r="AA149" s="161"/>
      <c r="AB149" s="285">
        <v>0</v>
      </c>
      <c r="AC149" s="161"/>
      <c r="AD149" s="285">
        <v>0</v>
      </c>
    </row>
    <row r="150" spans="1:30" x14ac:dyDescent="0.25">
      <c r="A150" s="37" t="s">
        <v>16</v>
      </c>
      <c r="B150" s="6" t="s">
        <v>39</v>
      </c>
      <c r="C150" s="282">
        <v>41685</v>
      </c>
      <c r="D150" s="281">
        <f t="shared" si="4"/>
        <v>2</v>
      </c>
      <c r="E150" s="6">
        <f t="shared" si="5"/>
        <v>15</v>
      </c>
      <c r="F150" s="37">
        <v>1</v>
      </c>
      <c r="L150" s="286">
        <v>21</v>
      </c>
      <c r="M150" s="161"/>
      <c r="N150" s="285">
        <v>0</v>
      </c>
      <c r="O150" s="161"/>
      <c r="P150" s="285">
        <v>0</v>
      </c>
      <c r="Q150" s="161"/>
      <c r="R150" s="285">
        <v>0</v>
      </c>
      <c r="S150" s="161"/>
      <c r="T150" s="285">
        <v>0</v>
      </c>
      <c r="U150" s="161"/>
      <c r="V150" s="285">
        <v>0</v>
      </c>
      <c r="W150" s="161"/>
      <c r="X150" s="285">
        <v>0</v>
      </c>
      <c r="Y150" s="161"/>
      <c r="Z150" s="285">
        <v>0</v>
      </c>
      <c r="AA150" s="161">
        <v>1</v>
      </c>
      <c r="AB150" s="285">
        <v>2.5000000000000001E-2</v>
      </c>
      <c r="AC150" s="161"/>
      <c r="AD150" s="285">
        <v>0</v>
      </c>
    </row>
    <row r="151" spans="1:30" x14ac:dyDescent="0.25">
      <c r="A151" s="37" t="s">
        <v>16</v>
      </c>
      <c r="B151" s="6" t="s">
        <v>39</v>
      </c>
      <c r="C151" s="282">
        <v>41688</v>
      </c>
      <c r="D151" s="281">
        <f t="shared" si="4"/>
        <v>2</v>
      </c>
      <c r="E151" s="6">
        <f t="shared" si="5"/>
        <v>18</v>
      </c>
      <c r="F151" s="37">
        <v>6</v>
      </c>
      <c r="L151" s="236" t="s">
        <v>190</v>
      </c>
      <c r="M151" s="161">
        <v>493</v>
      </c>
      <c r="N151" s="285">
        <v>1</v>
      </c>
      <c r="O151" s="161">
        <v>1024</v>
      </c>
      <c r="P151" s="285">
        <v>1</v>
      </c>
      <c r="Q151" s="161">
        <v>4651</v>
      </c>
      <c r="R151" s="285">
        <v>1</v>
      </c>
      <c r="S151" s="161">
        <v>10034</v>
      </c>
      <c r="T151" s="285">
        <v>1</v>
      </c>
      <c r="U151" s="161">
        <v>10077</v>
      </c>
      <c r="V151" s="285">
        <v>1</v>
      </c>
      <c r="W151" s="161">
        <v>8763</v>
      </c>
      <c r="X151" s="285">
        <v>1</v>
      </c>
      <c r="Y151" s="161">
        <v>6545</v>
      </c>
      <c r="Z151" s="285">
        <v>1</v>
      </c>
      <c r="AA151" s="161">
        <v>40</v>
      </c>
      <c r="AB151" s="285">
        <v>1</v>
      </c>
      <c r="AC151" s="161">
        <v>695</v>
      </c>
      <c r="AD151" s="285">
        <v>1</v>
      </c>
    </row>
    <row r="152" spans="1:30" x14ac:dyDescent="0.25">
      <c r="A152" s="37" t="s">
        <v>16</v>
      </c>
      <c r="B152" s="6" t="s">
        <v>39</v>
      </c>
      <c r="C152" s="282">
        <v>41701</v>
      </c>
      <c r="D152" s="281">
        <f t="shared" si="4"/>
        <v>3</v>
      </c>
      <c r="E152" s="6">
        <f t="shared" si="5"/>
        <v>3</v>
      </c>
      <c r="F152" s="37">
        <v>3</v>
      </c>
    </row>
    <row r="153" spans="1:30" x14ac:dyDescent="0.25">
      <c r="A153" s="37" t="s">
        <v>16</v>
      </c>
      <c r="B153" s="6" t="s">
        <v>39</v>
      </c>
      <c r="C153" s="282">
        <v>41704</v>
      </c>
      <c r="D153" s="281">
        <f t="shared" si="4"/>
        <v>3</v>
      </c>
      <c r="E153" s="6">
        <f t="shared" si="5"/>
        <v>6</v>
      </c>
      <c r="F153" s="37">
        <v>3</v>
      </c>
    </row>
    <row r="154" spans="1:30" x14ac:dyDescent="0.25">
      <c r="A154" s="37" t="s">
        <v>16</v>
      </c>
      <c r="B154" s="6" t="s">
        <v>39</v>
      </c>
      <c r="C154" s="282">
        <v>41720</v>
      </c>
      <c r="D154" s="281">
        <f t="shared" si="4"/>
        <v>3</v>
      </c>
      <c r="E154" s="6">
        <f t="shared" si="5"/>
        <v>22</v>
      </c>
      <c r="F154" s="37">
        <v>3</v>
      </c>
    </row>
    <row r="155" spans="1:30" x14ac:dyDescent="0.25">
      <c r="A155" s="37" t="s">
        <v>16</v>
      </c>
      <c r="B155" s="6" t="s">
        <v>39</v>
      </c>
      <c r="C155" s="282">
        <v>41645</v>
      </c>
      <c r="D155" s="281">
        <f t="shared" si="4"/>
        <v>1</v>
      </c>
      <c r="E155" s="6">
        <f t="shared" si="5"/>
        <v>6</v>
      </c>
      <c r="F155" s="37">
        <v>5</v>
      </c>
    </row>
    <row r="156" spans="1:30" x14ac:dyDescent="0.25">
      <c r="A156" s="37" t="s">
        <v>16</v>
      </c>
      <c r="B156" s="6" t="s">
        <v>39</v>
      </c>
      <c r="C156" s="282">
        <v>41652</v>
      </c>
      <c r="D156" s="281">
        <f t="shared" si="4"/>
        <v>1</v>
      </c>
      <c r="E156" s="6">
        <f t="shared" si="5"/>
        <v>13</v>
      </c>
      <c r="F156" s="37">
        <v>4</v>
      </c>
    </row>
    <row r="157" spans="1:30" x14ac:dyDescent="0.25">
      <c r="A157" s="37" t="s">
        <v>16</v>
      </c>
      <c r="B157" s="6" t="s">
        <v>39</v>
      </c>
      <c r="C157" s="282">
        <v>41661</v>
      </c>
      <c r="D157" s="281">
        <f t="shared" si="4"/>
        <v>1</v>
      </c>
      <c r="E157" s="6">
        <f t="shared" si="5"/>
        <v>22</v>
      </c>
      <c r="F157" s="37">
        <v>1</v>
      </c>
    </row>
    <row r="158" spans="1:30" x14ac:dyDescent="0.25">
      <c r="A158" s="37" t="s">
        <v>16</v>
      </c>
      <c r="B158" s="6" t="s">
        <v>39</v>
      </c>
      <c r="C158" s="282">
        <v>41674</v>
      </c>
      <c r="D158" s="281">
        <f t="shared" si="4"/>
        <v>2</v>
      </c>
      <c r="E158" s="6">
        <f t="shared" si="5"/>
        <v>4</v>
      </c>
      <c r="F158" s="37">
        <v>13</v>
      </c>
    </row>
    <row r="159" spans="1:30" x14ac:dyDescent="0.25">
      <c r="A159" s="37" t="s">
        <v>16</v>
      </c>
      <c r="B159" s="6" t="s">
        <v>39</v>
      </c>
      <c r="C159" s="282">
        <v>41700</v>
      </c>
      <c r="D159" s="281">
        <f t="shared" si="4"/>
        <v>3</v>
      </c>
      <c r="E159" s="6">
        <f t="shared" si="5"/>
        <v>2</v>
      </c>
      <c r="F159" s="37">
        <v>10</v>
      </c>
    </row>
    <row r="160" spans="1:30" x14ac:dyDescent="0.25">
      <c r="A160" s="37" t="s">
        <v>16</v>
      </c>
      <c r="B160" s="6" t="s">
        <v>39</v>
      </c>
      <c r="C160" s="282">
        <v>41716</v>
      </c>
      <c r="D160" s="281">
        <f t="shared" si="4"/>
        <v>3</v>
      </c>
      <c r="E160" s="6">
        <f t="shared" si="5"/>
        <v>18</v>
      </c>
      <c r="F160" s="37">
        <v>4</v>
      </c>
    </row>
    <row r="161" spans="1:6" x14ac:dyDescent="0.25">
      <c r="A161" s="37" t="s">
        <v>16</v>
      </c>
      <c r="B161" s="6" t="s">
        <v>39</v>
      </c>
      <c r="C161" s="282">
        <v>41722</v>
      </c>
      <c r="D161" s="281">
        <f t="shared" si="4"/>
        <v>3</v>
      </c>
      <c r="E161" s="6">
        <f t="shared" si="5"/>
        <v>24</v>
      </c>
      <c r="F161" s="37">
        <v>5</v>
      </c>
    </row>
    <row r="162" spans="1:6" x14ac:dyDescent="0.25">
      <c r="A162" s="37" t="s">
        <v>16</v>
      </c>
      <c r="B162" s="6" t="s">
        <v>39</v>
      </c>
      <c r="C162" s="282">
        <v>41657</v>
      </c>
      <c r="D162" s="281">
        <f t="shared" si="4"/>
        <v>1</v>
      </c>
      <c r="E162" s="6">
        <f t="shared" si="5"/>
        <v>18</v>
      </c>
      <c r="F162" s="37">
        <v>2</v>
      </c>
    </row>
    <row r="163" spans="1:6" x14ac:dyDescent="0.25">
      <c r="A163" s="37" t="s">
        <v>16</v>
      </c>
      <c r="B163" s="6" t="s">
        <v>39</v>
      </c>
      <c r="C163" s="282">
        <v>41664</v>
      </c>
      <c r="D163" s="281">
        <f t="shared" si="4"/>
        <v>1</v>
      </c>
      <c r="E163" s="6">
        <f t="shared" si="5"/>
        <v>25</v>
      </c>
      <c r="F163" s="37">
        <v>1</v>
      </c>
    </row>
    <row r="164" spans="1:6" x14ac:dyDescent="0.25">
      <c r="A164" s="37" t="s">
        <v>16</v>
      </c>
      <c r="B164" s="6" t="s">
        <v>39</v>
      </c>
      <c r="C164" s="282">
        <v>41683</v>
      </c>
      <c r="D164" s="281">
        <f t="shared" si="4"/>
        <v>2</v>
      </c>
      <c r="E164" s="6">
        <f t="shared" si="5"/>
        <v>13</v>
      </c>
      <c r="F164" s="37">
        <v>2</v>
      </c>
    </row>
    <row r="165" spans="1:6" x14ac:dyDescent="0.25">
      <c r="A165" s="37" t="s">
        <v>16</v>
      </c>
      <c r="B165" s="6" t="s">
        <v>39</v>
      </c>
      <c r="C165" s="282">
        <v>41686</v>
      </c>
      <c r="D165" s="281">
        <f t="shared" si="4"/>
        <v>2</v>
      </c>
      <c r="E165" s="6">
        <f t="shared" si="5"/>
        <v>16</v>
      </c>
      <c r="F165" s="37">
        <v>5</v>
      </c>
    </row>
    <row r="166" spans="1:6" x14ac:dyDescent="0.25">
      <c r="A166" s="37" t="s">
        <v>16</v>
      </c>
      <c r="B166" s="6" t="s">
        <v>39</v>
      </c>
      <c r="C166" s="282">
        <v>41712</v>
      </c>
      <c r="D166" s="281">
        <f t="shared" si="4"/>
        <v>3</v>
      </c>
      <c r="E166" s="6">
        <f t="shared" si="5"/>
        <v>14</v>
      </c>
      <c r="F166" s="37">
        <v>6</v>
      </c>
    </row>
    <row r="167" spans="1:6" x14ac:dyDescent="0.25">
      <c r="A167" s="37" t="s">
        <v>16</v>
      </c>
      <c r="B167" s="6" t="s">
        <v>39</v>
      </c>
      <c r="C167" s="282">
        <v>41715</v>
      </c>
      <c r="D167" s="281">
        <f t="shared" si="4"/>
        <v>3</v>
      </c>
      <c r="E167" s="6">
        <f t="shared" si="5"/>
        <v>17</v>
      </c>
      <c r="F167" s="37">
        <v>6</v>
      </c>
    </row>
    <row r="168" spans="1:6" x14ac:dyDescent="0.25">
      <c r="A168" s="37" t="s">
        <v>16</v>
      </c>
      <c r="B168" s="6" t="s">
        <v>39</v>
      </c>
      <c r="C168" s="282">
        <v>41725</v>
      </c>
      <c r="D168" s="281">
        <f t="shared" si="4"/>
        <v>3</v>
      </c>
      <c r="E168" s="6">
        <f t="shared" si="5"/>
        <v>27</v>
      </c>
      <c r="F168" s="37">
        <v>2</v>
      </c>
    </row>
    <row r="169" spans="1:6" x14ac:dyDescent="0.25">
      <c r="A169" s="37" t="s">
        <v>16</v>
      </c>
      <c r="B169" s="6" t="s">
        <v>39</v>
      </c>
      <c r="C169" s="282">
        <v>41663</v>
      </c>
      <c r="D169" s="281">
        <f t="shared" si="4"/>
        <v>1</v>
      </c>
      <c r="E169" s="6">
        <f t="shared" si="5"/>
        <v>24</v>
      </c>
      <c r="F169" s="37">
        <v>3</v>
      </c>
    </row>
    <row r="170" spans="1:6" x14ac:dyDescent="0.25">
      <c r="A170" s="37" t="s">
        <v>16</v>
      </c>
      <c r="B170" s="6" t="s">
        <v>39</v>
      </c>
      <c r="C170" s="282">
        <v>41666</v>
      </c>
      <c r="D170" s="281">
        <f t="shared" si="4"/>
        <v>1</v>
      </c>
      <c r="E170" s="6">
        <f t="shared" si="5"/>
        <v>27</v>
      </c>
      <c r="F170" s="37">
        <v>3</v>
      </c>
    </row>
    <row r="171" spans="1:6" x14ac:dyDescent="0.25">
      <c r="A171" s="37" t="s">
        <v>16</v>
      </c>
      <c r="B171" s="6" t="s">
        <v>39</v>
      </c>
      <c r="C171" s="282">
        <v>41669</v>
      </c>
      <c r="D171" s="281">
        <f t="shared" si="4"/>
        <v>1</v>
      </c>
      <c r="E171" s="6">
        <f t="shared" si="5"/>
        <v>30</v>
      </c>
      <c r="F171" s="37">
        <v>3</v>
      </c>
    </row>
    <row r="172" spans="1:6" x14ac:dyDescent="0.25">
      <c r="A172" s="37" t="s">
        <v>16</v>
      </c>
      <c r="B172" s="6" t="s">
        <v>39</v>
      </c>
      <c r="C172" s="282">
        <v>41705</v>
      </c>
      <c r="D172" s="281">
        <f t="shared" si="4"/>
        <v>3</v>
      </c>
      <c r="E172" s="6">
        <f t="shared" si="5"/>
        <v>7</v>
      </c>
      <c r="F172" s="37">
        <v>4</v>
      </c>
    </row>
    <row r="173" spans="1:6" x14ac:dyDescent="0.25">
      <c r="A173" s="37" t="s">
        <v>16</v>
      </c>
      <c r="B173" s="6" t="s">
        <v>39</v>
      </c>
      <c r="C173" s="282">
        <v>41640</v>
      </c>
      <c r="D173" s="281">
        <f t="shared" si="4"/>
        <v>1</v>
      </c>
      <c r="E173" s="6">
        <f t="shared" si="5"/>
        <v>1</v>
      </c>
      <c r="F173" s="37">
        <v>635</v>
      </c>
    </row>
    <row r="174" spans="1:6" x14ac:dyDescent="0.25">
      <c r="A174" s="37" t="s">
        <v>16</v>
      </c>
      <c r="B174" s="6" t="s">
        <v>39</v>
      </c>
      <c r="C174" s="282">
        <v>41646</v>
      </c>
      <c r="D174" s="281">
        <f t="shared" si="4"/>
        <v>1</v>
      </c>
      <c r="E174" s="6">
        <f t="shared" si="5"/>
        <v>7</v>
      </c>
      <c r="F174" s="37">
        <v>4</v>
      </c>
    </row>
    <row r="175" spans="1:6" x14ac:dyDescent="0.25">
      <c r="A175" s="37" t="s">
        <v>16</v>
      </c>
      <c r="B175" s="6" t="s">
        <v>39</v>
      </c>
      <c r="C175" s="282">
        <v>41672</v>
      </c>
      <c r="D175" s="281">
        <f t="shared" si="4"/>
        <v>2</v>
      </c>
      <c r="E175" s="6">
        <f t="shared" si="5"/>
        <v>2</v>
      </c>
      <c r="F175" s="37">
        <v>8</v>
      </c>
    </row>
    <row r="176" spans="1:6" x14ac:dyDescent="0.25">
      <c r="A176" s="37" t="s">
        <v>16</v>
      </c>
      <c r="B176" s="6" t="s">
        <v>39</v>
      </c>
      <c r="C176" s="282">
        <v>41691</v>
      </c>
      <c r="D176" s="281">
        <f t="shared" si="4"/>
        <v>2</v>
      </c>
      <c r="E176" s="6">
        <f t="shared" si="5"/>
        <v>21</v>
      </c>
      <c r="F176" s="37">
        <v>1</v>
      </c>
    </row>
    <row r="177" spans="1:6" x14ac:dyDescent="0.25">
      <c r="A177" s="37" t="s">
        <v>16</v>
      </c>
      <c r="B177" s="6" t="s">
        <v>39</v>
      </c>
      <c r="C177" s="282">
        <v>42816</v>
      </c>
      <c r="D177" s="281">
        <f t="shared" si="4"/>
        <v>3</v>
      </c>
      <c r="E177" s="6">
        <f t="shared" si="5"/>
        <v>22</v>
      </c>
      <c r="F177" s="37">
        <v>1</v>
      </c>
    </row>
    <row r="178" spans="1:6" x14ac:dyDescent="0.25">
      <c r="A178" s="37" t="s">
        <v>16</v>
      </c>
      <c r="B178" s="6" t="s">
        <v>39</v>
      </c>
      <c r="C178" s="282">
        <v>41642</v>
      </c>
      <c r="D178" s="281">
        <f t="shared" si="4"/>
        <v>1</v>
      </c>
      <c r="E178" s="6">
        <f t="shared" si="5"/>
        <v>3</v>
      </c>
      <c r="F178" s="37">
        <v>1</v>
      </c>
    </row>
    <row r="179" spans="1:6" x14ac:dyDescent="0.25">
      <c r="A179" s="37" t="s">
        <v>16</v>
      </c>
      <c r="B179" s="6" t="s">
        <v>39</v>
      </c>
      <c r="C179" s="282">
        <v>41671</v>
      </c>
      <c r="D179" s="281">
        <f t="shared" si="4"/>
        <v>2</v>
      </c>
      <c r="E179" s="6">
        <f t="shared" si="5"/>
        <v>1</v>
      </c>
      <c r="F179" s="37">
        <v>8</v>
      </c>
    </row>
    <row r="180" spans="1:6" x14ac:dyDescent="0.25">
      <c r="A180" s="37" t="s">
        <v>16</v>
      </c>
      <c r="B180" s="6" t="s">
        <v>39</v>
      </c>
      <c r="C180" s="282">
        <v>41677</v>
      </c>
      <c r="D180" s="281">
        <f t="shared" si="4"/>
        <v>2</v>
      </c>
      <c r="E180" s="6">
        <f t="shared" si="5"/>
        <v>7</v>
      </c>
      <c r="F180" s="37">
        <v>2</v>
      </c>
    </row>
    <row r="181" spans="1:6" x14ac:dyDescent="0.25">
      <c r="A181" s="37" t="s">
        <v>16</v>
      </c>
      <c r="B181" s="6" t="s">
        <v>39</v>
      </c>
      <c r="C181" s="282">
        <v>41690</v>
      </c>
      <c r="D181" s="281">
        <f t="shared" si="4"/>
        <v>2</v>
      </c>
      <c r="E181" s="6">
        <f t="shared" si="5"/>
        <v>20</v>
      </c>
      <c r="F181" s="37">
        <v>5</v>
      </c>
    </row>
    <row r="182" spans="1:6" x14ac:dyDescent="0.25">
      <c r="A182" s="37" t="s">
        <v>16</v>
      </c>
      <c r="B182" s="6" t="s">
        <v>39</v>
      </c>
      <c r="C182" s="282">
        <v>41703</v>
      </c>
      <c r="D182" s="281">
        <f t="shared" si="4"/>
        <v>3</v>
      </c>
      <c r="E182" s="6">
        <f t="shared" si="5"/>
        <v>5</v>
      </c>
      <c r="F182" s="37">
        <v>5</v>
      </c>
    </row>
    <row r="183" spans="1:6" x14ac:dyDescent="0.25">
      <c r="A183" s="37" t="s">
        <v>16</v>
      </c>
      <c r="B183" s="6" t="s">
        <v>39</v>
      </c>
      <c r="C183" s="282">
        <v>41729</v>
      </c>
      <c r="D183" s="281">
        <f t="shared" si="4"/>
        <v>3</v>
      </c>
      <c r="E183" s="6">
        <f t="shared" si="5"/>
        <v>31</v>
      </c>
      <c r="F183" s="37">
        <v>7</v>
      </c>
    </row>
    <row r="184" spans="1:6" x14ac:dyDescent="0.25">
      <c r="A184" s="37" t="s">
        <v>16</v>
      </c>
      <c r="B184" s="6" t="s">
        <v>39</v>
      </c>
      <c r="C184" s="282">
        <v>41670</v>
      </c>
      <c r="D184" s="281">
        <f t="shared" si="4"/>
        <v>1</v>
      </c>
      <c r="E184" s="6">
        <f t="shared" si="5"/>
        <v>31</v>
      </c>
      <c r="F184" s="37">
        <v>6</v>
      </c>
    </row>
    <row r="185" spans="1:6" x14ac:dyDescent="0.25">
      <c r="A185" s="37" t="s">
        <v>16</v>
      </c>
      <c r="B185" s="6" t="s">
        <v>39</v>
      </c>
      <c r="C185" s="282">
        <v>41709</v>
      </c>
      <c r="D185" s="281">
        <f t="shared" si="4"/>
        <v>3</v>
      </c>
      <c r="E185" s="6">
        <f t="shared" si="5"/>
        <v>11</v>
      </c>
      <c r="F185" s="37">
        <v>6</v>
      </c>
    </row>
    <row r="186" spans="1:6" x14ac:dyDescent="0.25">
      <c r="A186" s="37" t="s">
        <v>16</v>
      </c>
      <c r="B186" s="6" t="s">
        <v>39</v>
      </c>
      <c r="C186" s="282">
        <v>41718</v>
      </c>
      <c r="D186" s="281">
        <f t="shared" si="4"/>
        <v>3</v>
      </c>
      <c r="E186" s="6">
        <f t="shared" si="5"/>
        <v>20</v>
      </c>
      <c r="F186" s="37">
        <v>4</v>
      </c>
    </row>
    <row r="187" spans="1:6" x14ac:dyDescent="0.25">
      <c r="A187" s="37" t="s">
        <v>16</v>
      </c>
      <c r="B187" s="6" t="s">
        <v>40</v>
      </c>
      <c r="C187" s="282">
        <v>38016</v>
      </c>
      <c r="D187" s="281">
        <f t="shared" si="4"/>
        <v>1</v>
      </c>
      <c r="E187" s="6">
        <f t="shared" si="5"/>
        <v>30</v>
      </c>
      <c r="F187" s="37">
        <v>1</v>
      </c>
    </row>
    <row r="188" spans="1:6" x14ac:dyDescent="0.25">
      <c r="A188" s="37" t="s">
        <v>16</v>
      </c>
      <c r="B188" s="6" t="s">
        <v>40</v>
      </c>
      <c r="C188" s="282">
        <v>38019</v>
      </c>
      <c r="D188" s="281">
        <f t="shared" si="4"/>
        <v>2</v>
      </c>
      <c r="E188" s="6">
        <f t="shared" si="5"/>
        <v>2</v>
      </c>
      <c r="F188" s="37">
        <v>1</v>
      </c>
    </row>
    <row r="189" spans="1:6" x14ac:dyDescent="0.25">
      <c r="A189" s="37" t="s">
        <v>16</v>
      </c>
      <c r="B189" s="6" t="s">
        <v>40</v>
      </c>
      <c r="C189" s="282">
        <v>38061</v>
      </c>
      <c r="D189" s="281">
        <f t="shared" si="4"/>
        <v>3</v>
      </c>
      <c r="E189" s="6">
        <f t="shared" si="5"/>
        <v>15</v>
      </c>
      <c r="F189" s="37">
        <v>2</v>
      </c>
    </row>
    <row r="190" spans="1:6" x14ac:dyDescent="0.25">
      <c r="A190" s="37" t="s">
        <v>16</v>
      </c>
      <c r="B190" s="6" t="s">
        <v>40</v>
      </c>
      <c r="C190" s="282">
        <v>38074</v>
      </c>
      <c r="D190" s="281">
        <f t="shared" si="4"/>
        <v>3</v>
      </c>
      <c r="E190" s="6">
        <f t="shared" si="5"/>
        <v>28</v>
      </c>
      <c r="F190" s="37">
        <v>1</v>
      </c>
    </row>
    <row r="191" spans="1:6" x14ac:dyDescent="0.25">
      <c r="A191" s="37" t="s">
        <v>16</v>
      </c>
      <c r="B191" s="6" t="s">
        <v>40</v>
      </c>
      <c r="C191" s="282">
        <v>38765</v>
      </c>
      <c r="D191" s="281">
        <f t="shared" si="4"/>
        <v>2</v>
      </c>
      <c r="E191" s="6">
        <f t="shared" si="5"/>
        <v>17</v>
      </c>
      <c r="F191" s="37">
        <v>1</v>
      </c>
    </row>
    <row r="192" spans="1:6" x14ac:dyDescent="0.25">
      <c r="A192" s="37" t="s">
        <v>16</v>
      </c>
      <c r="B192" s="6" t="s">
        <v>40</v>
      </c>
      <c r="C192" s="282">
        <v>38054</v>
      </c>
      <c r="D192" s="281">
        <f t="shared" si="4"/>
        <v>3</v>
      </c>
      <c r="E192" s="6">
        <f t="shared" si="5"/>
        <v>8</v>
      </c>
      <c r="F192" s="37">
        <v>4</v>
      </c>
    </row>
    <row r="193" spans="1:6" x14ac:dyDescent="0.25">
      <c r="A193" s="37" t="s">
        <v>16</v>
      </c>
      <c r="B193" s="6" t="s">
        <v>40</v>
      </c>
      <c r="C193" s="282">
        <v>37989</v>
      </c>
      <c r="D193" s="281">
        <f t="shared" si="4"/>
        <v>1</v>
      </c>
      <c r="E193" s="6">
        <f t="shared" si="5"/>
        <v>3</v>
      </c>
      <c r="F193" s="37">
        <v>1</v>
      </c>
    </row>
    <row r="194" spans="1:6" x14ac:dyDescent="0.25">
      <c r="A194" s="37" t="s">
        <v>16</v>
      </c>
      <c r="B194" s="6" t="s">
        <v>40</v>
      </c>
      <c r="C194" s="282">
        <v>38005</v>
      </c>
      <c r="D194" s="281">
        <f t="shared" si="4"/>
        <v>1</v>
      </c>
      <c r="E194" s="6">
        <f t="shared" si="5"/>
        <v>19</v>
      </c>
      <c r="F194" s="37">
        <v>1</v>
      </c>
    </row>
    <row r="195" spans="1:6" x14ac:dyDescent="0.25">
      <c r="A195" s="37" t="s">
        <v>16</v>
      </c>
      <c r="B195" s="6" t="s">
        <v>40</v>
      </c>
      <c r="C195" s="282">
        <v>38021</v>
      </c>
      <c r="D195" s="281">
        <f t="shared" ref="D195:D258" si="6">MONTH(C195)</f>
        <v>2</v>
      </c>
      <c r="E195" s="6">
        <f t="shared" ref="E195:E258" si="7">DAY(C195)</f>
        <v>4</v>
      </c>
      <c r="F195" s="37">
        <v>1</v>
      </c>
    </row>
    <row r="196" spans="1:6" x14ac:dyDescent="0.25">
      <c r="A196" s="37" t="s">
        <v>16</v>
      </c>
      <c r="B196" s="6" t="s">
        <v>40</v>
      </c>
      <c r="C196" s="282">
        <v>38892</v>
      </c>
      <c r="D196" s="281">
        <f t="shared" si="6"/>
        <v>6</v>
      </c>
      <c r="E196" s="6">
        <f t="shared" si="7"/>
        <v>24</v>
      </c>
      <c r="F196" s="37">
        <v>1</v>
      </c>
    </row>
    <row r="197" spans="1:6" x14ac:dyDescent="0.25">
      <c r="A197" s="37" t="s">
        <v>16</v>
      </c>
      <c r="B197" s="6" t="s">
        <v>40</v>
      </c>
      <c r="C197" s="282">
        <v>37988</v>
      </c>
      <c r="D197" s="281">
        <f t="shared" si="6"/>
        <v>1</v>
      </c>
      <c r="E197" s="6">
        <f t="shared" si="7"/>
        <v>2</v>
      </c>
      <c r="F197" s="37">
        <v>5</v>
      </c>
    </row>
    <row r="198" spans="1:6" x14ac:dyDescent="0.25">
      <c r="A198" s="37" t="s">
        <v>16</v>
      </c>
      <c r="B198" s="6" t="s">
        <v>40</v>
      </c>
      <c r="C198" s="282">
        <v>38014</v>
      </c>
      <c r="D198" s="281">
        <f t="shared" si="6"/>
        <v>1</v>
      </c>
      <c r="E198" s="6">
        <f t="shared" si="7"/>
        <v>28</v>
      </c>
      <c r="F198" s="37">
        <v>4</v>
      </c>
    </row>
    <row r="199" spans="1:6" x14ac:dyDescent="0.25">
      <c r="A199" s="37" t="s">
        <v>16</v>
      </c>
      <c r="B199" s="6" t="s">
        <v>40</v>
      </c>
      <c r="C199" s="282">
        <v>38036</v>
      </c>
      <c r="D199" s="281">
        <f t="shared" si="6"/>
        <v>2</v>
      </c>
      <c r="E199" s="6">
        <f t="shared" si="7"/>
        <v>19</v>
      </c>
      <c r="F199" s="37">
        <v>2</v>
      </c>
    </row>
    <row r="200" spans="1:6" x14ac:dyDescent="0.25">
      <c r="A200" s="37" t="s">
        <v>16</v>
      </c>
      <c r="B200" s="6" t="s">
        <v>40</v>
      </c>
      <c r="C200" s="282">
        <v>38065</v>
      </c>
      <c r="D200" s="281">
        <f t="shared" si="6"/>
        <v>3</v>
      </c>
      <c r="E200" s="6">
        <f t="shared" si="7"/>
        <v>19</v>
      </c>
      <c r="F200" s="37">
        <v>1</v>
      </c>
    </row>
    <row r="201" spans="1:6" x14ac:dyDescent="0.25">
      <c r="A201" s="37" t="s">
        <v>16</v>
      </c>
      <c r="B201" s="6" t="s">
        <v>40</v>
      </c>
      <c r="C201" s="282">
        <v>38072</v>
      </c>
      <c r="D201" s="281">
        <f t="shared" si="6"/>
        <v>3</v>
      </c>
      <c r="E201" s="6">
        <f t="shared" si="7"/>
        <v>26</v>
      </c>
      <c r="F201" s="37">
        <v>3</v>
      </c>
    </row>
    <row r="202" spans="1:6" x14ac:dyDescent="0.25">
      <c r="A202" s="37" t="s">
        <v>16</v>
      </c>
      <c r="B202" s="6" t="s">
        <v>40</v>
      </c>
      <c r="C202" s="282">
        <v>37987</v>
      </c>
      <c r="D202" s="281">
        <f t="shared" si="6"/>
        <v>1</v>
      </c>
      <c r="E202" s="6">
        <f t="shared" si="7"/>
        <v>1</v>
      </c>
      <c r="F202" s="37">
        <v>332</v>
      </c>
    </row>
    <row r="203" spans="1:6" x14ac:dyDescent="0.25">
      <c r="A203" s="37" t="s">
        <v>16</v>
      </c>
      <c r="B203" s="6" t="s">
        <v>40</v>
      </c>
      <c r="C203" s="282">
        <v>38000</v>
      </c>
      <c r="D203" s="281">
        <f t="shared" si="6"/>
        <v>1</v>
      </c>
      <c r="E203" s="6">
        <f t="shared" si="7"/>
        <v>14</v>
      </c>
      <c r="F203" s="37">
        <v>2</v>
      </c>
    </row>
    <row r="204" spans="1:6" x14ac:dyDescent="0.25">
      <c r="A204" s="37" t="s">
        <v>16</v>
      </c>
      <c r="B204" s="6" t="s">
        <v>40</v>
      </c>
      <c r="C204" s="282">
        <v>38010</v>
      </c>
      <c r="D204" s="281">
        <f t="shared" si="6"/>
        <v>1</v>
      </c>
      <c r="E204" s="6">
        <f t="shared" si="7"/>
        <v>24</v>
      </c>
      <c r="F204" s="37">
        <v>2</v>
      </c>
    </row>
    <row r="205" spans="1:6" x14ac:dyDescent="0.25">
      <c r="A205" s="37" t="s">
        <v>16</v>
      </c>
      <c r="B205" s="6" t="s">
        <v>40</v>
      </c>
      <c r="C205" s="282">
        <v>38055</v>
      </c>
      <c r="D205" s="281">
        <f t="shared" si="6"/>
        <v>3</v>
      </c>
      <c r="E205" s="6">
        <f t="shared" si="7"/>
        <v>9</v>
      </c>
      <c r="F205" s="37">
        <v>1</v>
      </c>
    </row>
    <row r="206" spans="1:6" x14ac:dyDescent="0.25">
      <c r="A206" s="37" t="s">
        <v>16</v>
      </c>
      <c r="B206" s="6" t="s">
        <v>40</v>
      </c>
      <c r="C206" s="282">
        <v>38064</v>
      </c>
      <c r="D206" s="281">
        <f t="shared" si="6"/>
        <v>3</v>
      </c>
      <c r="E206" s="6">
        <f t="shared" si="7"/>
        <v>18</v>
      </c>
      <c r="F206" s="37">
        <v>4</v>
      </c>
    </row>
    <row r="207" spans="1:6" x14ac:dyDescent="0.25">
      <c r="A207" s="37" t="s">
        <v>16</v>
      </c>
      <c r="B207" s="6" t="s">
        <v>40</v>
      </c>
      <c r="C207" s="282">
        <v>37993</v>
      </c>
      <c r="D207" s="281">
        <f t="shared" si="6"/>
        <v>1</v>
      </c>
      <c r="E207" s="6">
        <f t="shared" si="7"/>
        <v>7</v>
      </c>
      <c r="F207" s="37">
        <v>4</v>
      </c>
    </row>
    <row r="208" spans="1:6" x14ac:dyDescent="0.25">
      <c r="A208" s="37" t="s">
        <v>16</v>
      </c>
      <c r="B208" s="6" t="s">
        <v>40</v>
      </c>
      <c r="C208" s="282">
        <v>38067</v>
      </c>
      <c r="D208" s="281">
        <f t="shared" si="6"/>
        <v>3</v>
      </c>
      <c r="E208" s="6">
        <f t="shared" si="7"/>
        <v>21</v>
      </c>
      <c r="F208" s="37">
        <v>2</v>
      </c>
    </row>
    <row r="209" spans="1:6" x14ac:dyDescent="0.25">
      <c r="A209" s="37" t="s">
        <v>16</v>
      </c>
      <c r="B209" s="6" t="s">
        <v>40</v>
      </c>
      <c r="C209" s="282">
        <v>37992</v>
      </c>
      <c r="D209" s="281">
        <f t="shared" si="6"/>
        <v>1</v>
      </c>
      <c r="E209" s="6">
        <f t="shared" si="7"/>
        <v>6</v>
      </c>
      <c r="F209" s="37">
        <v>3</v>
      </c>
    </row>
    <row r="210" spans="1:6" x14ac:dyDescent="0.25">
      <c r="A210" s="37" t="s">
        <v>16</v>
      </c>
      <c r="B210" s="6" t="s">
        <v>40</v>
      </c>
      <c r="C210" s="282">
        <v>38024</v>
      </c>
      <c r="D210" s="281">
        <f t="shared" si="6"/>
        <v>2</v>
      </c>
      <c r="E210" s="6">
        <f t="shared" si="7"/>
        <v>7</v>
      </c>
      <c r="F210" s="37">
        <v>3</v>
      </c>
    </row>
    <row r="211" spans="1:6" x14ac:dyDescent="0.25">
      <c r="A211" s="37" t="s">
        <v>16</v>
      </c>
      <c r="B211" s="6" t="s">
        <v>40</v>
      </c>
      <c r="C211" s="282">
        <v>38066</v>
      </c>
      <c r="D211" s="281">
        <f t="shared" si="6"/>
        <v>3</v>
      </c>
      <c r="E211" s="6">
        <f t="shared" si="7"/>
        <v>20</v>
      </c>
      <c r="F211" s="37">
        <v>3</v>
      </c>
    </row>
    <row r="212" spans="1:6" x14ac:dyDescent="0.25">
      <c r="A212" s="37" t="s">
        <v>16</v>
      </c>
      <c r="B212" s="6" t="s">
        <v>40</v>
      </c>
      <c r="C212" s="282">
        <v>38069</v>
      </c>
      <c r="D212" s="281">
        <f t="shared" si="6"/>
        <v>3</v>
      </c>
      <c r="E212" s="6">
        <f t="shared" si="7"/>
        <v>23</v>
      </c>
      <c r="F212" s="37">
        <v>4</v>
      </c>
    </row>
    <row r="213" spans="1:6" x14ac:dyDescent="0.25">
      <c r="A213" s="37" t="s">
        <v>16</v>
      </c>
      <c r="B213" s="6" t="s">
        <v>40</v>
      </c>
      <c r="C213" s="282">
        <v>39448</v>
      </c>
      <c r="D213" s="281">
        <f t="shared" si="6"/>
        <v>1</v>
      </c>
      <c r="E213" s="6">
        <f t="shared" si="7"/>
        <v>1</v>
      </c>
      <c r="F213" s="37">
        <v>1</v>
      </c>
    </row>
    <row r="214" spans="1:6" x14ac:dyDescent="0.25">
      <c r="A214" s="37" t="s">
        <v>16</v>
      </c>
      <c r="B214" s="6" t="s">
        <v>40</v>
      </c>
      <c r="C214" s="282">
        <v>38004</v>
      </c>
      <c r="D214" s="281">
        <f t="shared" si="6"/>
        <v>1</v>
      </c>
      <c r="E214" s="6">
        <f t="shared" si="7"/>
        <v>18</v>
      </c>
      <c r="F214" s="37">
        <v>1</v>
      </c>
    </row>
    <row r="215" spans="1:6" x14ac:dyDescent="0.25">
      <c r="A215" s="37" t="s">
        <v>16</v>
      </c>
      <c r="B215" s="6" t="s">
        <v>40</v>
      </c>
      <c r="C215" s="282">
        <v>38017</v>
      </c>
      <c r="D215" s="281">
        <f t="shared" si="6"/>
        <v>1</v>
      </c>
      <c r="E215" s="6">
        <f t="shared" si="7"/>
        <v>31</v>
      </c>
      <c r="F215" s="37">
        <v>1</v>
      </c>
    </row>
    <row r="216" spans="1:6" x14ac:dyDescent="0.25">
      <c r="A216" s="37" t="s">
        <v>16</v>
      </c>
      <c r="B216" s="6" t="s">
        <v>40</v>
      </c>
      <c r="C216" s="282">
        <v>38062</v>
      </c>
      <c r="D216" s="281">
        <f t="shared" si="6"/>
        <v>3</v>
      </c>
      <c r="E216" s="6">
        <f t="shared" si="7"/>
        <v>16</v>
      </c>
      <c r="F216" s="37">
        <v>3</v>
      </c>
    </row>
    <row r="217" spans="1:6" x14ac:dyDescent="0.25">
      <c r="A217" s="37" t="s">
        <v>16</v>
      </c>
      <c r="B217" s="6" t="s">
        <v>40</v>
      </c>
      <c r="C217" s="282">
        <v>38029</v>
      </c>
      <c r="D217" s="281">
        <f t="shared" si="6"/>
        <v>2</v>
      </c>
      <c r="E217" s="6">
        <f t="shared" si="7"/>
        <v>12</v>
      </c>
      <c r="F217" s="37">
        <v>1</v>
      </c>
    </row>
    <row r="218" spans="1:6" x14ac:dyDescent="0.25">
      <c r="A218" s="37" t="s">
        <v>16</v>
      </c>
      <c r="B218" s="6" t="s">
        <v>40</v>
      </c>
      <c r="C218" s="282">
        <v>38039</v>
      </c>
      <c r="D218" s="281">
        <f t="shared" si="6"/>
        <v>2</v>
      </c>
      <c r="E218" s="6">
        <f t="shared" si="7"/>
        <v>22</v>
      </c>
      <c r="F218" s="37">
        <v>2</v>
      </c>
    </row>
    <row r="219" spans="1:6" x14ac:dyDescent="0.25">
      <c r="A219" s="37" t="s">
        <v>16</v>
      </c>
      <c r="B219" s="6" t="s">
        <v>40</v>
      </c>
      <c r="C219" s="282">
        <v>37996</v>
      </c>
      <c r="D219" s="281">
        <f t="shared" si="6"/>
        <v>1</v>
      </c>
      <c r="E219" s="6">
        <f t="shared" si="7"/>
        <v>10</v>
      </c>
      <c r="F219" s="37">
        <v>3</v>
      </c>
    </row>
    <row r="220" spans="1:6" x14ac:dyDescent="0.25">
      <c r="A220" s="37" t="s">
        <v>16</v>
      </c>
      <c r="B220" s="6" t="s">
        <v>40</v>
      </c>
      <c r="C220" s="282">
        <v>38006</v>
      </c>
      <c r="D220" s="281">
        <f t="shared" si="6"/>
        <v>1</v>
      </c>
      <c r="E220" s="6">
        <f t="shared" si="7"/>
        <v>20</v>
      </c>
      <c r="F220" s="37">
        <v>2</v>
      </c>
    </row>
    <row r="221" spans="1:6" x14ac:dyDescent="0.25">
      <c r="A221" s="37" t="s">
        <v>16</v>
      </c>
      <c r="B221" s="6" t="s">
        <v>40</v>
      </c>
      <c r="C221" s="282">
        <v>38025</v>
      </c>
      <c r="D221" s="281">
        <f t="shared" si="6"/>
        <v>2</v>
      </c>
      <c r="E221" s="6">
        <f t="shared" si="7"/>
        <v>8</v>
      </c>
      <c r="F221" s="37">
        <v>3</v>
      </c>
    </row>
    <row r="222" spans="1:6" x14ac:dyDescent="0.25">
      <c r="A222" s="37" t="s">
        <v>16</v>
      </c>
      <c r="B222" s="6" t="s">
        <v>40</v>
      </c>
      <c r="C222" s="282">
        <v>38028</v>
      </c>
      <c r="D222" s="281">
        <f t="shared" si="6"/>
        <v>2</v>
      </c>
      <c r="E222" s="6">
        <f t="shared" si="7"/>
        <v>11</v>
      </c>
      <c r="F222" s="37">
        <v>1</v>
      </c>
    </row>
    <row r="223" spans="1:6" x14ac:dyDescent="0.25">
      <c r="A223" s="37" t="s">
        <v>16</v>
      </c>
      <c r="B223" s="6" t="s">
        <v>40</v>
      </c>
      <c r="C223" s="282">
        <v>38018</v>
      </c>
      <c r="D223" s="281">
        <f t="shared" si="6"/>
        <v>2</v>
      </c>
      <c r="E223" s="6">
        <f t="shared" si="7"/>
        <v>1</v>
      </c>
      <c r="F223" s="37">
        <v>3</v>
      </c>
    </row>
    <row r="224" spans="1:6" x14ac:dyDescent="0.25">
      <c r="A224" s="37" t="s">
        <v>16</v>
      </c>
      <c r="B224" s="6" t="s">
        <v>40</v>
      </c>
      <c r="C224" s="282">
        <v>38050</v>
      </c>
      <c r="D224" s="281">
        <f t="shared" si="6"/>
        <v>3</v>
      </c>
      <c r="E224" s="6">
        <f t="shared" si="7"/>
        <v>4</v>
      </c>
      <c r="F224" s="37">
        <v>4</v>
      </c>
    </row>
    <row r="225" spans="1:6" x14ac:dyDescent="0.25">
      <c r="A225" s="37" t="s">
        <v>16</v>
      </c>
      <c r="B225" s="6" t="s">
        <v>40</v>
      </c>
      <c r="C225" s="282">
        <v>38063</v>
      </c>
      <c r="D225" s="281">
        <f t="shared" si="6"/>
        <v>3</v>
      </c>
      <c r="E225" s="6">
        <f t="shared" si="7"/>
        <v>17</v>
      </c>
      <c r="F225" s="37">
        <v>3</v>
      </c>
    </row>
    <row r="226" spans="1:6" x14ac:dyDescent="0.25">
      <c r="A226" s="37" t="s">
        <v>16</v>
      </c>
      <c r="B226" s="6" t="s">
        <v>40</v>
      </c>
      <c r="C226" s="282">
        <v>38043</v>
      </c>
      <c r="D226" s="281">
        <f t="shared" si="6"/>
        <v>2</v>
      </c>
      <c r="E226" s="6">
        <f t="shared" si="7"/>
        <v>26</v>
      </c>
      <c r="F226" s="37">
        <v>3</v>
      </c>
    </row>
    <row r="227" spans="1:6" x14ac:dyDescent="0.25">
      <c r="A227" s="37" t="s">
        <v>16</v>
      </c>
      <c r="B227" s="6" t="s">
        <v>40</v>
      </c>
      <c r="C227" s="282">
        <v>38046</v>
      </c>
      <c r="D227" s="281">
        <f t="shared" si="6"/>
        <v>2</v>
      </c>
      <c r="E227" s="6">
        <f t="shared" si="7"/>
        <v>29</v>
      </c>
      <c r="F227" s="37">
        <v>3</v>
      </c>
    </row>
    <row r="228" spans="1:6" x14ac:dyDescent="0.25">
      <c r="A228" s="37" t="s">
        <v>16</v>
      </c>
      <c r="B228" s="6" t="s">
        <v>40</v>
      </c>
      <c r="C228" s="282">
        <v>38049</v>
      </c>
      <c r="D228" s="281">
        <f t="shared" si="6"/>
        <v>3</v>
      </c>
      <c r="E228" s="6">
        <f t="shared" si="7"/>
        <v>3</v>
      </c>
      <c r="F228" s="37">
        <v>3</v>
      </c>
    </row>
    <row r="229" spans="1:6" x14ac:dyDescent="0.25">
      <c r="A229" s="37" t="s">
        <v>16</v>
      </c>
      <c r="B229" s="6" t="s">
        <v>40</v>
      </c>
      <c r="C229" s="282">
        <v>38048</v>
      </c>
      <c r="D229" s="281">
        <f t="shared" si="6"/>
        <v>3</v>
      </c>
      <c r="E229" s="6">
        <f t="shared" si="7"/>
        <v>2</v>
      </c>
      <c r="F229" s="37">
        <v>1</v>
      </c>
    </row>
    <row r="230" spans="1:6" x14ac:dyDescent="0.25">
      <c r="A230" s="37" t="s">
        <v>16</v>
      </c>
      <c r="B230" s="6" t="s">
        <v>40</v>
      </c>
      <c r="C230" s="282">
        <v>38077</v>
      </c>
      <c r="D230" s="281">
        <f t="shared" si="6"/>
        <v>3</v>
      </c>
      <c r="E230" s="6">
        <f t="shared" si="7"/>
        <v>31</v>
      </c>
      <c r="F230" s="37">
        <v>1</v>
      </c>
    </row>
    <row r="231" spans="1:6" x14ac:dyDescent="0.25">
      <c r="A231" s="37" t="s">
        <v>16</v>
      </c>
      <c r="B231" s="6" t="s">
        <v>40</v>
      </c>
      <c r="C231" s="282">
        <v>38035</v>
      </c>
      <c r="D231" s="281">
        <f t="shared" si="6"/>
        <v>2</v>
      </c>
      <c r="E231" s="6">
        <f t="shared" si="7"/>
        <v>18</v>
      </c>
      <c r="F231" s="37">
        <v>5</v>
      </c>
    </row>
    <row r="232" spans="1:6" x14ac:dyDescent="0.25">
      <c r="A232" s="37" t="s">
        <v>16</v>
      </c>
      <c r="B232" s="6" t="s">
        <v>40</v>
      </c>
      <c r="C232" s="282">
        <v>38038</v>
      </c>
      <c r="D232" s="281">
        <f t="shared" si="6"/>
        <v>2</v>
      </c>
      <c r="E232" s="6">
        <f t="shared" si="7"/>
        <v>21</v>
      </c>
      <c r="F232" s="37">
        <v>1</v>
      </c>
    </row>
    <row r="233" spans="1:6" x14ac:dyDescent="0.25">
      <c r="A233" s="37" t="s">
        <v>16</v>
      </c>
      <c r="B233" s="6" t="s">
        <v>40</v>
      </c>
      <c r="C233" s="282">
        <v>38041</v>
      </c>
      <c r="D233" s="281">
        <f t="shared" si="6"/>
        <v>2</v>
      </c>
      <c r="E233" s="6">
        <f t="shared" si="7"/>
        <v>24</v>
      </c>
      <c r="F233" s="37">
        <v>2</v>
      </c>
    </row>
    <row r="234" spans="1:6" x14ac:dyDescent="0.25">
      <c r="A234" s="37" t="s">
        <v>16</v>
      </c>
      <c r="B234" s="6" t="s">
        <v>40</v>
      </c>
      <c r="C234" s="282">
        <v>38060</v>
      </c>
      <c r="D234" s="281">
        <f t="shared" si="6"/>
        <v>3</v>
      </c>
      <c r="E234" s="6">
        <f t="shared" si="7"/>
        <v>14</v>
      </c>
      <c r="F234" s="37">
        <v>4</v>
      </c>
    </row>
    <row r="235" spans="1:6" x14ac:dyDescent="0.25">
      <c r="A235" s="37" t="s">
        <v>16</v>
      </c>
      <c r="B235" s="6" t="s">
        <v>40</v>
      </c>
      <c r="C235" s="282">
        <v>38070</v>
      </c>
      <c r="D235" s="281">
        <f t="shared" si="6"/>
        <v>3</v>
      </c>
      <c r="E235" s="6">
        <f t="shared" si="7"/>
        <v>24</v>
      </c>
      <c r="F235" s="37">
        <v>3</v>
      </c>
    </row>
    <row r="236" spans="1:6" x14ac:dyDescent="0.25">
      <c r="A236" s="37" t="s">
        <v>16</v>
      </c>
      <c r="B236" s="6" t="s">
        <v>40</v>
      </c>
      <c r="C236" s="282">
        <v>37995</v>
      </c>
      <c r="D236" s="281">
        <f t="shared" si="6"/>
        <v>1</v>
      </c>
      <c r="E236" s="6">
        <f t="shared" si="7"/>
        <v>9</v>
      </c>
      <c r="F236" s="37">
        <v>3</v>
      </c>
    </row>
    <row r="237" spans="1:6" x14ac:dyDescent="0.25">
      <c r="A237" s="37" t="s">
        <v>16</v>
      </c>
      <c r="B237" s="6" t="s">
        <v>40</v>
      </c>
      <c r="C237" s="282">
        <v>38037</v>
      </c>
      <c r="D237" s="281">
        <f t="shared" si="6"/>
        <v>2</v>
      </c>
      <c r="E237" s="6">
        <f t="shared" si="7"/>
        <v>20</v>
      </c>
      <c r="F237" s="37">
        <v>2</v>
      </c>
    </row>
    <row r="238" spans="1:6" x14ac:dyDescent="0.25">
      <c r="A238" s="37" t="s">
        <v>16</v>
      </c>
      <c r="B238" s="6" t="s">
        <v>40</v>
      </c>
      <c r="C238" s="282">
        <v>38040</v>
      </c>
      <c r="D238" s="281">
        <f t="shared" si="6"/>
        <v>2</v>
      </c>
      <c r="E238" s="6">
        <f t="shared" si="7"/>
        <v>23</v>
      </c>
      <c r="F238" s="37">
        <v>3</v>
      </c>
    </row>
    <row r="239" spans="1:6" x14ac:dyDescent="0.25">
      <c r="A239" s="37" t="s">
        <v>16</v>
      </c>
      <c r="B239" s="6" t="s">
        <v>40</v>
      </c>
      <c r="C239" s="282">
        <v>38056</v>
      </c>
      <c r="D239" s="281">
        <f t="shared" si="6"/>
        <v>3</v>
      </c>
      <c r="E239" s="6">
        <f t="shared" si="7"/>
        <v>10</v>
      </c>
      <c r="F239" s="37">
        <v>2</v>
      </c>
    </row>
    <row r="240" spans="1:6" x14ac:dyDescent="0.25">
      <c r="A240" s="37" t="s">
        <v>16</v>
      </c>
      <c r="B240" s="6" t="s">
        <v>40</v>
      </c>
      <c r="C240" s="282">
        <v>38076</v>
      </c>
      <c r="D240" s="281">
        <f t="shared" si="6"/>
        <v>3</v>
      </c>
      <c r="E240" s="6">
        <f t="shared" si="7"/>
        <v>30</v>
      </c>
      <c r="F240" s="37">
        <v>1</v>
      </c>
    </row>
    <row r="241" spans="1:6" x14ac:dyDescent="0.25">
      <c r="A241" s="37" t="s">
        <v>16</v>
      </c>
      <c r="B241" s="6" t="s">
        <v>40</v>
      </c>
      <c r="C241" s="282">
        <v>38020</v>
      </c>
      <c r="D241" s="281">
        <f t="shared" si="6"/>
        <v>2</v>
      </c>
      <c r="E241" s="6">
        <f t="shared" si="7"/>
        <v>3</v>
      </c>
      <c r="F241" s="37">
        <v>2</v>
      </c>
    </row>
    <row r="242" spans="1:6" x14ac:dyDescent="0.25">
      <c r="A242" s="37" t="s">
        <v>16</v>
      </c>
      <c r="B242" s="6" t="s">
        <v>40</v>
      </c>
      <c r="C242" s="282">
        <v>38027</v>
      </c>
      <c r="D242" s="281">
        <f t="shared" si="6"/>
        <v>2</v>
      </c>
      <c r="E242" s="6">
        <f t="shared" si="7"/>
        <v>10</v>
      </c>
      <c r="F242" s="37">
        <v>1</v>
      </c>
    </row>
    <row r="243" spans="1:6" x14ac:dyDescent="0.25">
      <c r="A243" s="37" t="s">
        <v>16</v>
      </c>
      <c r="B243" s="6" t="s">
        <v>40</v>
      </c>
      <c r="C243" s="282">
        <v>38068</v>
      </c>
      <c r="D243" s="281">
        <f t="shared" si="6"/>
        <v>3</v>
      </c>
      <c r="E243" s="6">
        <f t="shared" si="7"/>
        <v>22</v>
      </c>
      <c r="F243" s="37">
        <v>1</v>
      </c>
    </row>
    <row r="244" spans="1:6" x14ac:dyDescent="0.25">
      <c r="A244" s="37" t="s">
        <v>16</v>
      </c>
      <c r="B244" s="6" t="s">
        <v>40</v>
      </c>
      <c r="C244" s="282">
        <v>38013</v>
      </c>
      <c r="D244" s="281">
        <f t="shared" si="6"/>
        <v>1</v>
      </c>
      <c r="E244" s="6">
        <f t="shared" si="7"/>
        <v>27</v>
      </c>
      <c r="F244" s="37">
        <v>1</v>
      </c>
    </row>
    <row r="245" spans="1:6" x14ac:dyDescent="0.25">
      <c r="A245" s="37" t="s">
        <v>16</v>
      </c>
      <c r="B245" s="6" t="s">
        <v>40</v>
      </c>
      <c r="C245" s="282">
        <v>38045</v>
      </c>
      <c r="D245" s="281">
        <f t="shared" si="6"/>
        <v>2</v>
      </c>
      <c r="E245" s="6">
        <f t="shared" si="7"/>
        <v>28</v>
      </c>
      <c r="F245" s="37">
        <v>1</v>
      </c>
    </row>
    <row r="246" spans="1:6" x14ac:dyDescent="0.25">
      <c r="A246" s="37" t="s">
        <v>16</v>
      </c>
      <c r="B246" s="6" t="s">
        <v>40</v>
      </c>
      <c r="C246" s="282">
        <v>38058</v>
      </c>
      <c r="D246" s="281">
        <f t="shared" si="6"/>
        <v>3</v>
      </c>
      <c r="E246" s="6">
        <f t="shared" si="7"/>
        <v>12</v>
      </c>
      <c r="F246" s="37">
        <v>1</v>
      </c>
    </row>
    <row r="247" spans="1:6" x14ac:dyDescent="0.25">
      <c r="A247" s="37" t="s">
        <v>16</v>
      </c>
      <c r="B247" s="6" t="s">
        <v>40</v>
      </c>
      <c r="C247" s="282">
        <v>38071</v>
      </c>
      <c r="D247" s="281">
        <f t="shared" si="6"/>
        <v>3</v>
      </c>
      <c r="E247" s="6">
        <f t="shared" si="7"/>
        <v>25</v>
      </c>
      <c r="F247" s="37">
        <v>2</v>
      </c>
    </row>
    <row r="248" spans="1:6" x14ac:dyDescent="0.25">
      <c r="A248" s="37" t="s">
        <v>16</v>
      </c>
      <c r="B248" s="6" t="s">
        <v>40</v>
      </c>
      <c r="C248" s="282">
        <v>37990</v>
      </c>
      <c r="D248" s="281">
        <f t="shared" si="6"/>
        <v>1</v>
      </c>
      <c r="E248" s="6">
        <f t="shared" si="7"/>
        <v>4</v>
      </c>
      <c r="F248" s="37">
        <v>2</v>
      </c>
    </row>
    <row r="249" spans="1:6" x14ac:dyDescent="0.25">
      <c r="A249" s="37" t="s">
        <v>16</v>
      </c>
      <c r="B249" s="6" t="s">
        <v>40</v>
      </c>
      <c r="C249" s="282">
        <v>37999</v>
      </c>
      <c r="D249" s="281">
        <f t="shared" si="6"/>
        <v>1</v>
      </c>
      <c r="E249" s="6">
        <f t="shared" si="7"/>
        <v>13</v>
      </c>
      <c r="F249" s="37">
        <v>2</v>
      </c>
    </row>
    <row r="250" spans="1:6" x14ac:dyDescent="0.25">
      <c r="A250" s="37" t="s">
        <v>16</v>
      </c>
      <c r="B250" s="6" t="s">
        <v>40</v>
      </c>
      <c r="C250" s="282">
        <v>38009</v>
      </c>
      <c r="D250" s="281">
        <f t="shared" si="6"/>
        <v>1</v>
      </c>
      <c r="E250" s="6">
        <f t="shared" si="7"/>
        <v>23</v>
      </c>
      <c r="F250" s="37">
        <v>1</v>
      </c>
    </row>
    <row r="251" spans="1:6" x14ac:dyDescent="0.25">
      <c r="A251" s="37" t="s">
        <v>16</v>
      </c>
      <c r="B251" s="6" t="s">
        <v>40</v>
      </c>
      <c r="C251" s="282">
        <v>38012</v>
      </c>
      <c r="D251" s="281">
        <f t="shared" si="6"/>
        <v>1</v>
      </c>
      <c r="E251" s="6">
        <f t="shared" si="7"/>
        <v>26</v>
      </c>
      <c r="F251" s="37">
        <v>2</v>
      </c>
    </row>
    <row r="252" spans="1:6" x14ac:dyDescent="0.25">
      <c r="A252" s="37" t="s">
        <v>16</v>
      </c>
      <c r="B252" s="6" t="s">
        <v>40</v>
      </c>
      <c r="C252" s="282">
        <v>38015</v>
      </c>
      <c r="D252" s="281">
        <f t="shared" si="6"/>
        <v>1</v>
      </c>
      <c r="E252" s="6">
        <f t="shared" si="7"/>
        <v>29</v>
      </c>
      <c r="F252" s="37">
        <v>1</v>
      </c>
    </row>
    <row r="253" spans="1:6" x14ac:dyDescent="0.25">
      <c r="A253" s="37" t="s">
        <v>16</v>
      </c>
      <c r="B253" s="6" t="s">
        <v>40</v>
      </c>
      <c r="C253" s="282">
        <v>38022</v>
      </c>
      <c r="D253" s="281">
        <f t="shared" si="6"/>
        <v>2</v>
      </c>
      <c r="E253" s="6">
        <f t="shared" si="7"/>
        <v>5</v>
      </c>
      <c r="F253" s="37">
        <v>1</v>
      </c>
    </row>
    <row r="254" spans="1:6" x14ac:dyDescent="0.25">
      <c r="A254" s="37" t="s">
        <v>16</v>
      </c>
      <c r="B254" s="6" t="s">
        <v>40</v>
      </c>
      <c r="C254" s="282">
        <v>38051</v>
      </c>
      <c r="D254" s="281">
        <f t="shared" si="6"/>
        <v>3</v>
      </c>
      <c r="E254" s="6">
        <f t="shared" si="7"/>
        <v>5</v>
      </c>
      <c r="F254" s="37">
        <v>3</v>
      </c>
    </row>
    <row r="255" spans="1:6" x14ac:dyDescent="0.25">
      <c r="A255" s="37" t="s">
        <v>16</v>
      </c>
      <c r="B255" s="6" t="s">
        <v>40</v>
      </c>
      <c r="C255" s="282">
        <v>38073</v>
      </c>
      <c r="D255" s="281">
        <f t="shared" si="6"/>
        <v>3</v>
      </c>
      <c r="E255" s="6">
        <f t="shared" si="7"/>
        <v>27</v>
      </c>
      <c r="F255" s="37">
        <v>1</v>
      </c>
    </row>
    <row r="256" spans="1:6" x14ac:dyDescent="0.25">
      <c r="A256" s="37" t="s">
        <v>16</v>
      </c>
      <c r="B256" s="6" t="s">
        <v>40</v>
      </c>
      <c r="C256" s="282">
        <v>38002</v>
      </c>
      <c r="D256" s="281">
        <f t="shared" si="6"/>
        <v>1</v>
      </c>
      <c r="E256" s="6">
        <f t="shared" si="7"/>
        <v>16</v>
      </c>
      <c r="F256" s="37">
        <v>3</v>
      </c>
    </row>
    <row r="257" spans="1:6" x14ac:dyDescent="0.25">
      <c r="A257" s="37" t="s">
        <v>16</v>
      </c>
      <c r="B257" s="6" t="s">
        <v>40</v>
      </c>
      <c r="C257" s="282">
        <v>38008</v>
      </c>
      <c r="D257" s="281">
        <f t="shared" si="6"/>
        <v>1</v>
      </c>
      <c r="E257" s="6">
        <f t="shared" si="7"/>
        <v>22</v>
      </c>
      <c r="F257" s="37">
        <v>1</v>
      </c>
    </row>
    <row r="258" spans="1:6" x14ac:dyDescent="0.25">
      <c r="A258" s="37" t="s">
        <v>16</v>
      </c>
      <c r="B258" s="6" t="s">
        <v>40</v>
      </c>
      <c r="C258" s="282">
        <v>38011</v>
      </c>
      <c r="D258" s="281">
        <f t="shared" si="6"/>
        <v>1</v>
      </c>
      <c r="E258" s="6">
        <f t="shared" si="7"/>
        <v>25</v>
      </c>
      <c r="F258" s="37">
        <v>2</v>
      </c>
    </row>
    <row r="259" spans="1:6" x14ac:dyDescent="0.25">
      <c r="A259" s="37" t="s">
        <v>16</v>
      </c>
      <c r="B259" s="6" t="s">
        <v>40</v>
      </c>
      <c r="C259" s="282">
        <v>38047</v>
      </c>
      <c r="D259" s="281">
        <f t="shared" ref="D259:D322" si="8">MONTH(C259)</f>
        <v>3</v>
      </c>
      <c r="E259" s="6">
        <f t="shared" ref="E259:E322" si="9">DAY(C259)</f>
        <v>1</v>
      </c>
      <c r="F259" s="37">
        <v>3</v>
      </c>
    </row>
    <row r="260" spans="1:6" x14ac:dyDescent="0.25">
      <c r="A260" s="37" t="s">
        <v>16</v>
      </c>
      <c r="B260" s="6" t="s">
        <v>40</v>
      </c>
      <c r="C260" s="282">
        <v>37998</v>
      </c>
      <c r="D260" s="281">
        <f t="shared" si="8"/>
        <v>1</v>
      </c>
      <c r="E260" s="6">
        <f t="shared" si="9"/>
        <v>12</v>
      </c>
      <c r="F260" s="37">
        <v>3</v>
      </c>
    </row>
    <row r="261" spans="1:6" x14ac:dyDescent="0.25">
      <c r="A261" s="37" t="s">
        <v>16</v>
      </c>
      <c r="B261" s="6" t="s">
        <v>40</v>
      </c>
      <c r="C261" s="282">
        <v>38007</v>
      </c>
      <c r="D261" s="281">
        <f t="shared" si="8"/>
        <v>1</v>
      </c>
      <c r="E261" s="6">
        <f t="shared" si="9"/>
        <v>21</v>
      </c>
      <c r="F261" s="37">
        <v>1</v>
      </c>
    </row>
    <row r="262" spans="1:6" x14ac:dyDescent="0.25">
      <c r="A262" s="37" t="s">
        <v>16</v>
      </c>
      <c r="B262" s="6" t="s">
        <v>40</v>
      </c>
      <c r="C262" s="282">
        <v>38052</v>
      </c>
      <c r="D262" s="281">
        <f t="shared" si="8"/>
        <v>3</v>
      </c>
      <c r="E262" s="6">
        <f t="shared" si="9"/>
        <v>6</v>
      </c>
      <c r="F262" s="37">
        <v>1</v>
      </c>
    </row>
    <row r="263" spans="1:6" x14ac:dyDescent="0.25">
      <c r="A263" s="37" t="s">
        <v>16</v>
      </c>
      <c r="B263" s="6" t="s">
        <v>40</v>
      </c>
      <c r="C263" s="282">
        <v>38059</v>
      </c>
      <c r="D263" s="281">
        <f t="shared" si="8"/>
        <v>3</v>
      </c>
      <c r="E263" s="6">
        <f t="shared" si="9"/>
        <v>13</v>
      </c>
      <c r="F263" s="37">
        <v>2</v>
      </c>
    </row>
    <row r="264" spans="1:6" x14ac:dyDescent="0.25">
      <c r="A264" s="37" t="s">
        <v>16</v>
      </c>
      <c r="B264" s="6" t="s">
        <v>40</v>
      </c>
      <c r="C264" s="282">
        <v>38075</v>
      </c>
      <c r="D264" s="281">
        <f t="shared" si="8"/>
        <v>3</v>
      </c>
      <c r="E264" s="6">
        <f t="shared" si="9"/>
        <v>29</v>
      </c>
      <c r="F264" s="37">
        <v>1</v>
      </c>
    </row>
    <row r="265" spans="1:6" x14ac:dyDescent="0.25">
      <c r="A265" s="37" t="s">
        <v>16</v>
      </c>
      <c r="B265" s="6" t="s">
        <v>26</v>
      </c>
      <c r="C265" s="282">
        <v>36165</v>
      </c>
      <c r="D265" s="281">
        <f t="shared" si="8"/>
        <v>1</v>
      </c>
      <c r="E265" s="6">
        <f t="shared" si="9"/>
        <v>5</v>
      </c>
      <c r="F265" s="37">
        <v>6</v>
      </c>
    </row>
    <row r="266" spans="1:6" x14ac:dyDescent="0.25">
      <c r="A266" s="37" t="s">
        <v>16</v>
      </c>
      <c r="B266" s="6" t="s">
        <v>26</v>
      </c>
      <c r="C266" s="282">
        <v>36201</v>
      </c>
      <c r="D266" s="281">
        <f t="shared" si="8"/>
        <v>2</v>
      </c>
      <c r="E266" s="6">
        <f t="shared" si="9"/>
        <v>10</v>
      </c>
      <c r="F266" s="37">
        <v>6</v>
      </c>
    </row>
    <row r="267" spans="1:6" x14ac:dyDescent="0.25">
      <c r="A267" s="37" t="s">
        <v>16</v>
      </c>
      <c r="B267" s="6" t="s">
        <v>26</v>
      </c>
      <c r="C267" s="282">
        <v>36210</v>
      </c>
      <c r="D267" s="281">
        <f t="shared" si="8"/>
        <v>2</v>
      </c>
      <c r="E267" s="6">
        <f t="shared" si="9"/>
        <v>19</v>
      </c>
      <c r="F267" s="37">
        <v>5</v>
      </c>
    </row>
    <row r="268" spans="1:6" x14ac:dyDescent="0.25">
      <c r="A268" s="37" t="s">
        <v>16</v>
      </c>
      <c r="B268" s="6" t="s">
        <v>26</v>
      </c>
      <c r="C268" s="282">
        <v>36223</v>
      </c>
      <c r="D268" s="281">
        <f t="shared" si="8"/>
        <v>3</v>
      </c>
      <c r="E268" s="6">
        <f t="shared" si="9"/>
        <v>4</v>
      </c>
      <c r="F268" s="37">
        <v>5</v>
      </c>
    </row>
    <row r="269" spans="1:6" x14ac:dyDescent="0.25">
      <c r="A269" s="37" t="s">
        <v>16</v>
      </c>
      <c r="B269" s="6" t="s">
        <v>26</v>
      </c>
      <c r="C269" s="282">
        <v>36163</v>
      </c>
      <c r="D269" s="281">
        <f t="shared" si="8"/>
        <v>1</v>
      </c>
      <c r="E269" s="6">
        <f t="shared" si="9"/>
        <v>3</v>
      </c>
      <c r="F269" s="37">
        <v>11</v>
      </c>
    </row>
    <row r="270" spans="1:6" x14ac:dyDescent="0.25">
      <c r="A270" s="37" t="s">
        <v>16</v>
      </c>
      <c r="B270" s="6" t="s">
        <v>26</v>
      </c>
      <c r="C270" s="282">
        <v>36208</v>
      </c>
      <c r="D270" s="281">
        <f t="shared" si="8"/>
        <v>2</v>
      </c>
      <c r="E270" s="6">
        <f t="shared" si="9"/>
        <v>17</v>
      </c>
      <c r="F270" s="37">
        <v>2</v>
      </c>
    </row>
    <row r="271" spans="1:6" x14ac:dyDescent="0.25">
      <c r="A271" s="37" t="s">
        <v>16</v>
      </c>
      <c r="B271" s="6" t="s">
        <v>26</v>
      </c>
      <c r="C271" s="282">
        <v>36211</v>
      </c>
      <c r="D271" s="281">
        <f t="shared" si="8"/>
        <v>2</v>
      </c>
      <c r="E271" s="6">
        <f t="shared" si="9"/>
        <v>20</v>
      </c>
      <c r="F271" s="37">
        <v>12</v>
      </c>
    </row>
    <row r="272" spans="1:6" x14ac:dyDescent="0.25">
      <c r="A272" s="37" t="s">
        <v>16</v>
      </c>
      <c r="B272" s="6" t="s">
        <v>26</v>
      </c>
      <c r="C272" s="282">
        <v>36230</v>
      </c>
      <c r="D272" s="281">
        <f t="shared" si="8"/>
        <v>3</v>
      </c>
      <c r="E272" s="6">
        <f t="shared" si="9"/>
        <v>11</v>
      </c>
      <c r="F272" s="37">
        <v>6</v>
      </c>
    </row>
    <row r="273" spans="1:6" x14ac:dyDescent="0.25">
      <c r="A273" s="37" t="s">
        <v>16</v>
      </c>
      <c r="B273" s="6" t="s">
        <v>26</v>
      </c>
      <c r="C273" s="282">
        <v>36240</v>
      </c>
      <c r="D273" s="281">
        <f t="shared" si="8"/>
        <v>3</v>
      </c>
      <c r="E273" s="6">
        <f t="shared" si="9"/>
        <v>21</v>
      </c>
      <c r="F273" s="37">
        <v>4</v>
      </c>
    </row>
    <row r="274" spans="1:6" x14ac:dyDescent="0.25">
      <c r="A274" s="37" t="s">
        <v>16</v>
      </c>
      <c r="B274" s="6" t="s">
        <v>26</v>
      </c>
      <c r="C274" s="282">
        <v>36167</v>
      </c>
      <c r="D274" s="281">
        <f t="shared" si="8"/>
        <v>1</v>
      </c>
      <c r="E274" s="6">
        <f t="shared" si="9"/>
        <v>7</v>
      </c>
      <c r="F274" s="37">
        <v>11</v>
      </c>
    </row>
    <row r="275" spans="1:6" x14ac:dyDescent="0.25">
      <c r="A275" s="37" t="s">
        <v>16</v>
      </c>
      <c r="B275" s="6" t="s">
        <v>26</v>
      </c>
      <c r="C275" s="282">
        <v>36196</v>
      </c>
      <c r="D275" s="281">
        <f t="shared" si="8"/>
        <v>2</v>
      </c>
      <c r="E275" s="6">
        <f t="shared" si="9"/>
        <v>5</v>
      </c>
      <c r="F275" s="37">
        <v>7</v>
      </c>
    </row>
    <row r="276" spans="1:6" x14ac:dyDescent="0.25">
      <c r="A276" s="37" t="s">
        <v>16</v>
      </c>
      <c r="B276" s="6" t="s">
        <v>26</v>
      </c>
      <c r="C276" s="282">
        <v>36209</v>
      </c>
      <c r="D276" s="281">
        <f t="shared" si="8"/>
        <v>2</v>
      </c>
      <c r="E276" s="6">
        <f t="shared" si="9"/>
        <v>18</v>
      </c>
      <c r="F276" s="37">
        <v>6</v>
      </c>
    </row>
    <row r="277" spans="1:6" x14ac:dyDescent="0.25">
      <c r="A277" s="37" t="s">
        <v>16</v>
      </c>
      <c r="B277" s="6" t="s">
        <v>26</v>
      </c>
      <c r="C277" s="282">
        <v>36190</v>
      </c>
      <c r="D277" s="281">
        <f t="shared" si="8"/>
        <v>1</v>
      </c>
      <c r="E277" s="6">
        <f t="shared" si="9"/>
        <v>30</v>
      </c>
      <c r="F277" s="37">
        <v>5</v>
      </c>
    </row>
    <row r="278" spans="1:6" x14ac:dyDescent="0.25">
      <c r="A278" s="37" t="s">
        <v>16</v>
      </c>
      <c r="B278" s="6" t="s">
        <v>26</v>
      </c>
      <c r="C278" s="282">
        <v>36172</v>
      </c>
      <c r="D278" s="281">
        <f t="shared" si="8"/>
        <v>1</v>
      </c>
      <c r="E278" s="6">
        <f t="shared" si="9"/>
        <v>12</v>
      </c>
      <c r="F278" s="37">
        <v>5</v>
      </c>
    </row>
    <row r="279" spans="1:6" x14ac:dyDescent="0.25">
      <c r="A279" s="37" t="s">
        <v>16</v>
      </c>
      <c r="B279" s="6" t="s">
        <v>26</v>
      </c>
      <c r="C279" s="282">
        <v>36178</v>
      </c>
      <c r="D279" s="281">
        <f t="shared" si="8"/>
        <v>1</v>
      </c>
      <c r="E279" s="6">
        <f t="shared" si="9"/>
        <v>18</v>
      </c>
      <c r="F279" s="37">
        <v>3</v>
      </c>
    </row>
    <row r="280" spans="1:6" x14ac:dyDescent="0.25">
      <c r="A280" s="37" t="s">
        <v>16</v>
      </c>
      <c r="B280" s="6" t="s">
        <v>26</v>
      </c>
      <c r="C280" s="282">
        <v>36185</v>
      </c>
      <c r="D280" s="281">
        <f t="shared" si="8"/>
        <v>1</v>
      </c>
      <c r="E280" s="6">
        <f t="shared" si="9"/>
        <v>25</v>
      </c>
      <c r="F280" s="37">
        <v>7</v>
      </c>
    </row>
    <row r="281" spans="1:6" x14ac:dyDescent="0.25">
      <c r="A281" s="37" t="s">
        <v>16</v>
      </c>
      <c r="B281" s="6" t="s">
        <v>26</v>
      </c>
      <c r="C281" s="282">
        <v>36191</v>
      </c>
      <c r="D281" s="281">
        <f t="shared" si="8"/>
        <v>1</v>
      </c>
      <c r="E281" s="6">
        <f t="shared" si="9"/>
        <v>31</v>
      </c>
      <c r="F281" s="37">
        <v>8</v>
      </c>
    </row>
    <row r="282" spans="1:6" x14ac:dyDescent="0.25">
      <c r="A282" s="37" t="s">
        <v>16</v>
      </c>
      <c r="B282" s="6" t="s">
        <v>26</v>
      </c>
      <c r="C282" s="282">
        <v>36204</v>
      </c>
      <c r="D282" s="281">
        <f t="shared" si="8"/>
        <v>2</v>
      </c>
      <c r="E282" s="6">
        <f t="shared" si="9"/>
        <v>13</v>
      </c>
      <c r="F282" s="37">
        <v>13</v>
      </c>
    </row>
    <row r="283" spans="1:6" x14ac:dyDescent="0.25">
      <c r="A283" s="37" t="s">
        <v>16</v>
      </c>
      <c r="B283" s="6" t="s">
        <v>26</v>
      </c>
      <c r="C283" s="282">
        <v>36224</v>
      </c>
      <c r="D283" s="281">
        <f t="shared" si="8"/>
        <v>3</v>
      </c>
      <c r="E283" s="6">
        <f t="shared" si="9"/>
        <v>5</v>
      </c>
      <c r="F283" s="37">
        <v>4</v>
      </c>
    </row>
    <row r="284" spans="1:6" x14ac:dyDescent="0.25">
      <c r="A284" s="37" t="s">
        <v>16</v>
      </c>
      <c r="B284" s="6" t="s">
        <v>26</v>
      </c>
      <c r="C284" s="282">
        <v>36237</v>
      </c>
      <c r="D284" s="281">
        <f t="shared" si="8"/>
        <v>3</v>
      </c>
      <c r="E284" s="6">
        <f t="shared" si="9"/>
        <v>18</v>
      </c>
      <c r="F284" s="37">
        <v>9</v>
      </c>
    </row>
    <row r="285" spans="1:6" x14ac:dyDescent="0.25">
      <c r="A285" s="37" t="s">
        <v>16</v>
      </c>
      <c r="B285" s="6" t="s">
        <v>26</v>
      </c>
      <c r="C285" s="282">
        <v>36250</v>
      </c>
      <c r="D285" s="281">
        <f t="shared" si="8"/>
        <v>3</v>
      </c>
      <c r="E285" s="6">
        <f t="shared" si="9"/>
        <v>31</v>
      </c>
      <c r="F285" s="37">
        <v>2</v>
      </c>
    </row>
    <row r="286" spans="1:6" x14ac:dyDescent="0.25">
      <c r="A286" s="37" t="s">
        <v>16</v>
      </c>
      <c r="B286" s="6" t="s">
        <v>26</v>
      </c>
      <c r="C286" s="282">
        <v>36231</v>
      </c>
      <c r="D286" s="281">
        <f t="shared" si="8"/>
        <v>3</v>
      </c>
      <c r="E286" s="6">
        <f t="shared" si="9"/>
        <v>12</v>
      </c>
      <c r="F286" s="37">
        <v>5</v>
      </c>
    </row>
    <row r="287" spans="1:6" x14ac:dyDescent="0.25">
      <c r="A287" s="37" t="s">
        <v>16</v>
      </c>
      <c r="B287" s="6" t="s">
        <v>26</v>
      </c>
      <c r="C287" s="282">
        <v>36238</v>
      </c>
      <c r="D287" s="281">
        <f t="shared" si="8"/>
        <v>3</v>
      </c>
      <c r="E287" s="6">
        <f t="shared" si="9"/>
        <v>19</v>
      </c>
      <c r="F287" s="37">
        <v>8</v>
      </c>
    </row>
    <row r="288" spans="1:6" x14ac:dyDescent="0.25">
      <c r="A288" s="37" t="s">
        <v>16</v>
      </c>
      <c r="B288" s="6" t="s">
        <v>26</v>
      </c>
      <c r="C288" s="282">
        <v>36187</v>
      </c>
      <c r="D288" s="281">
        <f t="shared" si="8"/>
        <v>1</v>
      </c>
      <c r="E288" s="6">
        <f t="shared" si="9"/>
        <v>27</v>
      </c>
      <c r="F288" s="37">
        <v>6</v>
      </c>
    </row>
    <row r="289" spans="1:6" x14ac:dyDescent="0.25">
      <c r="A289" s="37" t="s">
        <v>16</v>
      </c>
      <c r="B289" s="6" t="s">
        <v>26</v>
      </c>
      <c r="C289" s="282">
        <v>36222</v>
      </c>
      <c r="D289" s="281">
        <f t="shared" si="8"/>
        <v>3</v>
      </c>
      <c r="E289" s="6">
        <f t="shared" si="9"/>
        <v>3</v>
      </c>
      <c r="F289" s="37">
        <v>10</v>
      </c>
    </row>
    <row r="290" spans="1:6" x14ac:dyDescent="0.25">
      <c r="A290" s="37" t="s">
        <v>16</v>
      </c>
      <c r="B290" s="6" t="s">
        <v>26</v>
      </c>
      <c r="C290" s="282">
        <v>36229</v>
      </c>
      <c r="D290" s="281">
        <f t="shared" si="8"/>
        <v>3</v>
      </c>
      <c r="E290" s="6">
        <f t="shared" si="9"/>
        <v>10</v>
      </c>
      <c r="F290" s="37">
        <v>3</v>
      </c>
    </row>
    <row r="291" spans="1:6" x14ac:dyDescent="0.25">
      <c r="A291" s="37" t="s">
        <v>16</v>
      </c>
      <c r="B291" s="6" t="s">
        <v>26</v>
      </c>
      <c r="C291" s="282">
        <v>36232</v>
      </c>
      <c r="D291" s="281">
        <f t="shared" si="8"/>
        <v>3</v>
      </c>
      <c r="E291" s="6">
        <f t="shared" si="9"/>
        <v>13</v>
      </c>
      <c r="F291" s="37">
        <v>6</v>
      </c>
    </row>
    <row r="292" spans="1:6" x14ac:dyDescent="0.25">
      <c r="A292" s="37" t="s">
        <v>16</v>
      </c>
      <c r="B292" s="6" t="s">
        <v>26</v>
      </c>
      <c r="C292" s="282">
        <v>36181</v>
      </c>
      <c r="D292" s="281">
        <f t="shared" si="8"/>
        <v>1</v>
      </c>
      <c r="E292" s="6">
        <f t="shared" si="9"/>
        <v>21</v>
      </c>
      <c r="F292" s="37">
        <v>8</v>
      </c>
    </row>
    <row r="293" spans="1:6" x14ac:dyDescent="0.25">
      <c r="A293" s="37" t="s">
        <v>16</v>
      </c>
      <c r="B293" s="6" t="s">
        <v>26</v>
      </c>
      <c r="C293" s="282">
        <v>36207</v>
      </c>
      <c r="D293" s="281">
        <f t="shared" si="8"/>
        <v>2</v>
      </c>
      <c r="E293" s="6">
        <f t="shared" si="9"/>
        <v>16</v>
      </c>
      <c r="F293" s="37">
        <v>2</v>
      </c>
    </row>
    <row r="294" spans="1:6" x14ac:dyDescent="0.25">
      <c r="A294" s="37" t="s">
        <v>16</v>
      </c>
      <c r="B294" s="6" t="s">
        <v>26</v>
      </c>
      <c r="C294" s="282">
        <v>36236</v>
      </c>
      <c r="D294" s="281">
        <f t="shared" si="8"/>
        <v>3</v>
      </c>
      <c r="E294" s="6">
        <f t="shared" si="9"/>
        <v>17</v>
      </c>
      <c r="F294" s="37">
        <v>4</v>
      </c>
    </row>
    <row r="295" spans="1:6" x14ac:dyDescent="0.25">
      <c r="A295" s="37" t="s">
        <v>16</v>
      </c>
      <c r="B295" s="6" t="s">
        <v>26</v>
      </c>
      <c r="C295" s="282">
        <v>36239</v>
      </c>
      <c r="D295" s="281">
        <f t="shared" si="8"/>
        <v>3</v>
      </c>
      <c r="E295" s="6">
        <f t="shared" si="9"/>
        <v>20</v>
      </c>
      <c r="F295" s="37">
        <v>12</v>
      </c>
    </row>
    <row r="296" spans="1:6" x14ac:dyDescent="0.25">
      <c r="A296" s="37" t="s">
        <v>16</v>
      </c>
      <c r="B296" s="6" t="s">
        <v>26</v>
      </c>
      <c r="C296" s="282">
        <v>36166</v>
      </c>
      <c r="D296" s="281">
        <f t="shared" si="8"/>
        <v>1</v>
      </c>
      <c r="E296" s="6">
        <f t="shared" si="9"/>
        <v>6</v>
      </c>
      <c r="F296" s="37">
        <v>7</v>
      </c>
    </row>
    <row r="297" spans="1:6" x14ac:dyDescent="0.25">
      <c r="A297" s="37" t="s">
        <v>16</v>
      </c>
      <c r="B297" s="6" t="s">
        <v>26</v>
      </c>
      <c r="C297" s="282">
        <v>36169</v>
      </c>
      <c r="D297" s="281">
        <f t="shared" si="8"/>
        <v>1</v>
      </c>
      <c r="E297" s="6">
        <f t="shared" si="9"/>
        <v>9</v>
      </c>
      <c r="F297" s="37">
        <v>11</v>
      </c>
    </row>
    <row r="298" spans="1:6" x14ac:dyDescent="0.25">
      <c r="A298" s="37" t="s">
        <v>16</v>
      </c>
      <c r="B298" s="6" t="s">
        <v>26</v>
      </c>
      <c r="C298" s="282">
        <v>36176</v>
      </c>
      <c r="D298" s="281">
        <f t="shared" si="8"/>
        <v>1</v>
      </c>
      <c r="E298" s="6">
        <f t="shared" si="9"/>
        <v>16</v>
      </c>
      <c r="F298" s="37">
        <v>8</v>
      </c>
    </row>
    <row r="299" spans="1:6" x14ac:dyDescent="0.25">
      <c r="A299" s="37" t="s">
        <v>16</v>
      </c>
      <c r="B299" s="6" t="s">
        <v>26</v>
      </c>
      <c r="C299" s="282">
        <v>36189</v>
      </c>
      <c r="D299" s="281">
        <f t="shared" si="8"/>
        <v>1</v>
      </c>
      <c r="E299" s="6">
        <f t="shared" si="9"/>
        <v>29</v>
      </c>
      <c r="F299" s="37">
        <v>4</v>
      </c>
    </row>
    <row r="300" spans="1:6" x14ac:dyDescent="0.25">
      <c r="A300" s="37" t="s">
        <v>16</v>
      </c>
      <c r="B300" s="6" t="s">
        <v>26</v>
      </c>
      <c r="C300" s="282">
        <v>36195</v>
      </c>
      <c r="D300" s="281">
        <f t="shared" si="8"/>
        <v>2</v>
      </c>
      <c r="E300" s="6">
        <f t="shared" si="9"/>
        <v>4</v>
      </c>
      <c r="F300" s="37">
        <v>4</v>
      </c>
    </row>
    <row r="301" spans="1:6" x14ac:dyDescent="0.25">
      <c r="A301" s="37" t="s">
        <v>16</v>
      </c>
      <c r="B301" s="6" t="s">
        <v>26</v>
      </c>
      <c r="C301" s="282">
        <v>36205</v>
      </c>
      <c r="D301" s="281">
        <f t="shared" si="8"/>
        <v>2</v>
      </c>
      <c r="E301" s="6">
        <f t="shared" si="9"/>
        <v>14</v>
      </c>
      <c r="F301" s="37">
        <v>11</v>
      </c>
    </row>
    <row r="302" spans="1:6" x14ac:dyDescent="0.25">
      <c r="A302" s="37" t="s">
        <v>16</v>
      </c>
      <c r="B302" s="6" t="s">
        <v>26</v>
      </c>
      <c r="C302" s="282">
        <v>36221</v>
      </c>
      <c r="D302" s="281">
        <f t="shared" si="8"/>
        <v>3</v>
      </c>
      <c r="E302" s="6">
        <f t="shared" si="9"/>
        <v>2</v>
      </c>
      <c r="F302" s="37">
        <v>13</v>
      </c>
    </row>
    <row r="303" spans="1:6" x14ac:dyDescent="0.25">
      <c r="A303" s="37" t="s">
        <v>16</v>
      </c>
      <c r="B303" s="6" t="s">
        <v>26</v>
      </c>
      <c r="C303" s="282">
        <v>36227</v>
      </c>
      <c r="D303" s="281">
        <f t="shared" si="8"/>
        <v>3</v>
      </c>
      <c r="E303" s="6">
        <f t="shared" si="9"/>
        <v>8</v>
      </c>
      <c r="F303" s="37">
        <v>8</v>
      </c>
    </row>
    <row r="304" spans="1:6" x14ac:dyDescent="0.25">
      <c r="A304" s="37" t="s">
        <v>16</v>
      </c>
      <c r="B304" s="6" t="s">
        <v>26</v>
      </c>
      <c r="C304" s="282">
        <v>36243</v>
      </c>
      <c r="D304" s="281">
        <f t="shared" si="8"/>
        <v>3</v>
      </c>
      <c r="E304" s="6">
        <f t="shared" si="9"/>
        <v>24</v>
      </c>
      <c r="F304" s="37">
        <v>5</v>
      </c>
    </row>
    <row r="305" spans="1:6" x14ac:dyDescent="0.25">
      <c r="A305" s="37" t="s">
        <v>16</v>
      </c>
      <c r="B305" s="6" t="s">
        <v>26</v>
      </c>
      <c r="C305" s="282">
        <v>36170</v>
      </c>
      <c r="D305" s="281">
        <f t="shared" si="8"/>
        <v>1</v>
      </c>
      <c r="E305" s="6">
        <f t="shared" si="9"/>
        <v>10</v>
      </c>
      <c r="F305" s="37">
        <v>19</v>
      </c>
    </row>
    <row r="306" spans="1:6" x14ac:dyDescent="0.25">
      <c r="A306" s="37" t="s">
        <v>16</v>
      </c>
      <c r="B306" s="6" t="s">
        <v>26</v>
      </c>
      <c r="C306" s="282">
        <v>36186</v>
      </c>
      <c r="D306" s="281">
        <f t="shared" si="8"/>
        <v>1</v>
      </c>
      <c r="E306" s="6">
        <f t="shared" si="9"/>
        <v>26</v>
      </c>
      <c r="F306" s="37">
        <v>2</v>
      </c>
    </row>
    <row r="307" spans="1:6" x14ac:dyDescent="0.25">
      <c r="A307" s="37" t="s">
        <v>16</v>
      </c>
      <c r="B307" s="6" t="s">
        <v>26</v>
      </c>
      <c r="C307" s="282">
        <v>36193</v>
      </c>
      <c r="D307" s="281">
        <f t="shared" si="8"/>
        <v>2</v>
      </c>
      <c r="E307" s="6">
        <f t="shared" si="9"/>
        <v>2</v>
      </c>
      <c r="F307" s="37">
        <v>10</v>
      </c>
    </row>
    <row r="308" spans="1:6" x14ac:dyDescent="0.25">
      <c r="A308" s="37" t="s">
        <v>16</v>
      </c>
      <c r="B308" s="6" t="s">
        <v>26</v>
      </c>
      <c r="C308" s="282">
        <v>36212</v>
      </c>
      <c r="D308" s="281">
        <f t="shared" si="8"/>
        <v>2</v>
      </c>
      <c r="E308" s="6">
        <f t="shared" si="9"/>
        <v>21</v>
      </c>
      <c r="F308" s="37">
        <v>12</v>
      </c>
    </row>
    <row r="309" spans="1:6" x14ac:dyDescent="0.25">
      <c r="A309" s="37" t="s">
        <v>16</v>
      </c>
      <c r="B309" s="6" t="s">
        <v>26</v>
      </c>
      <c r="C309" s="282">
        <v>36225</v>
      </c>
      <c r="D309" s="281">
        <f t="shared" si="8"/>
        <v>3</v>
      </c>
      <c r="E309" s="6">
        <f t="shared" si="9"/>
        <v>6</v>
      </c>
      <c r="F309" s="37">
        <v>5</v>
      </c>
    </row>
    <row r="310" spans="1:6" x14ac:dyDescent="0.25">
      <c r="A310" s="37" t="s">
        <v>16</v>
      </c>
      <c r="B310" s="6" t="s">
        <v>26</v>
      </c>
      <c r="C310" s="282">
        <v>36241</v>
      </c>
      <c r="D310" s="281">
        <f t="shared" si="8"/>
        <v>3</v>
      </c>
      <c r="E310" s="6">
        <f t="shared" si="9"/>
        <v>22</v>
      </c>
      <c r="F310" s="37">
        <v>5</v>
      </c>
    </row>
    <row r="311" spans="1:6" x14ac:dyDescent="0.25">
      <c r="A311" s="37" t="s">
        <v>16</v>
      </c>
      <c r="B311" s="6" t="s">
        <v>26</v>
      </c>
      <c r="C311" s="282">
        <v>36244</v>
      </c>
      <c r="D311" s="281">
        <f t="shared" si="8"/>
        <v>3</v>
      </c>
      <c r="E311" s="6">
        <f t="shared" si="9"/>
        <v>25</v>
      </c>
      <c r="F311" s="37">
        <v>7</v>
      </c>
    </row>
    <row r="312" spans="1:6" x14ac:dyDescent="0.25">
      <c r="A312" s="37" t="s">
        <v>16</v>
      </c>
      <c r="B312" s="6" t="s">
        <v>26</v>
      </c>
      <c r="C312" s="282">
        <v>36247</v>
      </c>
      <c r="D312" s="281">
        <f t="shared" si="8"/>
        <v>3</v>
      </c>
      <c r="E312" s="6">
        <f t="shared" si="9"/>
        <v>28</v>
      </c>
      <c r="F312" s="37">
        <v>5</v>
      </c>
    </row>
    <row r="313" spans="1:6" x14ac:dyDescent="0.25">
      <c r="A313" s="276" t="s">
        <v>16</v>
      </c>
      <c r="B313" s="284" t="s">
        <v>26</v>
      </c>
      <c r="C313" s="283">
        <v>36161</v>
      </c>
      <c r="D313" s="281">
        <f t="shared" si="8"/>
        <v>1</v>
      </c>
      <c r="E313" s="6">
        <f t="shared" si="9"/>
        <v>1</v>
      </c>
      <c r="F313" s="276">
        <v>4037</v>
      </c>
    </row>
    <row r="314" spans="1:6" x14ac:dyDescent="0.25">
      <c r="A314" s="37" t="s">
        <v>16</v>
      </c>
      <c r="B314" s="6" t="s">
        <v>26</v>
      </c>
      <c r="C314" s="282">
        <v>36235</v>
      </c>
      <c r="D314" s="281">
        <f t="shared" si="8"/>
        <v>3</v>
      </c>
      <c r="E314" s="6">
        <f t="shared" si="9"/>
        <v>16</v>
      </c>
      <c r="F314" s="37">
        <v>2</v>
      </c>
    </row>
    <row r="315" spans="1:6" x14ac:dyDescent="0.25">
      <c r="A315" s="37" t="s">
        <v>16</v>
      </c>
      <c r="B315" s="6" t="s">
        <v>26</v>
      </c>
      <c r="C315" s="282">
        <v>36242</v>
      </c>
      <c r="D315" s="281">
        <f t="shared" si="8"/>
        <v>3</v>
      </c>
      <c r="E315" s="6">
        <f t="shared" si="9"/>
        <v>23</v>
      </c>
      <c r="F315" s="37">
        <v>5</v>
      </c>
    </row>
    <row r="316" spans="1:6" x14ac:dyDescent="0.25">
      <c r="A316" s="37" t="s">
        <v>16</v>
      </c>
      <c r="B316" s="6" t="s">
        <v>26</v>
      </c>
      <c r="C316" s="282">
        <v>36175</v>
      </c>
      <c r="D316" s="281">
        <f t="shared" si="8"/>
        <v>1</v>
      </c>
      <c r="E316" s="6">
        <f t="shared" si="9"/>
        <v>15</v>
      </c>
      <c r="F316" s="37">
        <v>5</v>
      </c>
    </row>
    <row r="317" spans="1:6" x14ac:dyDescent="0.25">
      <c r="A317" s="37" t="s">
        <v>16</v>
      </c>
      <c r="B317" s="6" t="s">
        <v>26</v>
      </c>
      <c r="C317" s="282">
        <v>36188</v>
      </c>
      <c r="D317" s="281">
        <f t="shared" si="8"/>
        <v>1</v>
      </c>
      <c r="E317" s="6">
        <f t="shared" si="9"/>
        <v>28</v>
      </c>
      <c r="F317" s="37">
        <v>6</v>
      </c>
    </row>
    <row r="318" spans="1:6" x14ac:dyDescent="0.25">
      <c r="A318" s="37" t="s">
        <v>16</v>
      </c>
      <c r="B318" s="6" t="s">
        <v>26</v>
      </c>
      <c r="C318" s="282">
        <v>36194</v>
      </c>
      <c r="D318" s="281">
        <f t="shared" si="8"/>
        <v>2</v>
      </c>
      <c r="E318" s="6">
        <f t="shared" si="9"/>
        <v>3</v>
      </c>
      <c r="F318" s="37">
        <v>7</v>
      </c>
    </row>
    <row r="319" spans="1:6" x14ac:dyDescent="0.25">
      <c r="A319" s="37" t="s">
        <v>16</v>
      </c>
      <c r="B319" s="6" t="s">
        <v>26</v>
      </c>
      <c r="C319" s="282">
        <v>36220</v>
      </c>
      <c r="D319" s="281">
        <f t="shared" si="8"/>
        <v>3</v>
      </c>
      <c r="E319" s="6">
        <f t="shared" si="9"/>
        <v>1</v>
      </c>
      <c r="F319" s="37">
        <v>8</v>
      </c>
    </row>
    <row r="320" spans="1:6" x14ac:dyDescent="0.25">
      <c r="A320" s="37" t="s">
        <v>16</v>
      </c>
      <c r="B320" s="6" t="s">
        <v>26</v>
      </c>
      <c r="C320" s="282">
        <v>36226</v>
      </c>
      <c r="D320" s="281">
        <f t="shared" si="8"/>
        <v>3</v>
      </c>
      <c r="E320" s="6">
        <f t="shared" si="9"/>
        <v>7</v>
      </c>
      <c r="F320" s="37">
        <v>10</v>
      </c>
    </row>
    <row r="321" spans="1:6" x14ac:dyDescent="0.25">
      <c r="A321" s="37" t="s">
        <v>16</v>
      </c>
      <c r="B321" s="6" t="s">
        <v>26</v>
      </c>
      <c r="C321" s="282">
        <v>36246</v>
      </c>
      <c r="D321" s="281">
        <f t="shared" si="8"/>
        <v>3</v>
      </c>
      <c r="E321" s="6">
        <f t="shared" si="9"/>
        <v>27</v>
      </c>
      <c r="F321" s="37">
        <v>2</v>
      </c>
    </row>
    <row r="322" spans="1:6" x14ac:dyDescent="0.25">
      <c r="A322" s="37" t="s">
        <v>16</v>
      </c>
      <c r="B322" s="6" t="s">
        <v>26</v>
      </c>
      <c r="C322" s="282">
        <v>36249</v>
      </c>
      <c r="D322" s="281">
        <f t="shared" si="8"/>
        <v>3</v>
      </c>
      <c r="E322" s="6">
        <f t="shared" si="9"/>
        <v>30</v>
      </c>
      <c r="F322" s="37">
        <v>3</v>
      </c>
    </row>
    <row r="323" spans="1:6" x14ac:dyDescent="0.25">
      <c r="A323" s="37" t="s">
        <v>16</v>
      </c>
      <c r="B323" s="6" t="s">
        <v>26</v>
      </c>
      <c r="C323" s="282">
        <v>36179</v>
      </c>
      <c r="D323" s="281">
        <f t="shared" ref="D323:D386" si="10">MONTH(C323)</f>
        <v>1</v>
      </c>
      <c r="E323" s="6">
        <f t="shared" ref="E323:E386" si="11">DAY(C323)</f>
        <v>19</v>
      </c>
      <c r="F323" s="37">
        <v>5</v>
      </c>
    </row>
    <row r="324" spans="1:6" x14ac:dyDescent="0.25">
      <c r="A324" s="37" t="s">
        <v>16</v>
      </c>
      <c r="B324" s="6" t="s">
        <v>26</v>
      </c>
      <c r="C324" s="282">
        <v>36192</v>
      </c>
      <c r="D324" s="281">
        <f t="shared" si="10"/>
        <v>2</v>
      </c>
      <c r="E324" s="6">
        <f t="shared" si="11"/>
        <v>1</v>
      </c>
      <c r="F324" s="37">
        <v>18</v>
      </c>
    </row>
    <row r="325" spans="1:6" x14ac:dyDescent="0.25">
      <c r="A325" s="37" t="s">
        <v>16</v>
      </c>
      <c r="B325" s="6" t="s">
        <v>26</v>
      </c>
      <c r="C325" s="282">
        <v>36198</v>
      </c>
      <c r="D325" s="281">
        <f t="shared" si="10"/>
        <v>2</v>
      </c>
      <c r="E325" s="6">
        <f t="shared" si="11"/>
        <v>7</v>
      </c>
      <c r="F325" s="37">
        <v>3</v>
      </c>
    </row>
    <row r="326" spans="1:6" x14ac:dyDescent="0.25">
      <c r="A326" s="37" t="s">
        <v>16</v>
      </c>
      <c r="B326" s="6" t="s">
        <v>26</v>
      </c>
      <c r="C326" s="282">
        <v>36214</v>
      </c>
      <c r="D326" s="281">
        <f t="shared" si="10"/>
        <v>2</v>
      </c>
      <c r="E326" s="6">
        <f t="shared" si="11"/>
        <v>23</v>
      </c>
      <c r="F326" s="37">
        <v>2</v>
      </c>
    </row>
    <row r="327" spans="1:6" x14ac:dyDescent="0.25">
      <c r="A327" s="37" t="s">
        <v>16</v>
      </c>
      <c r="B327" s="6" t="s">
        <v>26</v>
      </c>
      <c r="C327" s="282">
        <v>36234</v>
      </c>
      <c r="D327" s="281">
        <f t="shared" si="10"/>
        <v>3</v>
      </c>
      <c r="E327" s="6">
        <f t="shared" si="11"/>
        <v>15</v>
      </c>
      <c r="F327" s="37">
        <v>10</v>
      </c>
    </row>
    <row r="328" spans="1:6" x14ac:dyDescent="0.25">
      <c r="A328" s="37" t="s">
        <v>16</v>
      </c>
      <c r="B328" s="6" t="s">
        <v>26</v>
      </c>
      <c r="C328" s="282">
        <v>36180</v>
      </c>
      <c r="D328" s="281">
        <f t="shared" si="10"/>
        <v>1</v>
      </c>
      <c r="E328" s="6">
        <f t="shared" si="11"/>
        <v>20</v>
      </c>
      <c r="F328" s="37">
        <v>4</v>
      </c>
    </row>
    <row r="329" spans="1:6" x14ac:dyDescent="0.25">
      <c r="A329" s="37" t="s">
        <v>16</v>
      </c>
      <c r="B329" s="6" t="s">
        <v>26</v>
      </c>
      <c r="C329" s="282">
        <v>36183</v>
      </c>
      <c r="D329" s="281">
        <f t="shared" si="10"/>
        <v>1</v>
      </c>
      <c r="E329" s="6">
        <f t="shared" si="11"/>
        <v>23</v>
      </c>
      <c r="F329" s="37">
        <v>3</v>
      </c>
    </row>
    <row r="330" spans="1:6" x14ac:dyDescent="0.25">
      <c r="A330" s="37" t="s">
        <v>16</v>
      </c>
      <c r="B330" s="6" t="s">
        <v>26</v>
      </c>
      <c r="C330" s="282">
        <v>36199</v>
      </c>
      <c r="D330" s="281">
        <f t="shared" si="10"/>
        <v>2</v>
      </c>
      <c r="E330" s="6">
        <f t="shared" si="11"/>
        <v>8</v>
      </c>
      <c r="F330" s="37">
        <v>5</v>
      </c>
    </row>
    <row r="331" spans="1:6" x14ac:dyDescent="0.25">
      <c r="A331" s="37" t="s">
        <v>16</v>
      </c>
      <c r="B331" s="6" t="s">
        <v>26</v>
      </c>
      <c r="C331" s="282">
        <v>36202</v>
      </c>
      <c r="D331" s="281">
        <f t="shared" si="10"/>
        <v>2</v>
      </c>
      <c r="E331" s="6">
        <f t="shared" si="11"/>
        <v>11</v>
      </c>
      <c r="F331" s="37">
        <v>6</v>
      </c>
    </row>
    <row r="332" spans="1:6" x14ac:dyDescent="0.25">
      <c r="A332" s="37" t="s">
        <v>16</v>
      </c>
      <c r="B332" s="6" t="s">
        <v>26</v>
      </c>
      <c r="C332" s="282">
        <v>36228</v>
      </c>
      <c r="D332" s="281">
        <f t="shared" si="10"/>
        <v>3</v>
      </c>
      <c r="E332" s="6">
        <f t="shared" si="11"/>
        <v>9</v>
      </c>
      <c r="F332" s="37">
        <v>4</v>
      </c>
    </row>
    <row r="333" spans="1:6" x14ac:dyDescent="0.25">
      <c r="A333" s="37" t="s">
        <v>16</v>
      </c>
      <c r="B333" s="6" t="s">
        <v>26</v>
      </c>
      <c r="C333" s="282">
        <v>36171</v>
      </c>
      <c r="D333" s="281">
        <f t="shared" si="10"/>
        <v>1</v>
      </c>
      <c r="E333" s="6">
        <f t="shared" si="11"/>
        <v>11</v>
      </c>
      <c r="F333" s="37">
        <v>5</v>
      </c>
    </row>
    <row r="334" spans="1:6" x14ac:dyDescent="0.25">
      <c r="A334" s="37" t="s">
        <v>16</v>
      </c>
      <c r="B334" s="6" t="s">
        <v>26</v>
      </c>
      <c r="C334" s="282">
        <v>36174</v>
      </c>
      <c r="D334" s="281">
        <f t="shared" si="10"/>
        <v>1</v>
      </c>
      <c r="E334" s="6">
        <f t="shared" si="11"/>
        <v>14</v>
      </c>
      <c r="F334" s="37">
        <v>10</v>
      </c>
    </row>
    <row r="335" spans="1:6" x14ac:dyDescent="0.25">
      <c r="A335" s="37" t="s">
        <v>16</v>
      </c>
      <c r="B335" s="6" t="s">
        <v>26</v>
      </c>
      <c r="C335" s="282">
        <v>36203</v>
      </c>
      <c r="D335" s="281">
        <f t="shared" si="10"/>
        <v>2</v>
      </c>
      <c r="E335" s="6">
        <f t="shared" si="11"/>
        <v>12</v>
      </c>
      <c r="F335" s="37">
        <v>16</v>
      </c>
    </row>
    <row r="336" spans="1:6" x14ac:dyDescent="0.25">
      <c r="A336" s="37" t="s">
        <v>16</v>
      </c>
      <c r="B336" s="6" t="s">
        <v>26</v>
      </c>
      <c r="C336" s="282">
        <v>36213</v>
      </c>
      <c r="D336" s="281">
        <f t="shared" si="10"/>
        <v>2</v>
      </c>
      <c r="E336" s="6">
        <f t="shared" si="11"/>
        <v>22</v>
      </c>
      <c r="F336" s="37">
        <v>5</v>
      </c>
    </row>
    <row r="337" spans="1:6" x14ac:dyDescent="0.25">
      <c r="A337" s="37" t="s">
        <v>16</v>
      </c>
      <c r="B337" s="6" t="s">
        <v>26</v>
      </c>
      <c r="C337" s="282">
        <v>36219</v>
      </c>
      <c r="D337" s="281">
        <f t="shared" si="10"/>
        <v>2</v>
      </c>
      <c r="E337" s="6">
        <f t="shared" si="11"/>
        <v>28</v>
      </c>
      <c r="F337" s="37">
        <v>11</v>
      </c>
    </row>
    <row r="338" spans="1:6" x14ac:dyDescent="0.25">
      <c r="A338" s="37" t="s">
        <v>16</v>
      </c>
      <c r="B338" s="6" t="s">
        <v>26</v>
      </c>
      <c r="C338" s="282">
        <v>36248</v>
      </c>
      <c r="D338" s="281">
        <f t="shared" si="10"/>
        <v>3</v>
      </c>
      <c r="E338" s="6">
        <f t="shared" si="11"/>
        <v>29</v>
      </c>
      <c r="F338" s="37">
        <v>12</v>
      </c>
    </row>
    <row r="339" spans="1:6" x14ac:dyDescent="0.25">
      <c r="A339" s="37" t="s">
        <v>16</v>
      </c>
      <c r="B339" s="6" t="s">
        <v>26</v>
      </c>
      <c r="C339" s="282">
        <v>36162</v>
      </c>
      <c r="D339" s="281">
        <f t="shared" si="10"/>
        <v>1</v>
      </c>
      <c r="E339" s="6">
        <f t="shared" si="11"/>
        <v>2</v>
      </c>
      <c r="F339" s="37">
        <v>10</v>
      </c>
    </row>
    <row r="340" spans="1:6" x14ac:dyDescent="0.25">
      <c r="A340" s="37" t="s">
        <v>16</v>
      </c>
      <c r="B340" s="6" t="s">
        <v>26</v>
      </c>
      <c r="C340" s="282">
        <v>36217</v>
      </c>
      <c r="D340" s="281">
        <f t="shared" si="10"/>
        <v>2</v>
      </c>
      <c r="E340" s="6">
        <f t="shared" si="11"/>
        <v>26</v>
      </c>
      <c r="F340" s="37">
        <v>8</v>
      </c>
    </row>
    <row r="341" spans="1:6" x14ac:dyDescent="0.25">
      <c r="A341" s="37" t="s">
        <v>16</v>
      </c>
      <c r="B341" s="6" t="s">
        <v>26</v>
      </c>
      <c r="C341" s="282">
        <v>36233</v>
      </c>
      <c r="D341" s="281">
        <f t="shared" si="10"/>
        <v>3</v>
      </c>
      <c r="E341" s="6">
        <f t="shared" si="11"/>
        <v>14</v>
      </c>
      <c r="F341" s="37">
        <v>4</v>
      </c>
    </row>
    <row r="342" spans="1:6" x14ac:dyDescent="0.25">
      <c r="A342" s="37" t="s">
        <v>16</v>
      </c>
      <c r="B342" s="6" t="s">
        <v>26</v>
      </c>
      <c r="C342" s="282">
        <v>36182</v>
      </c>
      <c r="D342" s="281">
        <f t="shared" si="10"/>
        <v>1</v>
      </c>
      <c r="E342" s="6">
        <f t="shared" si="11"/>
        <v>22</v>
      </c>
      <c r="F342" s="37">
        <v>7</v>
      </c>
    </row>
    <row r="343" spans="1:6" x14ac:dyDescent="0.25">
      <c r="A343" s="37" t="s">
        <v>16</v>
      </c>
      <c r="B343" s="6" t="s">
        <v>26</v>
      </c>
      <c r="C343" s="282">
        <v>36526</v>
      </c>
      <c r="D343" s="281">
        <f t="shared" si="10"/>
        <v>1</v>
      </c>
      <c r="E343" s="6">
        <f t="shared" si="11"/>
        <v>1</v>
      </c>
      <c r="F343" s="37">
        <v>4</v>
      </c>
    </row>
    <row r="344" spans="1:6" x14ac:dyDescent="0.25">
      <c r="A344" s="37" t="s">
        <v>16</v>
      </c>
      <c r="B344" s="6" t="s">
        <v>26</v>
      </c>
      <c r="C344" s="282">
        <v>36892</v>
      </c>
      <c r="D344" s="281">
        <f t="shared" si="10"/>
        <v>1</v>
      </c>
      <c r="E344" s="6">
        <f t="shared" si="11"/>
        <v>1</v>
      </c>
      <c r="F344" s="37">
        <v>1</v>
      </c>
    </row>
    <row r="345" spans="1:6" x14ac:dyDescent="0.25">
      <c r="A345" s="37" t="s">
        <v>16</v>
      </c>
      <c r="B345" s="6" t="s">
        <v>26</v>
      </c>
      <c r="C345" s="282">
        <v>36164</v>
      </c>
      <c r="D345" s="281">
        <f t="shared" si="10"/>
        <v>1</v>
      </c>
      <c r="E345" s="6">
        <f t="shared" si="11"/>
        <v>4</v>
      </c>
      <c r="F345" s="37">
        <v>9</v>
      </c>
    </row>
    <row r="346" spans="1:6" x14ac:dyDescent="0.25">
      <c r="A346" s="37" t="s">
        <v>16</v>
      </c>
      <c r="B346" s="6" t="s">
        <v>26</v>
      </c>
      <c r="C346" s="282">
        <v>36173</v>
      </c>
      <c r="D346" s="281">
        <f t="shared" si="10"/>
        <v>1</v>
      </c>
      <c r="E346" s="6">
        <f t="shared" si="11"/>
        <v>13</v>
      </c>
      <c r="F346" s="37">
        <v>2</v>
      </c>
    </row>
    <row r="347" spans="1:6" x14ac:dyDescent="0.25">
      <c r="A347" s="37" t="s">
        <v>16</v>
      </c>
      <c r="B347" s="6" t="s">
        <v>26</v>
      </c>
      <c r="C347" s="282">
        <v>36218</v>
      </c>
      <c r="D347" s="281">
        <f t="shared" si="10"/>
        <v>2</v>
      </c>
      <c r="E347" s="6">
        <f t="shared" si="11"/>
        <v>27</v>
      </c>
      <c r="F347" s="37">
        <v>8</v>
      </c>
    </row>
    <row r="348" spans="1:6" x14ac:dyDescent="0.25">
      <c r="A348" s="37" t="s">
        <v>16</v>
      </c>
      <c r="B348" s="6" t="s">
        <v>26</v>
      </c>
      <c r="C348" s="282">
        <v>36168</v>
      </c>
      <c r="D348" s="281">
        <f t="shared" si="10"/>
        <v>1</v>
      </c>
      <c r="E348" s="6">
        <f t="shared" si="11"/>
        <v>8</v>
      </c>
      <c r="F348" s="37">
        <v>8</v>
      </c>
    </row>
    <row r="349" spans="1:6" x14ac:dyDescent="0.25">
      <c r="A349" s="37" t="s">
        <v>16</v>
      </c>
      <c r="B349" s="6" t="s">
        <v>26</v>
      </c>
      <c r="C349" s="282">
        <v>36177</v>
      </c>
      <c r="D349" s="281">
        <f t="shared" si="10"/>
        <v>1</v>
      </c>
      <c r="E349" s="6">
        <f t="shared" si="11"/>
        <v>17</v>
      </c>
      <c r="F349" s="37">
        <v>5</v>
      </c>
    </row>
    <row r="350" spans="1:6" x14ac:dyDescent="0.25">
      <c r="A350" s="37" t="s">
        <v>16</v>
      </c>
      <c r="B350" s="6" t="s">
        <v>26</v>
      </c>
      <c r="C350" s="282">
        <v>36184</v>
      </c>
      <c r="D350" s="281">
        <f t="shared" si="10"/>
        <v>1</v>
      </c>
      <c r="E350" s="6">
        <f t="shared" si="11"/>
        <v>24</v>
      </c>
      <c r="F350" s="37">
        <v>7</v>
      </c>
    </row>
    <row r="351" spans="1:6" x14ac:dyDescent="0.25">
      <c r="A351" s="37" t="s">
        <v>16</v>
      </c>
      <c r="B351" s="6" t="s">
        <v>26</v>
      </c>
      <c r="C351" s="282">
        <v>36197</v>
      </c>
      <c r="D351" s="281">
        <f t="shared" si="10"/>
        <v>2</v>
      </c>
      <c r="E351" s="6">
        <f t="shared" si="11"/>
        <v>6</v>
      </c>
      <c r="F351" s="37">
        <v>10</v>
      </c>
    </row>
    <row r="352" spans="1:6" x14ac:dyDescent="0.25">
      <c r="A352" s="37" t="s">
        <v>16</v>
      </c>
      <c r="B352" s="6" t="s">
        <v>26</v>
      </c>
      <c r="C352" s="282">
        <v>36200</v>
      </c>
      <c r="D352" s="281">
        <f t="shared" si="10"/>
        <v>2</v>
      </c>
      <c r="E352" s="6">
        <f t="shared" si="11"/>
        <v>9</v>
      </c>
      <c r="F352" s="37">
        <v>7</v>
      </c>
    </row>
    <row r="353" spans="1:6" x14ac:dyDescent="0.25">
      <c r="A353" s="37" t="s">
        <v>16</v>
      </c>
      <c r="B353" s="6" t="s">
        <v>26</v>
      </c>
      <c r="C353" s="282">
        <v>36206</v>
      </c>
      <c r="D353" s="281">
        <f t="shared" si="10"/>
        <v>2</v>
      </c>
      <c r="E353" s="6">
        <f t="shared" si="11"/>
        <v>15</v>
      </c>
      <c r="F353" s="37">
        <v>9</v>
      </c>
    </row>
    <row r="354" spans="1:6" x14ac:dyDescent="0.25">
      <c r="A354" s="37" t="s">
        <v>16</v>
      </c>
      <c r="B354" s="6" t="s">
        <v>26</v>
      </c>
      <c r="C354" s="282">
        <v>36216</v>
      </c>
      <c r="D354" s="281">
        <f t="shared" si="10"/>
        <v>2</v>
      </c>
      <c r="E354" s="6">
        <f t="shared" si="11"/>
        <v>25</v>
      </c>
      <c r="F354" s="37">
        <v>3</v>
      </c>
    </row>
    <row r="355" spans="1:6" x14ac:dyDescent="0.25">
      <c r="A355" s="37" t="s">
        <v>16</v>
      </c>
      <c r="B355" s="6" t="s">
        <v>26</v>
      </c>
      <c r="C355" s="282">
        <v>36245</v>
      </c>
      <c r="D355" s="281">
        <f t="shared" si="10"/>
        <v>3</v>
      </c>
      <c r="E355" s="6">
        <f t="shared" si="11"/>
        <v>26</v>
      </c>
      <c r="F355" s="37">
        <v>8</v>
      </c>
    </row>
    <row r="356" spans="1:6" x14ac:dyDescent="0.25">
      <c r="A356" s="37" t="s">
        <v>16</v>
      </c>
      <c r="B356" s="6" t="s">
        <v>28</v>
      </c>
      <c r="C356" s="282">
        <v>34349</v>
      </c>
      <c r="D356" s="281">
        <f t="shared" si="10"/>
        <v>1</v>
      </c>
      <c r="E356" s="6">
        <f t="shared" si="11"/>
        <v>15</v>
      </c>
      <c r="F356" s="37">
        <v>15</v>
      </c>
    </row>
    <row r="357" spans="1:6" x14ac:dyDescent="0.25">
      <c r="A357" s="37" t="s">
        <v>16</v>
      </c>
      <c r="B357" s="6" t="s">
        <v>28</v>
      </c>
      <c r="C357" s="282">
        <v>34385</v>
      </c>
      <c r="D357" s="281">
        <f t="shared" si="10"/>
        <v>2</v>
      </c>
      <c r="E357" s="6">
        <f t="shared" si="11"/>
        <v>20</v>
      </c>
      <c r="F357" s="37">
        <v>19</v>
      </c>
    </row>
    <row r="358" spans="1:6" x14ac:dyDescent="0.25">
      <c r="A358" s="37" t="s">
        <v>16</v>
      </c>
      <c r="B358" s="6" t="s">
        <v>28</v>
      </c>
      <c r="C358" s="282">
        <v>34404</v>
      </c>
      <c r="D358" s="281">
        <f t="shared" si="10"/>
        <v>3</v>
      </c>
      <c r="E358" s="6">
        <f t="shared" si="11"/>
        <v>11</v>
      </c>
      <c r="F358" s="37">
        <v>18</v>
      </c>
    </row>
    <row r="359" spans="1:6" x14ac:dyDescent="0.25">
      <c r="A359" s="37" t="s">
        <v>16</v>
      </c>
      <c r="B359" s="6" t="s">
        <v>28</v>
      </c>
      <c r="C359" s="282">
        <v>34423</v>
      </c>
      <c r="D359" s="281">
        <f t="shared" si="10"/>
        <v>3</v>
      </c>
      <c r="E359" s="6">
        <f t="shared" si="11"/>
        <v>30</v>
      </c>
      <c r="F359" s="37">
        <v>20</v>
      </c>
    </row>
    <row r="360" spans="1:6" x14ac:dyDescent="0.25">
      <c r="A360" s="37" t="s">
        <v>16</v>
      </c>
      <c r="B360" s="6" t="s">
        <v>28</v>
      </c>
      <c r="C360" s="282">
        <v>34344</v>
      </c>
      <c r="D360" s="281">
        <f t="shared" si="10"/>
        <v>1</v>
      </c>
      <c r="E360" s="6">
        <f t="shared" si="11"/>
        <v>10</v>
      </c>
      <c r="F360" s="37">
        <v>29</v>
      </c>
    </row>
    <row r="361" spans="1:6" x14ac:dyDescent="0.25">
      <c r="A361" s="37" t="s">
        <v>16</v>
      </c>
      <c r="B361" s="6" t="s">
        <v>28</v>
      </c>
      <c r="C361" s="282">
        <v>34347</v>
      </c>
      <c r="D361" s="281">
        <f t="shared" si="10"/>
        <v>1</v>
      </c>
      <c r="E361" s="6">
        <f t="shared" si="11"/>
        <v>13</v>
      </c>
      <c r="F361" s="37">
        <v>25</v>
      </c>
    </row>
    <row r="362" spans="1:6" x14ac:dyDescent="0.25">
      <c r="A362" s="37" t="s">
        <v>16</v>
      </c>
      <c r="B362" s="6" t="s">
        <v>28</v>
      </c>
      <c r="C362" s="282">
        <v>34366</v>
      </c>
      <c r="D362" s="281">
        <f t="shared" si="10"/>
        <v>2</v>
      </c>
      <c r="E362" s="6">
        <f t="shared" si="11"/>
        <v>1</v>
      </c>
      <c r="F362" s="37">
        <v>40</v>
      </c>
    </row>
    <row r="363" spans="1:6" x14ac:dyDescent="0.25">
      <c r="A363" s="37" t="s">
        <v>16</v>
      </c>
      <c r="B363" s="6" t="s">
        <v>28</v>
      </c>
      <c r="C363" s="282">
        <v>34369</v>
      </c>
      <c r="D363" s="281">
        <f t="shared" si="10"/>
        <v>2</v>
      </c>
      <c r="E363" s="6">
        <f t="shared" si="11"/>
        <v>4</v>
      </c>
      <c r="F363" s="37">
        <v>20</v>
      </c>
    </row>
    <row r="364" spans="1:6" x14ac:dyDescent="0.25">
      <c r="A364" s="37" t="s">
        <v>16</v>
      </c>
      <c r="B364" s="6" t="s">
        <v>28</v>
      </c>
      <c r="C364" s="282">
        <v>34376</v>
      </c>
      <c r="D364" s="281">
        <f t="shared" si="10"/>
        <v>2</v>
      </c>
      <c r="E364" s="6">
        <f t="shared" si="11"/>
        <v>11</v>
      </c>
      <c r="F364" s="37">
        <v>29</v>
      </c>
    </row>
    <row r="365" spans="1:6" x14ac:dyDescent="0.25">
      <c r="A365" s="37" t="s">
        <v>16</v>
      </c>
      <c r="B365" s="6" t="s">
        <v>28</v>
      </c>
      <c r="C365" s="282">
        <v>34405</v>
      </c>
      <c r="D365" s="281">
        <f t="shared" si="10"/>
        <v>3</v>
      </c>
      <c r="E365" s="6">
        <f t="shared" si="11"/>
        <v>12</v>
      </c>
      <c r="F365" s="37">
        <v>28</v>
      </c>
    </row>
    <row r="366" spans="1:6" x14ac:dyDescent="0.25">
      <c r="A366" s="37" t="s">
        <v>16</v>
      </c>
      <c r="B366" s="6" t="s">
        <v>28</v>
      </c>
      <c r="C366" s="282">
        <v>34424</v>
      </c>
      <c r="D366" s="281">
        <f t="shared" si="10"/>
        <v>3</v>
      </c>
      <c r="E366" s="6">
        <f t="shared" si="11"/>
        <v>31</v>
      </c>
      <c r="F366" s="37">
        <v>9</v>
      </c>
    </row>
    <row r="367" spans="1:6" x14ac:dyDescent="0.25">
      <c r="A367" s="37" t="s">
        <v>16</v>
      </c>
      <c r="B367" s="6" t="s">
        <v>28</v>
      </c>
      <c r="C367" s="282">
        <v>34338</v>
      </c>
      <c r="D367" s="281">
        <f t="shared" si="10"/>
        <v>1</v>
      </c>
      <c r="E367" s="6">
        <f t="shared" si="11"/>
        <v>4</v>
      </c>
      <c r="F367" s="37">
        <v>30</v>
      </c>
    </row>
    <row r="368" spans="1:6" x14ac:dyDescent="0.25">
      <c r="A368" s="37" t="s">
        <v>16</v>
      </c>
      <c r="B368" s="6" t="s">
        <v>28</v>
      </c>
      <c r="C368" s="282">
        <v>34370</v>
      </c>
      <c r="D368" s="281">
        <f t="shared" si="10"/>
        <v>2</v>
      </c>
      <c r="E368" s="6">
        <f t="shared" si="11"/>
        <v>5</v>
      </c>
      <c r="F368" s="37">
        <v>30</v>
      </c>
    </row>
    <row r="369" spans="1:6" x14ac:dyDescent="0.25">
      <c r="A369" s="37" t="s">
        <v>16</v>
      </c>
      <c r="B369" s="6" t="s">
        <v>28</v>
      </c>
      <c r="C369" s="282">
        <v>34396</v>
      </c>
      <c r="D369" s="281">
        <f t="shared" si="10"/>
        <v>3</v>
      </c>
      <c r="E369" s="6">
        <f t="shared" si="11"/>
        <v>3</v>
      </c>
      <c r="F369" s="37">
        <v>32</v>
      </c>
    </row>
    <row r="370" spans="1:6" x14ac:dyDescent="0.25">
      <c r="A370" s="37" t="s">
        <v>16</v>
      </c>
      <c r="B370" s="6" t="s">
        <v>28</v>
      </c>
      <c r="C370" s="282">
        <v>34409</v>
      </c>
      <c r="D370" s="281">
        <f t="shared" si="10"/>
        <v>3</v>
      </c>
      <c r="E370" s="6">
        <f t="shared" si="11"/>
        <v>16</v>
      </c>
      <c r="F370" s="37">
        <v>23</v>
      </c>
    </row>
    <row r="371" spans="1:6" x14ac:dyDescent="0.25">
      <c r="A371" s="37" t="s">
        <v>16</v>
      </c>
      <c r="B371" s="6" t="s">
        <v>28</v>
      </c>
      <c r="C371" s="282">
        <v>34345</v>
      </c>
      <c r="D371" s="281">
        <f t="shared" si="10"/>
        <v>1</v>
      </c>
      <c r="E371" s="6">
        <f t="shared" si="11"/>
        <v>11</v>
      </c>
      <c r="F371" s="37">
        <v>21</v>
      </c>
    </row>
    <row r="372" spans="1:6" x14ac:dyDescent="0.25">
      <c r="A372" s="37" t="s">
        <v>16</v>
      </c>
      <c r="B372" s="6" t="s">
        <v>28</v>
      </c>
      <c r="C372" s="282">
        <v>35521</v>
      </c>
      <c r="D372" s="281">
        <f t="shared" si="10"/>
        <v>4</v>
      </c>
      <c r="E372" s="6">
        <f t="shared" si="11"/>
        <v>1</v>
      </c>
      <c r="F372" s="37">
        <v>1</v>
      </c>
    </row>
    <row r="373" spans="1:6" x14ac:dyDescent="0.25">
      <c r="A373" s="37" t="s">
        <v>16</v>
      </c>
      <c r="B373" s="6" t="s">
        <v>28</v>
      </c>
      <c r="C373" s="282">
        <v>34340</v>
      </c>
      <c r="D373" s="281">
        <f t="shared" si="10"/>
        <v>1</v>
      </c>
      <c r="E373" s="6">
        <f t="shared" si="11"/>
        <v>6</v>
      </c>
      <c r="F373" s="37">
        <v>6</v>
      </c>
    </row>
    <row r="374" spans="1:6" x14ac:dyDescent="0.25">
      <c r="A374" s="37" t="s">
        <v>16</v>
      </c>
      <c r="B374" s="6" t="s">
        <v>28</v>
      </c>
      <c r="C374" s="282">
        <v>34343</v>
      </c>
      <c r="D374" s="281">
        <f t="shared" si="10"/>
        <v>1</v>
      </c>
      <c r="E374" s="6">
        <f t="shared" si="11"/>
        <v>9</v>
      </c>
      <c r="F374" s="37">
        <v>20</v>
      </c>
    </row>
    <row r="375" spans="1:6" x14ac:dyDescent="0.25">
      <c r="A375" s="37" t="s">
        <v>16</v>
      </c>
      <c r="B375" s="6" t="s">
        <v>28</v>
      </c>
      <c r="C375" s="282">
        <v>34372</v>
      </c>
      <c r="D375" s="281">
        <f t="shared" si="10"/>
        <v>2</v>
      </c>
      <c r="E375" s="6">
        <f t="shared" si="11"/>
        <v>7</v>
      </c>
      <c r="F375" s="37">
        <v>30</v>
      </c>
    </row>
    <row r="376" spans="1:6" x14ac:dyDescent="0.25">
      <c r="A376" s="37" t="s">
        <v>16</v>
      </c>
      <c r="B376" s="6" t="s">
        <v>28</v>
      </c>
      <c r="C376" s="282">
        <v>34375</v>
      </c>
      <c r="D376" s="281">
        <f t="shared" si="10"/>
        <v>2</v>
      </c>
      <c r="E376" s="6">
        <f t="shared" si="11"/>
        <v>10</v>
      </c>
      <c r="F376" s="37">
        <v>21</v>
      </c>
    </row>
    <row r="377" spans="1:6" x14ac:dyDescent="0.25">
      <c r="A377" s="37" t="s">
        <v>16</v>
      </c>
      <c r="B377" s="6" t="s">
        <v>28</v>
      </c>
      <c r="C377" s="282">
        <v>34394</v>
      </c>
      <c r="D377" s="281">
        <f t="shared" si="10"/>
        <v>3</v>
      </c>
      <c r="E377" s="6">
        <f t="shared" si="11"/>
        <v>1</v>
      </c>
      <c r="F377" s="37">
        <v>31</v>
      </c>
    </row>
    <row r="378" spans="1:6" x14ac:dyDescent="0.25">
      <c r="A378" s="37" t="s">
        <v>16</v>
      </c>
      <c r="B378" s="6" t="s">
        <v>28</v>
      </c>
      <c r="C378" s="282">
        <v>34401</v>
      </c>
      <c r="D378" s="281">
        <f t="shared" si="10"/>
        <v>3</v>
      </c>
      <c r="E378" s="6">
        <f t="shared" si="11"/>
        <v>8</v>
      </c>
      <c r="F378" s="37">
        <v>34</v>
      </c>
    </row>
    <row r="379" spans="1:6" x14ac:dyDescent="0.25">
      <c r="A379" s="37" t="s">
        <v>16</v>
      </c>
      <c r="B379" s="6" t="s">
        <v>28</v>
      </c>
      <c r="C379" s="282">
        <v>34407</v>
      </c>
      <c r="D379" s="281">
        <f t="shared" si="10"/>
        <v>3</v>
      </c>
      <c r="E379" s="6">
        <f t="shared" si="11"/>
        <v>14</v>
      </c>
      <c r="F379" s="37">
        <v>21</v>
      </c>
    </row>
    <row r="380" spans="1:6" x14ac:dyDescent="0.25">
      <c r="A380" s="37" t="s">
        <v>16</v>
      </c>
      <c r="B380" s="6" t="s">
        <v>28</v>
      </c>
      <c r="C380" s="282">
        <v>34337</v>
      </c>
      <c r="D380" s="281">
        <f t="shared" si="10"/>
        <v>1</v>
      </c>
      <c r="E380" s="6">
        <f t="shared" si="11"/>
        <v>3</v>
      </c>
      <c r="F380" s="37">
        <v>29</v>
      </c>
    </row>
    <row r="381" spans="1:6" x14ac:dyDescent="0.25">
      <c r="A381" s="37" t="s">
        <v>16</v>
      </c>
      <c r="B381" s="6" t="s">
        <v>28</v>
      </c>
      <c r="C381" s="282">
        <v>34350</v>
      </c>
      <c r="D381" s="281">
        <f t="shared" si="10"/>
        <v>1</v>
      </c>
      <c r="E381" s="6">
        <f t="shared" si="11"/>
        <v>16</v>
      </c>
      <c r="F381" s="37">
        <v>13</v>
      </c>
    </row>
    <row r="382" spans="1:6" x14ac:dyDescent="0.25">
      <c r="A382" s="37" t="s">
        <v>16</v>
      </c>
      <c r="B382" s="6" t="s">
        <v>28</v>
      </c>
      <c r="C382" s="282">
        <v>34392</v>
      </c>
      <c r="D382" s="281">
        <f t="shared" si="10"/>
        <v>2</v>
      </c>
      <c r="E382" s="6">
        <f t="shared" si="11"/>
        <v>27</v>
      </c>
      <c r="F382" s="37">
        <v>24</v>
      </c>
    </row>
    <row r="383" spans="1:6" x14ac:dyDescent="0.25">
      <c r="A383" s="37" t="s">
        <v>16</v>
      </c>
      <c r="B383" s="6" t="s">
        <v>28</v>
      </c>
      <c r="C383" s="282">
        <v>34411</v>
      </c>
      <c r="D383" s="281">
        <f t="shared" si="10"/>
        <v>3</v>
      </c>
      <c r="E383" s="6">
        <f t="shared" si="11"/>
        <v>18</v>
      </c>
      <c r="F383" s="37">
        <v>11</v>
      </c>
    </row>
    <row r="384" spans="1:6" x14ac:dyDescent="0.25">
      <c r="A384" s="37" t="s">
        <v>16</v>
      </c>
      <c r="B384" s="6" t="s">
        <v>28</v>
      </c>
      <c r="C384" s="282">
        <v>34357</v>
      </c>
      <c r="D384" s="281">
        <f t="shared" si="10"/>
        <v>1</v>
      </c>
      <c r="E384" s="6">
        <f t="shared" si="11"/>
        <v>23</v>
      </c>
      <c r="F384" s="37">
        <v>17</v>
      </c>
    </row>
    <row r="385" spans="1:6" x14ac:dyDescent="0.25">
      <c r="A385" s="37" t="s">
        <v>16</v>
      </c>
      <c r="B385" s="6" t="s">
        <v>28</v>
      </c>
      <c r="C385" s="282">
        <v>34399</v>
      </c>
      <c r="D385" s="281">
        <f t="shared" si="10"/>
        <v>3</v>
      </c>
      <c r="E385" s="6">
        <f t="shared" si="11"/>
        <v>6</v>
      </c>
      <c r="F385" s="37">
        <v>17</v>
      </c>
    </row>
    <row r="386" spans="1:6" x14ac:dyDescent="0.25">
      <c r="A386" s="37" t="s">
        <v>16</v>
      </c>
      <c r="B386" s="6" t="s">
        <v>28</v>
      </c>
      <c r="C386" s="282">
        <v>34415</v>
      </c>
      <c r="D386" s="281">
        <f t="shared" si="10"/>
        <v>3</v>
      </c>
      <c r="E386" s="6">
        <f t="shared" si="11"/>
        <v>22</v>
      </c>
      <c r="F386" s="37">
        <v>31</v>
      </c>
    </row>
    <row r="387" spans="1:6" x14ac:dyDescent="0.25">
      <c r="A387" s="37" t="s">
        <v>16</v>
      </c>
      <c r="B387" s="6" t="s">
        <v>28</v>
      </c>
      <c r="C387" s="282">
        <v>35222</v>
      </c>
      <c r="D387" s="281">
        <f t="shared" ref="D387:D450" si="12">MONTH(C387)</f>
        <v>6</v>
      </c>
      <c r="E387" s="6">
        <f t="shared" ref="E387:E450" si="13">DAY(C387)</f>
        <v>6</v>
      </c>
      <c r="F387" s="37">
        <v>1</v>
      </c>
    </row>
    <row r="388" spans="1:6" x14ac:dyDescent="0.25">
      <c r="A388" s="37" t="s">
        <v>16</v>
      </c>
      <c r="B388" s="6" t="s">
        <v>28</v>
      </c>
      <c r="C388" s="282">
        <v>34342</v>
      </c>
      <c r="D388" s="281">
        <f t="shared" si="12"/>
        <v>1</v>
      </c>
      <c r="E388" s="6">
        <f t="shared" si="13"/>
        <v>8</v>
      </c>
      <c r="F388" s="37">
        <v>8</v>
      </c>
    </row>
    <row r="389" spans="1:6" x14ac:dyDescent="0.25">
      <c r="A389" s="37" t="s">
        <v>16</v>
      </c>
      <c r="B389" s="6" t="s">
        <v>28</v>
      </c>
      <c r="C389" s="282">
        <v>34368</v>
      </c>
      <c r="D389" s="281">
        <f t="shared" si="12"/>
        <v>2</v>
      </c>
      <c r="E389" s="6">
        <f t="shared" si="13"/>
        <v>3</v>
      </c>
      <c r="F389" s="37">
        <v>36</v>
      </c>
    </row>
    <row r="390" spans="1:6" x14ac:dyDescent="0.25">
      <c r="A390" s="37" t="s">
        <v>16</v>
      </c>
      <c r="B390" s="6" t="s">
        <v>28</v>
      </c>
      <c r="C390" s="282">
        <v>34371</v>
      </c>
      <c r="D390" s="281">
        <f t="shared" si="12"/>
        <v>2</v>
      </c>
      <c r="E390" s="6">
        <f t="shared" si="13"/>
        <v>6</v>
      </c>
      <c r="F390" s="37">
        <v>17</v>
      </c>
    </row>
    <row r="391" spans="1:6" x14ac:dyDescent="0.25">
      <c r="A391" s="37" t="s">
        <v>16</v>
      </c>
      <c r="B391" s="6" t="s">
        <v>28</v>
      </c>
      <c r="C391" s="282">
        <v>34387</v>
      </c>
      <c r="D391" s="281">
        <f t="shared" si="12"/>
        <v>2</v>
      </c>
      <c r="E391" s="6">
        <f t="shared" si="13"/>
        <v>22</v>
      </c>
      <c r="F391" s="37">
        <v>22</v>
      </c>
    </row>
    <row r="392" spans="1:6" x14ac:dyDescent="0.25">
      <c r="A392" s="37" t="s">
        <v>16</v>
      </c>
      <c r="B392" s="6" t="s">
        <v>28</v>
      </c>
      <c r="C392" s="282">
        <v>34390</v>
      </c>
      <c r="D392" s="281">
        <f t="shared" si="12"/>
        <v>2</v>
      </c>
      <c r="E392" s="6">
        <f t="shared" si="13"/>
        <v>25</v>
      </c>
      <c r="F392" s="37">
        <v>15</v>
      </c>
    </row>
    <row r="393" spans="1:6" x14ac:dyDescent="0.25">
      <c r="A393" s="37" t="s">
        <v>16</v>
      </c>
      <c r="B393" s="6" t="s">
        <v>28</v>
      </c>
      <c r="C393" s="282">
        <v>34400</v>
      </c>
      <c r="D393" s="281">
        <f t="shared" si="12"/>
        <v>3</v>
      </c>
      <c r="E393" s="6">
        <f t="shared" si="13"/>
        <v>7</v>
      </c>
      <c r="F393" s="37">
        <v>18</v>
      </c>
    </row>
    <row r="394" spans="1:6" x14ac:dyDescent="0.25">
      <c r="A394" s="37" t="s">
        <v>16</v>
      </c>
      <c r="B394" s="6" t="s">
        <v>28</v>
      </c>
      <c r="C394" s="282">
        <v>34356</v>
      </c>
      <c r="D394" s="281">
        <f t="shared" si="12"/>
        <v>1</v>
      </c>
      <c r="E394" s="6">
        <f t="shared" si="13"/>
        <v>22</v>
      </c>
      <c r="F394" s="37">
        <v>13</v>
      </c>
    </row>
    <row r="395" spans="1:6" x14ac:dyDescent="0.25">
      <c r="A395" s="37" t="s">
        <v>16</v>
      </c>
      <c r="B395" s="6" t="s">
        <v>28</v>
      </c>
      <c r="C395" s="282">
        <v>34362</v>
      </c>
      <c r="D395" s="281">
        <f t="shared" si="12"/>
        <v>1</v>
      </c>
      <c r="E395" s="6">
        <f t="shared" si="13"/>
        <v>28</v>
      </c>
      <c r="F395" s="37">
        <v>17</v>
      </c>
    </row>
    <row r="396" spans="1:6" x14ac:dyDescent="0.25">
      <c r="A396" s="37" t="s">
        <v>16</v>
      </c>
      <c r="B396" s="6" t="s">
        <v>28</v>
      </c>
      <c r="C396" s="282">
        <v>34388</v>
      </c>
      <c r="D396" s="281">
        <f t="shared" si="12"/>
        <v>2</v>
      </c>
      <c r="E396" s="6">
        <f t="shared" si="13"/>
        <v>23</v>
      </c>
      <c r="F396" s="37">
        <v>20</v>
      </c>
    </row>
    <row r="397" spans="1:6" x14ac:dyDescent="0.25">
      <c r="A397" s="37" t="s">
        <v>16</v>
      </c>
      <c r="B397" s="6" t="s">
        <v>28</v>
      </c>
      <c r="C397" s="282">
        <v>34410</v>
      </c>
      <c r="D397" s="281">
        <f t="shared" si="12"/>
        <v>3</v>
      </c>
      <c r="E397" s="6">
        <f t="shared" si="13"/>
        <v>17</v>
      </c>
      <c r="F397" s="37">
        <v>19</v>
      </c>
    </row>
    <row r="398" spans="1:6" x14ac:dyDescent="0.25">
      <c r="A398" s="37" t="s">
        <v>16</v>
      </c>
      <c r="B398" s="6" t="s">
        <v>28</v>
      </c>
      <c r="C398" s="282">
        <v>34420</v>
      </c>
      <c r="D398" s="281">
        <f t="shared" si="12"/>
        <v>3</v>
      </c>
      <c r="E398" s="6">
        <f t="shared" si="13"/>
        <v>27</v>
      </c>
      <c r="F398" s="37">
        <v>17</v>
      </c>
    </row>
    <row r="399" spans="1:6" x14ac:dyDescent="0.25">
      <c r="A399" s="37" t="s">
        <v>16</v>
      </c>
      <c r="B399" s="6" t="s">
        <v>28</v>
      </c>
      <c r="C399" s="282">
        <v>34353</v>
      </c>
      <c r="D399" s="281">
        <f t="shared" si="12"/>
        <v>1</v>
      </c>
      <c r="E399" s="6">
        <f t="shared" si="13"/>
        <v>19</v>
      </c>
      <c r="F399" s="37">
        <v>19</v>
      </c>
    </row>
    <row r="400" spans="1:6" x14ac:dyDescent="0.25">
      <c r="A400" s="37" t="s">
        <v>16</v>
      </c>
      <c r="B400" s="6" t="s">
        <v>28</v>
      </c>
      <c r="C400" s="282">
        <v>34363</v>
      </c>
      <c r="D400" s="281">
        <f t="shared" si="12"/>
        <v>1</v>
      </c>
      <c r="E400" s="6">
        <f t="shared" si="13"/>
        <v>29</v>
      </c>
      <c r="F400" s="37">
        <v>12</v>
      </c>
    </row>
    <row r="401" spans="1:6" x14ac:dyDescent="0.25">
      <c r="A401" s="37" t="s">
        <v>16</v>
      </c>
      <c r="B401" s="6" t="s">
        <v>28</v>
      </c>
      <c r="C401" s="282">
        <v>34379</v>
      </c>
      <c r="D401" s="281">
        <f t="shared" si="12"/>
        <v>2</v>
      </c>
      <c r="E401" s="6">
        <f t="shared" si="13"/>
        <v>14</v>
      </c>
      <c r="F401" s="37">
        <v>33</v>
      </c>
    </row>
    <row r="402" spans="1:6" x14ac:dyDescent="0.25">
      <c r="A402" s="37" t="s">
        <v>16</v>
      </c>
      <c r="B402" s="6" t="s">
        <v>28</v>
      </c>
      <c r="C402" s="282">
        <v>34382</v>
      </c>
      <c r="D402" s="281">
        <f t="shared" si="12"/>
        <v>2</v>
      </c>
      <c r="E402" s="6">
        <f t="shared" si="13"/>
        <v>17</v>
      </c>
      <c r="F402" s="37">
        <v>18</v>
      </c>
    </row>
    <row r="403" spans="1:6" x14ac:dyDescent="0.25">
      <c r="A403" s="37" t="s">
        <v>16</v>
      </c>
      <c r="B403" s="6" t="s">
        <v>28</v>
      </c>
      <c r="C403" s="282">
        <v>34389</v>
      </c>
      <c r="D403" s="281">
        <f t="shared" si="12"/>
        <v>2</v>
      </c>
      <c r="E403" s="6">
        <f t="shared" si="13"/>
        <v>24</v>
      </c>
      <c r="F403" s="37">
        <v>18</v>
      </c>
    </row>
    <row r="404" spans="1:6" x14ac:dyDescent="0.25">
      <c r="A404" s="37" t="s">
        <v>16</v>
      </c>
      <c r="B404" s="6" t="s">
        <v>28</v>
      </c>
      <c r="C404" s="282">
        <v>35189</v>
      </c>
      <c r="D404" s="281">
        <f t="shared" si="12"/>
        <v>5</v>
      </c>
      <c r="E404" s="6">
        <f t="shared" si="13"/>
        <v>4</v>
      </c>
      <c r="F404" s="37">
        <v>1</v>
      </c>
    </row>
    <row r="405" spans="1:6" x14ac:dyDescent="0.25">
      <c r="A405" s="37" t="s">
        <v>16</v>
      </c>
      <c r="B405" s="6" t="s">
        <v>28</v>
      </c>
      <c r="C405" s="282">
        <v>35796</v>
      </c>
      <c r="D405" s="281">
        <f t="shared" si="12"/>
        <v>1</v>
      </c>
      <c r="E405" s="6">
        <f t="shared" si="13"/>
        <v>1</v>
      </c>
      <c r="F405" s="37">
        <v>11</v>
      </c>
    </row>
    <row r="406" spans="1:6" x14ac:dyDescent="0.25">
      <c r="A406" s="37" t="s">
        <v>16</v>
      </c>
      <c r="B406" s="6" t="s">
        <v>28</v>
      </c>
      <c r="C406" s="282">
        <v>34335</v>
      </c>
      <c r="D406" s="281">
        <f t="shared" si="12"/>
        <v>1</v>
      </c>
      <c r="E406" s="6">
        <f t="shared" si="13"/>
        <v>1</v>
      </c>
      <c r="F406" s="37">
        <v>8132</v>
      </c>
    </row>
    <row r="407" spans="1:6" x14ac:dyDescent="0.25">
      <c r="A407" s="37" t="s">
        <v>16</v>
      </c>
      <c r="B407" s="6" t="s">
        <v>28</v>
      </c>
      <c r="C407" s="282">
        <v>34351</v>
      </c>
      <c r="D407" s="281">
        <f t="shared" si="12"/>
        <v>1</v>
      </c>
      <c r="E407" s="6">
        <f t="shared" si="13"/>
        <v>17</v>
      </c>
      <c r="F407" s="37">
        <v>18</v>
      </c>
    </row>
    <row r="408" spans="1:6" x14ac:dyDescent="0.25">
      <c r="A408" s="37" t="s">
        <v>16</v>
      </c>
      <c r="B408" s="6" t="s">
        <v>28</v>
      </c>
      <c r="C408" s="282">
        <v>34354</v>
      </c>
      <c r="D408" s="281">
        <f t="shared" si="12"/>
        <v>1</v>
      </c>
      <c r="E408" s="6">
        <f t="shared" si="13"/>
        <v>20</v>
      </c>
      <c r="F408" s="37">
        <v>15</v>
      </c>
    </row>
    <row r="409" spans="1:6" x14ac:dyDescent="0.25">
      <c r="A409" s="37" t="s">
        <v>16</v>
      </c>
      <c r="B409" s="6" t="s">
        <v>28</v>
      </c>
      <c r="C409" s="282">
        <v>34373</v>
      </c>
      <c r="D409" s="281">
        <f t="shared" si="12"/>
        <v>2</v>
      </c>
      <c r="E409" s="6">
        <f t="shared" si="13"/>
        <v>8</v>
      </c>
      <c r="F409" s="37">
        <v>13</v>
      </c>
    </row>
    <row r="410" spans="1:6" x14ac:dyDescent="0.25">
      <c r="A410" s="37" t="s">
        <v>16</v>
      </c>
      <c r="B410" s="6" t="s">
        <v>28</v>
      </c>
      <c r="C410" s="282">
        <v>35260</v>
      </c>
      <c r="D410" s="281">
        <f t="shared" si="12"/>
        <v>7</v>
      </c>
      <c r="E410" s="6">
        <f t="shared" si="13"/>
        <v>14</v>
      </c>
      <c r="F410" s="37">
        <v>1</v>
      </c>
    </row>
    <row r="411" spans="1:6" x14ac:dyDescent="0.25">
      <c r="A411" s="37" t="s">
        <v>16</v>
      </c>
      <c r="B411" s="6" t="s">
        <v>28</v>
      </c>
      <c r="C411" s="282">
        <v>34336</v>
      </c>
      <c r="D411" s="281">
        <f t="shared" si="12"/>
        <v>1</v>
      </c>
      <c r="E411" s="6">
        <f t="shared" si="13"/>
        <v>2</v>
      </c>
      <c r="F411" s="37">
        <v>25</v>
      </c>
    </row>
    <row r="412" spans="1:6" x14ac:dyDescent="0.25">
      <c r="A412" s="37" t="s">
        <v>16</v>
      </c>
      <c r="B412" s="6" t="s">
        <v>28</v>
      </c>
      <c r="C412" s="282">
        <v>34339</v>
      </c>
      <c r="D412" s="281">
        <f t="shared" si="12"/>
        <v>1</v>
      </c>
      <c r="E412" s="6">
        <f t="shared" si="13"/>
        <v>5</v>
      </c>
      <c r="F412" s="37">
        <v>24</v>
      </c>
    </row>
    <row r="413" spans="1:6" x14ac:dyDescent="0.25">
      <c r="A413" s="37" t="s">
        <v>16</v>
      </c>
      <c r="B413" s="6" t="s">
        <v>28</v>
      </c>
      <c r="C413" s="282">
        <v>34384</v>
      </c>
      <c r="D413" s="281">
        <f t="shared" si="12"/>
        <v>2</v>
      </c>
      <c r="E413" s="6">
        <f t="shared" si="13"/>
        <v>19</v>
      </c>
      <c r="F413" s="37">
        <v>13</v>
      </c>
    </row>
    <row r="414" spans="1:6" x14ac:dyDescent="0.25">
      <c r="A414" s="37" t="s">
        <v>16</v>
      </c>
      <c r="B414" s="6" t="s">
        <v>28</v>
      </c>
      <c r="C414" s="282">
        <v>34397</v>
      </c>
      <c r="D414" s="281">
        <f t="shared" si="12"/>
        <v>3</v>
      </c>
      <c r="E414" s="6">
        <f t="shared" si="13"/>
        <v>4</v>
      </c>
      <c r="F414" s="37">
        <v>15</v>
      </c>
    </row>
    <row r="415" spans="1:6" x14ac:dyDescent="0.25">
      <c r="A415" s="37" t="s">
        <v>16</v>
      </c>
      <c r="B415" s="6" t="s">
        <v>28</v>
      </c>
      <c r="C415" s="282">
        <v>34403</v>
      </c>
      <c r="D415" s="281">
        <f t="shared" si="12"/>
        <v>3</v>
      </c>
      <c r="E415" s="6">
        <f t="shared" si="13"/>
        <v>10</v>
      </c>
      <c r="F415" s="37">
        <v>18</v>
      </c>
    </row>
    <row r="416" spans="1:6" x14ac:dyDescent="0.25">
      <c r="A416" s="37" t="s">
        <v>16</v>
      </c>
      <c r="B416" s="6" t="s">
        <v>28</v>
      </c>
      <c r="C416" s="282">
        <v>34416</v>
      </c>
      <c r="D416" s="281">
        <f t="shared" si="12"/>
        <v>3</v>
      </c>
      <c r="E416" s="6">
        <f t="shared" si="13"/>
        <v>23</v>
      </c>
      <c r="F416" s="37">
        <v>20</v>
      </c>
    </row>
    <row r="417" spans="1:6" x14ac:dyDescent="0.25">
      <c r="A417" s="37" t="s">
        <v>16</v>
      </c>
      <c r="B417" s="6" t="s">
        <v>28</v>
      </c>
      <c r="C417" s="282">
        <v>34359</v>
      </c>
      <c r="D417" s="281">
        <f t="shared" si="12"/>
        <v>1</v>
      </c>
      <c r="E417" s="6">
        <f t="shared" si="13"/>
        <v>25</v>
      </c>
      <c r="F417" s="37">
        <v>25</v>
      </c>
    </row>
    <row r="418" spans="1:6" x14ac:dyDescent="0.25">
      <c r="A418" s="37" t="s">
        <v>16</v>
      </c>
      <c r="B418" s="6" t="s">
        <v>28</v>
      </c>
      <c r="C418" s="282">
        <v>34365</v>
      </c>
      <c r="D418" s="281">
        <f t="shared" si="12"/>
        <v>1</v>
      </c>
      <c r="E418" s="6">
        <f t="shared" si="13"/>
        <v>31</v>
      </c>
      <c r="F418" s="37">
        <v>15</v>
      </c>
    </row>
    <row r="419" spans="1:6" x14ac:dyDescent="0.25">
      <c r="A419" s="37" t="s">
        <v>16</v>
      </c>
      <c r="B419" s="6" t="s">
        <v>28</v>
      </c>
      <c r="C419" s="282">
        <v>34378</v>
      </c>
      <c r="D419" s="281">
        <f t="shared" si="12"/>
        <v>2</v>
      </c>
      <c r="E419" s="6">
        <f t="shared" si="13"/>
        <v>13</v>
      </c>
      <c r="F419" s="37">
        <v>26</v>
      </c>
    </row>
    <row r="420" spans="1:6" x14ac:dyDescent="0.25">
      <c r="A420" s="37" t="s">
        <v>16</v>
      </c>
      <c r="B420" s="6" t="s">
        <v>28</v>
      </c>
      <c r="C420" s="282">
        <v>34414</v>
      </c>
      <c r="D420" s="281">
        <f t="shared" si="12"/>
        <v>3</v>
      </c>
      <c r="E420" s="6">
        <f t="shared" si="13"/>
        <v>21</v>
      </c>
      <c r="F420" s="37">
        <v>13</v>
      </c>
    </row>
    <row r="421" spans="1:6" x14ac:dyDescent="0.25">
      <c r="A421" s="37" t="s">
        <v>16</v>
      </c>
      <c r="B421" s="6" t="s">
        <v>28</v>
      </c>
      <c r="C421" s="282">
        <v>34367</v>
      </c>
      <c r="D421" s="281">
        <f t="shared" si="12"/>
        <v>2</v>
      </c>
      <c r="E421" s="6">
        <f t="shared" si="13"/>
        <v>2</v>
      </c>
      <c r="F421" s="37">
        <v>45</v>
      </c>
    </row>
    <row r="422" spans="1:6" x14ac:dyDescent="0.25">
      <c r="A422" s="37" t="s">
        <v>16</v>
      </c>
      <c r="B422" s="6" t="s">
        <v>28</v>
      </c>
      <c r="C422" s="282">
        <v>34377</v>
      </c>
      <c r="D422" s="281">
        <f t="shared" si="12"/>
        <v>2</v>
      </c>
      <c r="E422" s="6">
        <f t="shared" si="13"/>
        <v>12</v>
      </c>
      <c r="F422" s="37">
        <v>20</v>
      </c>
    </row>
    <row r="423" spans="1:6" x14ac:dyDescent="0.25">
      <c r="A423" s="37" t="s">
        <v>16</v>
      </c>
      <c r="B423" s="6" t="s">
        <v>28</v>
      </c>
      <c r="C423" s="282">
        <v>34380</v>
      </c>
      <c r="D423" s="281">
        <f t="shared" si="12"/>
        <v>2</v>
      </c>
      <c r="E423" s="6">
        <f t="shared" si="13"/>
        <v>15</v>
      </c>
      <c r="F423" s="37">
        <v>32</v>
      </c>
    </row>
    <row r="424" spans="1:6" x14ac:dyDescent="0.25">
      <c r="A424" s="37" t="s">
        <v>16</v>
      </c>
      <c r="B424" s="6" t="s">
        <v>28</v>
      </c>
      <c r="C424" s="282">
        <v>34386</v>
      </c>
      <c r="D424" s="281">
        <f t="shared" si="12"/>
        <v>2</v>
      </c>
      <c r="E424" s="6">
        <f t="shared" si="13"/>
        <v>21</v>
      </c>
      <c r="F424" s="37">
        <v>15</v>
      </c>
    </row>
    <row r="425" spans="1:6" x14ac:dyDescent="0.25">
      <c r="A425" s="37" t="s">
        <v>16</v>
      </c>
      <c r="B425" s="6" t="s">
        <v>28</v>
      </c>
      <c r="C425" s="282">
        <v>34402</v>
      </c>
      <c r="D425" s="281">
        <f t="shared" si="12"/>
        <v>3</v>
      </c>
      <c r="E425" s="6">
        <f t="shared" si="13"/>
        <v>9</v>
      </c>
      <c r="F425" s="37">
        <v>22</v>
      </c>
    </row>
    <row r="426" spans="1:6" x14ac:dyDescent="0.25">
      <c r="A426" s="37" t="s">
        <v>16</v>
      </c>
      <c r="B426" s="6" t="s">
        <v>28</v>
      </c>
      <c r="C426" s="282">
        <v>34412</v>
      </c>
      <c r="D426" s="281">
        <f t="shared" si="12"/>
        <v>3</v>
      </c>
      <c r="E426" s="6">
        <f t="shared" si="13"/>
        <v>19</v>
      </c>
      <c r="F426" s="37">
        <v>22</v>
      </c>
    </row>
    <row r="427" spans="1:6" x14ac:dyDescent="0.25">
      <c r="A427" s="37" t="s">
        <v>16</v>
      </c>
      <c r="B427" s="6" t="s">
        <v>28</v>
      </c>
      <c r="C427" s="282">
        <v>34418</v>
      </c>
      <c r="D427" s="281">
        <f t="shared" si="12"/>
        <v>3</v>
      </c>
      <c r="E427" s="6">
        <f t="shared" si="13"/>
        <v>25</v>
      </c>
      <c r="F427" s="37">
        <v>15</v>
      </c>
    </row>
    <row r="428" spans="1:6" x14ac:dyDescent="0.25">
      <c r="A428" s="37" t="s">
        <v>16</v>
      </c>
      <c r="B428" s="6" t="s">
        <v>28</v>
      </c>
      <c r="C428" s="282">
        <v>35887</v>
      </c>
      <c r="D428" s="281">
        <f t="shared" si="12"/>
        <v>4</v>
      </c>
      <c r="E428" s="6">
        <f t="shared" si="13"/>
        <v>2</v>
      </c>
      <c r="F428" s="37">
        <v>1</v>
      </c>
    </row>
    <row r="429" spans="1:6" x14ac:dyDescent="0.25">
      <c r="A429" s="37" t="s">
        <v>16</v>
      </c>
      <c r="B429" s="6" t="s">
        <v>28</v>
      </c>
      <c r="C429" s="282">
        <v>34352</v>
      </c>
      <c r="D429" s="281">
        <f t="shared" si="12"/>
        <v>1</v>
      </c>
      <c r="E429" s="6">
        <f t="shared" si="13"/>
        <v>18</v>
      </c>
      <c r="F429" s="37">
        <v>21</v>
      </c>
    </row>
    <row r="430" spans="1:6" x14ac:dyDescent="0.25">
      <c r="A430" s="37" t="s">
        <v>16</v>
      </c>
      <c r="B430" s="6" t="s">
        <v>28</v>
      </c>
      <c r="C430" s="282">
        <v>34358</v>
      </c>
      <c r="D430" s="281">
        <f t="shared" si="12"/>
        <v>1</v>
      </c>
      <c r="E430" s="6">
        <f t="shared" si="13"/>
        <v>24</v>
      </c>
      <c r="F430" s="37">
        <v>22</v>
      </c>
    </row>
    <row r="431" spans="1:6" x14ac:dyDescent="0.25">
      <c r="A431" s="37" t="s">
        <v>16</v>
      </c>
      <c r="B431" s="6" t="s">
        <v>28</v>
      </c>
      <c r="C431" s="282">
        <v>34374</v>
      </c>
      <c r="D431" s="281">
        <f t="shared" si="12"/>
        <v>2</v>
      </c>
      <c r="E431" s="6">
        <f t="shared" si="13"/>
        <v>9</v>
      </c>
      <c r="F431" s="37">
        <v>27</v>
      </c>
    </row>
    <row r="432" spans="1:6" x14ac:dyDescent="0.25">
      <c r="A432" s="37" t="s">
        <v>16</v>
      </c>
      <c r="B432" s="6" t="s">
        <v>28</v>
      </c>
      <c r="C432" s="282">
        <v>34381</v>
      </c>
      <c r="D432" s="281">
        <f t="shared" si="12"/>
        <v>2</v>
      </c>
      <c r="E432" s="6">
        <f t="shared" si="13"/>
        <v>16</v>
      </c>
      <c r="F432" s="37">
        <v>25</v>
      </c>
    </row>
    <row r="433" spans="1:6" x14ac:dyDescent="0.25">
      <c r="A433" s="37" t="s">
        <v>16</v>
      </c>
      <c r="B433" s="6" t="s">
        <v>28</v>
      </c>
      <c r="C433" s="282">
        <v>34406</v>
      </c>
      <c r="D433" s="281">
        <f t="shared" si="12"/>
        <v>3</v>
      </c>
      <c r="E433" s="6">
        <f t="shared" si="13"/>
        <v>13</v>
      </c>
      <c r="F433" s="37">
        <v>32</v>
      </c>
    </row>
    <row r="434" spans="1:6" x14ac:dyDescent="0.25">
      <c r="A434" s="37" t="s">
        <v>16</v>
      </c>
      <c r="B434" s="6" t="s">
        <v>28</v>
      </c>
      <c r="C434" s="282">
        <v>35039</v>
      </c>
      <c r="D434" s="281">
        <f t="shared" si="12"/>
        <v>12</v>
      </c>
      <c r="E434" s="6">
        <f t="shared" si="13"/>
        <v>6</v>
      </c>
      <c r="F434" s="37">
        <v>1</v>
      </c>
    </row>
    <row r="435" spans="1:6" x14ac:dyDescent="0.25">
      <c r="A435" s="37" t="s">
        <v>16</v>
      </c>
      <c r="B435" s="6" t="s">
        <v>28</v>
      </c>
      <c r="C435" s="282">
        <v>35065</v>
      </c>
      <c r="D435" s="281">
        <f t="shared" si="12"/>
        <v>1</v>
      </c>
      <c r="E435" s="6">
        <f t="shared" si="13"/>
        <v>1</v>
      </c>
      <c r="F435" s="37">
        <v>6</v>
      </c>
    </row>
    <row r="436" spans="1:6" x14ac:dyDescent="0.25">
      <c r="A436" s="37" t="s">
        <v>16</v>
      </c>
      <c r="B436" s="6" t="s">
        <v>28</v>
      </c>
      <c r="C436" s="282">
        <v>35431</v>
      </c>
      <c r="D436" s="281">
        <f t="shared" si="12"/>
        <v>1</v>
      </c>
      <c r="E436" s="6">
        <f t="shared" si="13"/>
        <v>1</v>
      </c>
      <c r="F436" s="37">
        <v>8</v>
      </c>
    </row>
    <row r="437" spans="1:6" x14ac:dyDescent="0.25">
      <c r="A437" s="37" t="s">
        <v>16</v>
      </c>
      <c r="B437" s="6" t="s">
        <v>28</v>
      </c>
      <c r="C437" s="282">
        <v>34346</v>
      </c>
      <c r="D437" s="281">
        <f t="shared" si="12"/>
        <v>1</v>
      </c>
      <c r="E437" s="6">
        <f t="shared" si="13"/>
        <v>12</v>
      </c>
      <c r="F437" s="37">
        <v>26</v>
      </c>
    </row>
    <row r="438" spans="1:6" x14ac:dyDescent="0.25">
      <c r="A438" s="37" t="s">
        <v>16</v>
      </c>
      <c r="B438" s="6" t="s">
        <v>28</v>
      </c>
      <c r="C438" s="282">
        <v>34391</v>
      </c>
      <c r="D438" s="281">
        <f t="shared" si="12"/>
        <v>2</v>
      </c>
      <c r="E438" s="6">
        <f t="shared" si="13"/>
        <v>26</v>
      </c>
      <c r="F438" s="37">
        <v>18</v>
      </c>
    </row>
    <row r="439" spans="1:6" x14ac:dyDescent="0.25">
      <c r="A439" s="37" t="s">
        <v>16</v>
      </c>
      <c r="B439" s="6" t="s">
        <v>28</v>
      </c>
      <c r="C439" s="282">
        <v>34417</v>
      </c>
      <c r="D439" s="281">
        <f t="shared" si="12"/>
        <v>3</v>
      </c>
      <c r="E439" s="6">
        <f t="shared" si="13"/>
        <v>24</v>
      </c>
      <c r="F439" s="37">
        <v>21</v>
      </c>
    </row>
    <row r="440" spans="1:6" x14ac:dyDescent="0.25">
      <c r="A440" s="37" t="s">
        <v>16</v>
      </c>
      <c r="B440" s="6" t="s">
        <v>28</v>
      </c>
      <c r="C440" s="282">
        <v>34360</v>
      </c>
      <c r="D440" s="281">
        <f t="shared" si="12"/>
        <v>1</v>
      </c>
      <c r="E440" s="6">
        <f t="shared" si="13"/>
        <v>26</v>
      </c>
      <c r="F440" s="37">
        <v>18</v>
      </c>
    </row>
    <row r="441" spans="1:6" x14ac:dyDescent="0.25">
      <c r="A441" s="37" t="s">
        <v>16</v>
      </c>
      <c r="B441" s="6" t="s">
        <v>28</v>
      </c>
      <c r="C441" s="282">
        <v>34395</v>
      </c>
      <c r="D441" s="281">
        <f t="shared" si="12"/>
        <v>3</v>
      </c>
      <c r="E441" s="6">
        <f t="shared" si="13"/>
        <v>2</v>
      </c>
      <c r="F441" s="37">
        <v>23</v>
      </c>
    </row>
    <row r="442" spans="1:6" x14ac:dyDescent="0.25">
      <c r="A442" s="37" t="s">
        <v>16</v>
      </c>
      <c r="B442" s="6" t="s">
        <v>28</v>
      </c>
      <c r="C442" s="282">
        <v>34398</v>
      </c>
      <c r="D442" s="281">
        <f t="shared" si="12"/>
        <v>3</v>
      </c>
      <c r="E442" s="6">
        <f t="shared" si="13"/>
        <v>5</v>
      </c>
      <c r="F442" s="37">
        <v>20</v>
      </c>
    </row>
    <row r="443" spans="1:6" x14ac:dyDescent="0.25">
      <c r="A443" s="37" t="s">
        <v>16</v>
      </c>
      <c r="B443" s="6" t="s">
        <v>28</v>
      </c>
      <c r="C443" s="282">
        <v>34408</v>
      </c>
      <c r="D443" s="281">
        <f t="shared" si="12"/>
        <v>3</v>
      </c>
      <c r="E443" s="6">
        <f t="shared" si="13"/>
        <v>15</v>
      </c>
      <c r="F443" s="37">
        <v>34</v>
      </c>
    </row>
    <row r="444" spans="1:6" x14ac:dyDescent="0.25">
      <c r="A444" s="37" t="s">
        <v>16</v>
      </c>
      <c r="B444" s="6" t="s">
        <v>28</v>
      </c>
      <c r="C444" s="282">
        <v>34421</v>
      </c>
      <c r="D444" s="281">
        <f t="shared" si="12"/>
        <v>3</v>
      </c>
      <c r="E444" s="6">
        <f t="shared" si="13"/>
        <v>28</v>
      </c>
      <c r="F444" s="37">
        <v>15</v>
      </c>
    </row>
    <row r="445" spans="1:6" x14ac:dyDescent="0.25">
      <c r="A445" s="37" t="s">
        <v>16</v>
      </c>
      <c r="B445" s="6" t="s">
        <v>28</v>
      </c>
      <c r="C445" s="282">
        <v>34514</v>
      </c>
      <c r="D445" s="281">
        <f t="shared" si="12"/>
        <v>6</v>
      </c>
      <c r="E445" s="6">
        <f t="shared" si="13"/>
        <v>29</v>
      </c>
      <c r="F445" s="37">
        <v>2</v>
      </c>
    </row>
    <row r="446" spans="1:6" x14ac:dyDescent="0.25">
      <c r="A446" s="37" t="s">
        <v>16</v>
      </c>
      <c r="B446" s="6" t="s">
        <v>28</v>
      </c>
      <c r="C446" s="282">
        <v>34700</v>
      </c>
      <c r="D446" s="281">
        <f t="shared" si="12"/>
        <v>1</v>
      </c>
      <c r="E446" s="6">
        <f t="shared" si="13"/>
        <v>1</v>
      </c>
      <c r="F446" s="37">
        <v>3</v>
      </c>
    </row>
    <row r="447" spans="1:6" x14ac:dyDescent="0.25">
      <c r="A447" s="37" t="s">
        <v>16</v>
      </c>
      <c r="B447" s="6" t="s">
        <v>28</v>
      </c>
      <c r="C447" s="282">
        <v>34341</v>
      </c>
      <c r="D447" s="281">
        <f t="shared" si="12"/>
        <v>1</v>
      </c>
      <c r="E447" s="6">
        <f t="shared" si="13"/>
        <v>7</v>
      </c>
      <c r="F447" s="37">
        <v>5</v>
      </c>
    </row>
    <row r="448" spans="1:6" x14ac:dyDescent="0.25">
      <c r="A448" s="37" t="s">
        <v>16</v>
      </c>
      <c r="B448" s="6" t="s">
        <v>28</v>
      </c>
      <c r="C448" s="282">
        <v>34348</v>
      </c>
      <c r="D448" s="281">
        <f t="shared" si="12"/>
        <v>1</v>
      </c>
      <c r="E448" s="6">
        <f t="shared" si="13"/>
        <v>14</v>
      </c>
      <c r="F448" s="37">
        <v>10</v>
      </c>
    </row>
    <row r="449" spans="1:6" x14ac:dyDescent="0.25">
      <c r="A449" s="37" t="s">
        <v>16</v>
      </c>
      <c r="B449" s="6" t="s">
        <v>28</v>
      </c>
      <c r="C449" s="282">
        <v>34364</v>
      </c>
      <c r="D449" s="281">
        <f t="shared" si="12"/>
        <v>1</v>
      </c>
      <c r="E449" s="6">
        <f t="shared" si="13"/>
        <v>30</v>
      </c>
      <c r="F449" s="37">
        <v>19</v>
      </c>
    </row>
    <row r="450" spans="1:6" x14ac:dyDescent="0.25">
      <c r="A450" s="37" t="s">
        <v>16</v>
      </c>
      <c r="B450" s="6" t="s">
        <v>28</v>
      </c>
      <c r="C450" s="282">
        <v>34383</v>
      </c>
      <c r="D450" s="281">
        <f t="shared" si="12"/>
        <v>2</v>
      </c>
      <c r="E450" s="6">
        <f t="shared" si="13"/>
        <v>18</v>
      </c>
      <c r="F450" s="37">
        <v>12</v>
      </c>
    </row>
    <row r="451" spans="1:6" x14ac:dyDescent="0.25">
      <c r="A451" s="37" t="s">
        <v>16</v>
      </c>
      <c r="B451" s="6" t="s">
        <v>28</v>
      </c>
      <c r="C451" s="282">
        <v>34393</v>
      </c>
      <c r="D451" s="281">
        <f t="shared" ref="D451:D514" si="14">MONTH(C451)</f>
        <v>2</v>
      </c>
      <c r="E451" s="6">
        <f t="shared" ref="E451:E514" si="15">DAY(C451)</f>
        <v>28</v>
      </c>
      <c r="F451" s="37">
        <v>24</v>
      </c>
    </row>
    <row r="452" spans="1:6" x14ac:dyDescent="0.25">
      <c r="A452" s="37" t="s">
        <v>16</v>
      </c>
      <c r="B452" s="6" t="s">
        <v>28</v>
      </c>
      <c r="C452" s="282">
        <v>34958</v>
      </c>
      <c r="D452" s="281">
        <f t="shared" si="14"/>
        <v>9</v>
      </c>
      <c r="E452" s="6">
        <f t="shared" si="15"/>
        <v>16</v>
      </c>
      <c r="F452" s="37">
        <v>1</v>
      </c>
    </row>
    <row r="453" spans="1:6" x14ac:dyDescent="0.25">
      <c r="A453" s="37" t="s">
        <v>16</v>
      </c>
      <c r="B453" s="6" t="s">
        <v>28</v>
      </c>
      <c r="C453" s="282">
        <v>34355</v>
      </c>
      <c r="D453" s="281">
        <f t="shared" si="14"/>
        <v>1</v>
      </c>
      <c r="E453" s="6">
        <f t="shared" si="15"/>
        <v>21</v>
      </c>
      <c r="F453" s="37">
        <v>11</v>
      </c>
    </row>
    <row r="454" spans="1:6" x14ac:dyDescent="0.25">
      <c r="A454" s="37" t="s">
        <v>16</v>
      </c>
      <c r="B454" s="6" t="s">
        <v>28</v>
      </c>
      <c r="C454" s="282">
        <v>34361</v>
      </c>
      <c r="D454" s="281">
        <f t="shared" si="14"/>
        <v>1</v>
      </c>
      <c r="E454" s="6">
        <f t="shared" si="15"/>
        <v>27</v>
      </c>
      <c r="F454" s="37">
        <v>19</v>
      </c>
    </row>
    <row r="455" spans="1:6" x14ac:dyDescent="0.25">
      <c r="A455" s="37" t="s">
        <v>16</v>
      </c>
      <c r="B455" s="6" t="s">
        <v>28</v>
      </c>
      <c r="C455" s="282">
        <v>34413</v>
      </c>
      <c r="D455" s="281">
        <f t="shared" si="14"/>
        <v>3</v>
      </c>
      <c r="E455" s="6">
        <f t="shared" si="15"/>
        <v>20</v>
      </c>
      <c r="F455" s="37">
        <v>23</v>
      </c>
    </row>
    <row r="456" spans="1:6" x14ac:dyDescent="0.25">
      <c r="A456" s="37" t="s">
        <v>16</v>
      </c>
      <c r="B456" s="6" t="s">
        <v>28</v>
      </c>
      <c r="C456" s="282">
        <v>34419</v>
      </c>
      <c r="D456" s="281">
        <f t="shared" si="14"/>
        <v>3</v>
      </c>
      <c r="E456" s="6">
        <f t="shared" si="15"/>
        <v>26</v>
      </c>
      <c r="F456" s="37">
        <v>18</v>
      </c>
    </row>
    <row r="457" spans="1:6" x14ac:dyDescent="0.25">
      <c r="A457" s="37" t="s">
        <v>16</v>
      </c>
      <c r="B457" s="6" t="s">
        <v>28</v>
      </c>
      <c r="C457" s="282">
        <v>34422</v>
      </c>
      <c r="D457" s="281">
        <f t="shared" si="14"/>
        <v>3</v>
      </c>
      <c r="E457" s="6">
        <f t="shared" si="15"/>
        <v>29</v>
      </c>
      <c r="F457" s="37">
        <v>15</v>
      </c>
    </row>
    <row r="458" spans="1:6" x14ac:dyDescent="0.25">
      <c r="A458" s="37" t="s">
        <v>16</v>
      </c>
      <c r="B458" s="6" t="s">
        <v>28</v>
      </c>
      <c r="C458" s="282">
        <v>34859</v>
      </c>
      <c r="D458" s="281">
        <f t="shared" si="14"/>
        <v>6</v>
      </c>
      <c r="E458" s="6">
        <f t="shared" si="15"/>
        <v>9</v>
      </c>
      <c r="F458" s="37">
        <v>1</v>
      </c>
    </row>
    <row r="459" spans="1:6" x14ac:dyDescent="0.25">
      <c r="A459" s="37" t="s">
        <v>16</v>
      </c>
      <c r="B459" s="6" t="s">
        <v>34</v>
      </c>
      <c r="C459" s="282">
        <v>32549</v>
      </c>
      <c r="D459" s="281">
        <f t="shared" si="14"/>
        <v>2</v>
      </c>
      <c r="E459" s="6">
        <f t="shared" si="15"/>
        <v>10</v>
      </c>
      <c r="F459" s="37">
        <v>26</v>
      </c>
    </row>
    <row r="460" spans="1:6" x14ac:dyDescent="0.25">
      <c r="A460" s="37" t="s">
        <v>16</v>
      </c>
      <c r="B460" s="6" t="s">
        <v>34</v>
      </c>
      <c r="C460" s="282">
        <v>32552</v>
      </c>
      <c r="D460" s="281">
        <f t="shared" si="14"/>
        <v>2</v>
      </c>
      <c r="E460" s="6">
        <f t="shared" si="15"/>
        <v>13</v>
      </c>
      <c r="F460" s="37">
        <v>19</v>
      </c>
    </row>
    <row r="461" spans="1:6" x14ac:dyDescent="0.25">
      <c r="A461" s="37" t="s">
        <v>16</v>
      </c>
      <c r="B461" s="6" t="s">
        <v>34</v>
      </c>
      <c r="C461" s="282">
        <v>32594</v>
      </c>
      <c r="D461" s="281">
        <f t="shared" si="14"/>
        <v>3</v>
      </c>
      <c r="E461" s="6">
        <f t="shared" si="15"/>
        <v>27</v>
      </c>
      <c r="F461" s="37">
        <v>28</v>
      </c>
    </row>
    <row r="462" spans="1:6" x14ac:dyDescent="0.25">
      <c r="A462" s="37" t="s">
        <v>16</v>
      </c>
      <c r="B462" s="6" t="s">
        <v>34</v>
      </c>
      <c r="C462" s="282">
        <v>32876</v>
      </c>
      <c r="D462" s="281">
        <f t="shared" si="14"/>
        <v>1</v>
      </c>
      <c r="E462" s="6">
        <f t="shared" si="15"/>
        <v>3</v>
      </c>
      <c r="F462" s="37">
        <v>1</v>
      </c>
    </row>
    <row r="463" spans="1:6" x14ac:dyDescent="0.25">
      <c r="A463" s="37" t="s">
        <v>16</v>
      </c>
      <c r="B463" s="6" t="s">
        <v>34</v>
      </c>
      <c r="C463" s="282">
        <v>32905</v>
      </c>
      <c r="D463" s="281">
        <f t="shared" si="14"/>
        <v>2</v>
      </c>
      <c r="E463" s="6">
        <f t="shared" si="15"/>
        <v>1</v>
      </c>
      <c r="F463" s="37">
        <v>1</v>
      </c>
    </row>
    <row r="464" spans="1:6" x14ac:dyDescent="0.25">
      <c r="A464" s="37" t="s">
        <v>16</v>
      </c>
      <c r="B464" s="6" t="s">
        <v>34</v>
      </c>
      <c r="C464" s="282">
        <v>32511</v>
      </c>
      <c r="D464" s="281">
        <f t="shared" si="14"/>
        <v>1</v>
      </c>
      <c r="E464" s="6">
        <f t="shared" si="15"/>
        <v>3</v>
      </c>
      <c r="F464" s="37">
        <v>24</v>
      </c>
    </row>
    <row r="465" spans="1:6" x14ac:dyDescent="0.25">
      <c r="A465" s="37" t="s">
        <v>16</v>
      </c>
      <c r="B465" s="6" t="s">
        <v>34</v>
      </c>
      <c r="C465" s="282">
        <v>32517</v>
      </c>
      <c r="D465" s="281">
        <f t="shared" si="14"/>
        <v>1</v>
      </c>
      <c r="E465" s="6">
        <f t="shared" si="15"/>
        <v>9</v>
      </c>
      <c r="F465" s="37">
        <v>16</v>
      </c>
    </row>
    <row r="466" spans="1:6" x14ac:dyDescent="0.25">
      <c r="A466" s="37" t="s">
        <v>16</v>
      </c>
      <c r="B466" s="6" t="s">
        <v>34</v>
      </c>
      <c r="C466" s="282">
        <v>32527</v>
      </c>
      <c r="D466" s="281">
        <f t="shared" si="14"/>
        <v>1</v>
      </c>
      <c r="E466" s="6">
        <f t="shared" si="15"/>
        <v>19</v>
      </c>
      <c r="F466" s="37">
        <v>27</v>
      </c>
    </row>
    <row r="467" spans="1:6" x14ac:dyDescent="0.25">
      <c r="A467" s="37" t="s">
        <v>16</v>
      </c>
      <c r="B467" s="6" t="s">
        <v>34</v>
      </c>
      <c r="C467" s="282">
        <v>32530</v>
      </c>
      <c r="D467" s="281">
        <f t="shared" si="14"/>
        <v>1</v>
      </c>
      <c r="E467" s="6">
        <f t="shared" si="15"/>
        <v>22</v>
      </c>
      <c r="F467" s="37">
        <v>20</v>
      </c>
    </row>
    <row r="468" spans="1:6" x14ac:dyDescent="0.25">
      <c r="A468" s="37" t="s">
        <v>16</v>
      </c>
      <c r="B468" s="6" t="s">
        <v>34</v>
      </c>
      <c r="C468" s="282">
        <v>32591</v>
      </c>
      <c r="D468" s="281">
        <f t="shared" si="14"/>
        <v>3</v>
      </c>
      <c r="E468" s="6">
        <f t="shared" si="15"/>
        <v>24</v>
      </c>
      <c r="F468" s="37">
        <v>37</v>
      </c>
    </row>
    <row r="469" spans="1:6" x14ac:dyDescent="0.25">
      <c r="A469" s="37" t="s">
        <v>16</v>
      </c>
      <c r="B469" s="6" t="s">
        <v>34</v>
      </c>
      <c r="C469" s="282">
        <v>34122</v>
      </c>
      <c r="D469" s="281">
        <f t="shared" si="14"/>
        <v>6</v>
      </c>
      <c r="E469" s="6">
        <f t="shared" si="15"/>
        <v>2</v>
      </c>
      <c r="F469" s="37">
        <v>1</v>
      </c>
    </row>
    <row r="470" spans="1:6" x14ac:dyDescent="0.25">
      <c r="A470" s="37" t="s">
        <v>16</v>
      </c>
      <c r="B470" s="6" t="s">
        <v>34</v>
      </c>
      <c r="C470" s="282">
        <v>32534</v>
      </c>
      <c r="D470" s="281">
        <f t="shared" si="14"/>
        <v>1</v>
      </c>
      <c r="E470" s="6">
        <f t="shared" si="15"/>
        <v>26</v>
      </c>
      <c r="F470" s="37">
        <v>31</v>
      </c>
    </row>
    <row r="471" spans="1:6" x14ac:dyDescent="0.25">
      <c r="A471" s="37" t="s">
        <v>16</v>
      </c>
      <c r="B471" s="6" t="s">
        <v>34</v>
      </c>
      <c r="C471" s="282">
        <v>32537</v>
      </c>
      <c r="D471" s="281">
        <f t="shared" si="14"/>
        <v>1</v>
      </c>
      <c r="E471" s="6">
        <f t="shared" si="15"/>
        <v>29</v>
      </c>
      <c r="F471" s="37">
        <v>22</v>
      </c>
    </row>
    <row r="472" spans="1:6" x14ac:dyDescent="0.25">
      <c r="A472" s="37" t="s">
        <v>16</v>
      </c>
      <c r="B472" s="6" t="s">
        <v>34</v>
      </c>
      <c r="C472" s="282">
        <v>32541</v>
      </c>
      <c r="D472" s="281">
        <f t="shared" si="14"/>
        <v>2</v>
      </c>
      <c r="E472" s="6">
        <f t="shared" si="15"/>
        <v>2</v>
      </c>
      <c r="F472" s="37">
        <v>37</v>
      </c>
    </row>
    <row r="473" spans="1:6" x14ac:dyDescent="0.25">
      <c r="A473" s="37" t="s">
        <v>16</v>
      </c>
      <c r="B473" s="6" t="s">
        <v>34</v>
      </c>
      <c r="C473" s="282">
        <v>32550</v>
      </c>
      <c r="D473" s="281">
        <f t="shared" si="14"/>
        <v>2</v>
      </c>
      <c r="E473" s="6">
        <f t="shared" si="15"/>
        <v>11</v>
      </c>
      <c r="F473" s="37">
        <v>21</v>
      </c>
    </row>
    <row r="474" spans="1:6" x14ac:dyDescent="0.25">
      <c r="A474" s="37" t="s">
        <v>16</v>
      </c>
      <c r="B474" s="6" t="s">
        <v>34</v>
      </c>
      <c r="C474" s="282">
        <v>32579</v>
      </c>
      <c r="D474" s="281">
        <f t="shared" si="14"/>
        <v>3</v>
      </c>
      <c r="E474" s="6">
        <f t="shared" si="15"/>
        <v>12</v>
      </c>
      <c r="F474" s="37">
        <v>27</v>
      </c>
    </row>
    <row r="475" spans="1:6" x14ac:dyDescent="0.25">
      <c r="A475" s="37" t="s">
        <v>16</v>
      </c>
      <c r="B475" s="6" t="s">
        <v>34</v>
      </c>
      <c r="C475" s="282">
        <v>32509</v>
      </c>
      <c r="D475" s="281">
        <f t="shared" si="14"/>
        <v>1</v>
      </c>
      <c r="E475" s="6">
        <f t="shared" si="15"/>
        <v>1</v>
      </c>
      <c r="F475" s="37">
        <v>7805</v>
      </c>
    </row>
    <row r="476" spans="1:6" x14ac:dyDescent="0.25">
      <c r="A476" s="37" t="s">
        <v>16</v>
      </c>
      <c r="B476" s="6" t="s">
        <v>34</v>
      </c>
      <c r="C476" s="282">
        <v>32535</v>
      </c>
      <c r="D476" s="281">
        <f t="shared" si="14"/>
        <v>1</v>
      </c>
      <c r="E476" s="6">
        <f t="shared" si="15"/>
        <v>27</v>
      </c>
      <c r="F476" s="37">
        <v>19</v>
      </c>
    </row>
    <row r="477" spans="1:6" x14ac:dyDescent="0.25">
      <c r="A477" s="37" t="s">
        <v>16</v>
      </c>
      <c r="B477" s="6" t="s">
        <v>34</v>
      </c>
      <c r="C477" s="282">
        <v>32538</v>
      </c>
      <c r="D477" s="281">
        <f t="shared" si="14"/>
        <v>1</v>
      </c>
      <c r="E477" s="6">
        <f t="shared" si="15"/>
        <v>30</v>
      </c>
      <c r="F477" s="37">
        <v>16</v>
      </c>
    </row>
    <row r="478" spans="1:6" x14ac:dyDescent="0.25">
      <c r="A478" s="37" t="s">
        <v>16</v>
      </c>
      <c r="B478" s="6" t="s">
        <v>34</v>
      </c>
      <c r="C478" s="282">
        <v>32570</v>
      </c>
      <c r="D478" s="281">
        <f t="shared" si="14"/>
        <v>3</v>
      </c>
      <c r="E478" s="6">
        <f t="shared" si="15"/>
        <v>3</v>
      </c>
      <c r="F478" s="37">
        <v>38</v>
      </c>
    </row>
    <row r="479" spans="1:6" x14ac:dyDescent="0.25">
      <c r="A479" s="37" t="s">
        <v>16</v>
      </c>
      <c r="B479" s="6" t="s">
        <v>34</v>
      </c>
      <c r="C479" s="282">
        <v>32721</v>
      </c>
      <c r="D479" s="281">
        <f t="shared" si="14"/>
        <v>8</v>
      </c>
      <c r="E479" s="6">
        <f t="shared" si="15"/>
        <v>1</v>
      </c>
      <c r="F479" s="37">
        <v>1</v>
      </c>
    </row>
    <row r="480" spans="1:6" x14ac:dyDescent="0.25">
      <c r="A480" s="37" t="s">
        <v>16</v>
      </c>
      <c r="B480" s="6" t="s">
        <v>34</v>
      </c>
      <c r="C480" s="282">
        <v>32523</v>
      </c>
      <c r="D480" s="281">
        <f t="shared" si="14"/>
        <v>1</v>
      </c>
      <c r="E480" s="6">
        <f t="shared" si="15"/>
        <v>15</v>
      </c>
      <c r="F480" s="37">
        <v>26</v>
      </c>
    </row>
    <row r="481" spans="1:6" x14ac:dyDescent="0.25">
      <c r="A481" s="37" t="s">
        <v>16</v>
      </c>
      <c r="B481" s="6" t="s">
        <v>34</v>
      </c>
      <c r="C481" s="282">
        <v>32558</v>
      </c>
      <c r="D481" s="281">
        <f t="shared" si="14"/>
        <v>2</v>
      </c>
      <c r="E481" s="6">
        <f t="shared" si="15"/>
        <v>19</v>
      </c>
      <c r="F481" s="37">
        <v>20</v>
      </c>
    </row>
    <row r="482" spans="1:6" x14ac:dyDescent="0.25">
      <c r="A482" s="37" t="s">
        <v>16</v>
      </c>
      <c r="B482" s="6" t="s">
        <v>34</v>
      </c>
      <c r="C482" s="282">
        <v>32581</v>
      </c>
      <c r="D482" s="281">
        <f t="shared" si="14"/>
        <v>3</v>
      </c>
      <c r="E482" s="6">
        <f t="shared" si="15"/>
        <v>14</v>
      </c>
      <c r="F482" s="37">
        <v>21</v>
      </c>
    </row>
    <row r="483" spans="1:6" x14ac:dyDescent="0.25">
      <c r="A483" s="37" t="s">
        <v>16</v>
      </c>
      <c r="B483" s="6" t="s">
        <v>34</v>
      </c>
      <c r="C483" s="282">
        <v>32584</v>
      </c>
      <c r="D483" s="281">
        <f t="shared" si="14"/>
        <v>3</v>
      </c>
      <c r="E483" s="6">
        <f t="shared" si="15"/>
        <v>17</v>
      </c>
      <c r="F483" s="37">
        <v>27</v>
      </c>
    </row>
    <row r="484" spans="1:6" x14ac:dyDescent="0.25">
      <c r="A484" s="37" t="s">
        <v>16</v>
      </c>
      <c r="B484" s="6" t="s">
        <v>34</v>
      </c>
      <c r="C484" s="282">
        <v>32587</v>
      </c>
      <c r="D484" s="281">
        <f t="shared" si="14"/>
        <v>3</v>
      </c>
      <c r="E484" s="6">
        <f t="shared" si="15"/>
        <v>20</v>
      </c>
      <c r="F484" s="37">
        <v>29</v>
      </c>
    </row>
    <row r="485" spans="1:6" x14ac:dyDescent="0.25">
      <c r="A485" s="37" t="s">
        <v>16</v>
      </c>
      <c r="B485" s="6" t="s">
        <v>34</v>
      </c>
      <c r="C485" s="282">
        <v>33239</v>
      </c>
      <c r="D485" s="281">
        <f t="shared" si="14"/>
        <v>1</v>
      </c>
      <c r="E485" s="6">
        <f t="shared" si="15"/>
        <v>1</v>
      </c>
      <c r="F485" s="37">
        <v>8</v>
      </c>
    </row>
    <row r="486" spans="1:6" x14ac:dyDescent="0.25">
      <c r="A486" s="37" t="s">
        <v>16</v>
      </c>
      <c r="B486" s="6" t="s">
        <v>34</v>
      </c>
      <c r="C486" s="282">
        <v>32514</v>
      </c>
      <c r="D486" s="281">
        <f t="shared" si="14"/>
        <v>1</v>
      </c>
      <c r="E486" s="6">
        <f t="shared" si="15"/>
        <v>6</v>
      </c>
      <c r="F486" s="37">
        <v>12</v>
      </c>
    </row>
    <row r="487" spans="1:6" x14ac:dyDescent="0.25">
      <c r="A487" s="37" t="s">
        <v>16</v>
      </c>
      <c r="B487" s="6" t="s">
        <v>34</v>
      </c>
      <c r="C487" s="282">
        <v>32540</v>
      </c>
      <c r="D487" s="281">
        <f t="shared" si="14"/>
        <v>2</v>
      </c>
      <c r="E487" s="6">
        <f t="shared" si="15"/>
        <v>1</v>
      </c>
      <c r="F487" s="37">
        <v>47</v>
      </c>
    </row>
    <row r="488" spans="1:6" x14ac:dyDescent="0.25">
      <c r="A488" s="37" t="s">
        <v>16</v>
      </c>
      <c r="B488" s="6" t="s">
        <v>34</v>
      </c>
      <c r="C488" s="282">
        <v>32559</v>
      </c>
      <c r="D488" s="281">
        <f t="shared" si="14"/>
        <v>2</v>
      </c>
      <c r="E488" s="6">
        <f t="shared" si="15"/>
        <v>20</v>
      </c>
      <c r="F488" s="37">
        <v>26</v>
      </c>
    </row>
    <row r="489" spans="1:6" x14ac:dyDescent="0.25">
      <c r="A489" s="37" t="s">
        <v>16</v>
      </c>
      <c r="B489" s="6" t="s">
        <v>34</v>
      </c>
      <c r="C489" s="282">
        <v>32588</v>
      </c>
      <c r="D489" s="281">
        <f t="shared" si="14"/>
        <v>3</v>
      </c>
      <c r="E489" s="6">
        <f t="shared" si="15"/>
        <v>21</v>
      </c>
      <c r="F489" s="37">
        <v>19</v>
      </c>
    </row>
    <row r="490" spans="1:6" x14ac:dyDescent="0.25">
      <c r="A490" s="37" t="s">
        <v>16</v>
      </c>
      <c r="B490" s="6" t="s">
        <v>34</v>
      </c>
      <c r="C490" s="282">
        <v>32512</v>
      </c>
      <c r="D490" s="281">
        <f t="shared" si="14"/>
        <v>1</v>
      </c>
      <c r="E490" s="6">
        <f t="shared" si="15"/>
        <v>4</v>
      </c>
      <c r="F490" s="37">
        <v>20</v>
      </c>
    </row>
    <row r="491" spans="1:6" x14ac:dyDescent="0.25">
      <c r="A491" s="37" t="s">
        <v>16</v>
      </c>
      <c r="B491" s="6" t="s">
        <v>34</v>
      </c>
      <c r="C491" s="282">
        <v>32563</v>
      </c>
      <c r="D491" s="281">
        <f t="shared" si="14"/>
        <v>2</v>
      </c>
      <c r="E491" s="6">
        <f t="shared" si="15"/>
        <v>24</v>
      </c>
      <c r="F491" s="37">
        <v>22</v>
      </c>
    </row>
    <row r="492" spans="1:6" x14ac:dyDescent="0.25">
      <c r="A492" s="37" t="s">
        <v>16</v>
      </c>
      <c r="B492" s="6" t="s">
        <v>34</v>
      </c>
      <c r="C492" s="282">
        <v>32582</v>
      </c>
      <c r="D492" s="281">
        <f t="shared" si="14"/>
        <v>3</v>
      </c>
      <c r="E492" s="6">
        <f t="shared" si="15"/>
        <v>15</v>
      </c>
      <c r="F492" s="37">
        <v>40</v>
      </c>
    </row>
    <row r="493" spans="1:6" x14ac:dyDescent="0.25">
      <c r="A493" s="37" t="s">
        <v>16</v>
      </c>
      <c r="B493" s="6" t="s">
        <v>34</v>
      </c>
      <c r="C493" s="282">
        <v>33125</v>
      </c>
      <c r="D493" s="281">
        <f t="shared" si="14"/>
        <v>9</v>
      </c>
      <c r="E493" s="6">
        <f t="shared" si="15"/>
        <v>9</v>
      </c>
      <c r="F493" s="37">
        <v>1</v>
      </c>
    </row>
    <row r="494" spans="1:6" x14ac:dyDescent="0.25">
      <c r="A494" s="37" t="s">
        <v>16</v>
      </c>
      <c r="B494" s="6" t="s">
        <v>34</v>
      </c>
      <c r="C494" s="282">
        <v>33604</v>
      </c>
      <c r="D494" s="281">
        <f t="shared" si="14"/>
        <v>1</v>
      </c>
      <c r="E494" s="6">
        <f t="shared" si="15"/>
        <v>1</v>
      </c>
      <c r="F494" s="37">
        <v>6</v>
      </c>
    </row>
    <row r="495" spans="1:6" x14ac:dyDescent="0.25">
      <c r="A495" s="37" t="s">
        <v>16</v>
      </c>
      <c r="B495" s="6" t="s">
        <v>34</v>
      </c>
      <c r="C495" s="282">
        <v>33970</v>
      </c>
      <c r="D495" s="281">
        <f t="shared" si="14"/>
        <v>1</v>
      </c>
      <c r="E495" s="6">
        <f t="shared" si="15"/>
        <v>1</v>
      </c>
      <c r="F495" s="37">
        <v>13</v>
      </c>
    </row>
    <row r="496" spans="1:6" x14ac:dyDescent="0.25">
      <c r="A496" s="37" t="s">
        <v>16</v>
      </c>
      <c r="B496" s="6" t="s">
        <v>34</v>
      </c>
      <c r="C496" s="282">
        <v>32519</v>
      </c>
      <c r="D496" s="281">
        <f t="shared" si="14"/>
        <v>1</v>
      </c>
      <c r="E496" s="6">
        <f t="shared" si="15"/>
        <v>11</v>
      </c>
      <c r="F496" s="37">
        <v>30</v>
      </c>
    </row>
    <row r="497" spans="1:6" x14ac:dyDescent="0.25">
      <c r="A497" s="37" t="s">
        <v>16</v>
      </c>
      <c r="B497" s="6" t="s">
        <v>34</v>
      </c>
      <c r="C497" s="282">
        <v>32522</v>
      </c>
      <c r="D497" s="281">
        <f t="shared" si="14"/>
        <v>1</v>
      </c>
      <c r="E497" s="6">
        <f t="shared" si="15"/>
        <v>14</v>
      </c>
      <c r="F497" s="37">
        <v>22</v>
      </c>
    </row>
    <row r="498" spans="1:6" x14ac:dyDescent="0.25">
      <c r="A498" s="37" t="s">
        <v>16</v>
      </c>
      <c r="B498" s="6" t="s">
        <v>34</v>
      </c>
      <c r="C498" s="282">
        <v>32525</v>
      </c>
      <c r="D498" s="281">
        <f t="shared" si="14"/>
        <v>1</v>
      </c>
      <c r="E498" s="6">
        <f t="shared" si="15"/>
        <v>17</v>
      </c>
      <c r="F498" s="37">
        <v>25</v>
      </c>
    </row>
    <row r="499" spans="1:6" x14ac:dyDescent="0.25">
      <c r="A499" s="37" t="s">
        <v>16</v>
      </c>
      <c r="B499" s="6" t="s">
        <v>34</v>
      </c>
      <c r="C499" s="282">
        <v>32551</v>
      </c>
      <c r="D499" s="281">
        <f t="shared" si="14"/>
        <v>2</v>
      </c>
      <c r="E499" s="6">
        <f t="shared" si="15"/>
        <v>12</v>
      </c>
      <c r="F499" s="37">
        <v>36</v>
      </c>
    </row>
    <row r="500" spans="1:6" x14ac:dyDescent="0.25">
      <c r="A500" s="37" t="s">
        <v>16</v>
      </c>
      <c r="B500" s="6" t="s">
        <v>34</v>
      </c>
      <c r="C500" s="282">
        <v>32561</v>
      </c>
      <c r="D500" s="281">
        <f t="shared" si="14"/>
        <v>2</v>
      </c>
      <c r="E500" s="6">
        <f t="shared" si="15"/>
        <v>22</v>
      </c>
      <c r="F500" s="37">
        <v>29</v>
      </c>
    </row>
    <row r="501" spans="1:6" x14ac:dyDescent="0.25">
      <c r="A501" s="37" t="s">
        <v>16</v>
      </c>
      <c r="B501" s="6" t="s">
        <v>34</v>
      </c>
      <c r="C501" s="282">
        <v>32567</v>
      </c>
      <c r="D501" s="281">
        <f t="shared" si="14"/>
        <v>2</v>
      </c>
      <c r="E501" s="6">
        <f t="shared" si="15"/>
        <v>28</v>
      </c>
      <c r="F501" s="37">
        <v>29</v>
      </c>
    </row>
    <row r="502" spans="1:6" x14ac:dyDescent="0.25">
      <c r="A502" s="37" t="s">
        <v>16</v>
      </c>
      <c r="B502" s="6" t="s">
        <v>34</v>
      </c>
      <c r="C502" s="282">
        <v>32586</v>
      </c>
      <c r="D502" s="281">
        <f t="shared" si="14"/>
        <v>3</v>
      </c>
      <c r="E502" s="6">
        <f t="shared" si="15"/>
        <v>19</v>
      </c>
      <c r="F502" s="37">
        <v>18</v>
      </c>
    </row>
    <row r="503" spans="1:6" x14ac:dyDescent="0.25">
      <c r="A503" s="37" t="s">
        <v>16</v>
      </c>
      <c r="B503" s="6" t="s">
        <v>34</v>
      </c>
      <c r="C503" s="282">
        <v>32590</v>
      </c>
      <c r="D503" s="281">
        <f t="shared" si="14"/>
        <v>3</v>
      </c>
      <c r="E503" s="6">
        <f t="shared" si="15"/>
        <v>23</v>
      </c>
      <c r="F503" s="37">
        <v>30</v>
      </c>
    </row>
    <row r="504" spans="1:6" x14ac:dyDescent="0.25">
      <c r="A504" s="37" t="s">
        <v>16</v>
      </c>
      <c r="B504" s="6" t="s">
        <v>34</v>
      </c>
      <c r="C504" s="282">
        <v>32874</v>
      </c>
      <c r="D504" s="281">
        <f t="shared" si="14"/>
        <v>1</v>
      </c>
      <c r="E504" s="6">
        <f t="shared" si="15"/>
        <v>1</v>
      </c>
      <c r="F504" s="37">
        <v>7</v>
      </c>
    </row>
    <row r="505" spans="1:6" x14ac:dyDescent="0.25">
      <c r="A505" s="37" t="s">
        <v>16</v>
      </c>
      <c r="B505" s="6" t="s">
        <v>34</v>
      </c>
      <c r="C505" s="282">
        <v>32539</v>
      </c>
      <c r="D505" s="281">
        <f t="shared" si="14"/>
        <v>1</v>
      </c>
      <c r="E505" s="6">
        <f t="shared" si="15"/>
        <v>31</v>
      </c>
      <c r="F505" s="37">
        <v>20</v>
      </c>
    </row>
    <row r="506" spans="1:6" x14ac:dyDescent="0.25">
      <c r="A506" s="37" t="s">
        <v>16</v>
      </c>
      <c r="B506" s="6" t="s">
        <v>34</v>
      </c>
      <c r="C506" s="282">
        <v>32542</v>
      </c>
      <c r="D506" s="281">
        <f t="shared" si="14"/>
        <v>2</v>
      </c>
      <c r="E506" s="6">
        <f t="shared" si="15"/>
        <v>3</v>
      </c>
      <c r="F506" s="37">
        <v>35</v>
      </c>
    </row>
    <row r="507" spans="1:6" x14ac:dyDescent="0.25">
      <c r="A507" s="37" t="s">
        <v>16</v>
      </c>
      <c r="B507" s="6" t="s">
        <v>34</v>
      </c>
      <c r="C507" s="282">
        <v>32555</v>
      </c>
      <c r="D507" s="281">
        <f t="shared" si="14"/>
        <v>2</v>
      </c>
      <c r="E507" s="6">
        <f t="shared" si="15"/>
        <v>16</v>
      </c>
      <c r="F507" s="37">
        <v>29</v>
      </c>
    </row>
    <row r="508" spans="1:6" x14ac:dyDescent="0.25">
      <c r="A508" s="37" t="s">
        <v>16</v>
      </c>
      <c r="B508" s="6" t="s">
        <v>34</v>
      </c>
      <c r="C508" s="282">
        <v>32568</v>
      </c>
      <c r="D508" s="281">
        <f t="shared" si="14"/>
        <v>3</v>
      </c>
      <c r="E508" s="6">
        <f t="shared" si="15"/>
        <v>1</v>
      </c>
      <c r="F508" s="37">
        <v>26</v>
      </c>
    </row>
    <row r="509" spans="1:6" x14ac:dyDescent="0.25">
      <c r="A509" s="37" t="s">
        <v>16</v>
      </c>
      <c r="B509" s="6" t="s">
        <v>34</v>
      </c>
      <c r="C509" s="282">
        <v>32574</v>
      </c>
      <c r="D509" s="281">
        <f t="shared" si="14"/>
        <v>3</v>
      </c>
      <c r="E509" s="6">
        <f t="shared" si="15"/>
        <v>7</v>
      </c>
      <c r="F509" s="37">
        <v>28</v>
      </c>
    </row>
    <row r="510" spans="1:6" x14ac:dyDescent="0.25">
      <c r="A510" s="37" t="s">
        <v>16</v>
      </c>
      <c r="B510" s="6" t="s">
        <v>34</v>
      </c>
      <c r="C510" s="282">
        <v>33667</v>
      </c>
      <c r="D510" s="281">
        <f t="shared" si="14"/>
        <v>3</v>
      </c>
      <c r="E510" s="6">
        <f t="shared" si="15"/>
        <v>4</v>
      </c>
      <c r="F510" s="37">
        <v>1</v>
      </c>
    </row>
    <row r="511" spans="1:6" x14ac:dyDescent="0.25">
      <c r="A511" s="37" t="s">
        <v>16</v>
      </c>
      <c r="B511" s="6" t="s">
        <v>34</v>
      </c>
      <c r="C511" s="282">
        <v>32524</v>
      </c>
      <c r="D511" s="281">
        <f t="shared" si="14"/>
        <v>1</v>
      </c>
      <c r="E511" s="6">
        <f t="shared" si="15"/>
        <v>16</v>
      </c>
      <c r="F511" s="37">
        <v>20</v>
      </c>
    </row>
    <row r="512" spans="1:6" x14ac:dyDescent="0.25">
      <c r="A512" s="37" t="s">
        <v>16</v>
      </c>
      <c r="B512" s="6" t="s">
        <v>34</v>
      </c>
      <c r="C512" s="282">
        <v>32533</v>
      </c>
      <c r="D512" s="281">
        <f t="shared" si="14"/>
        <v>1</v>
      </c>
      <c r="E512" s="6">
        <f t="shared" si="15"/>
        <v>25</v>
      </c>
      <c r="F512" s="37">
        <v>25</v>
      </c>
    </row>
    <row r="513" spans="1:6" x14ac:dyDescent="0.25">
      <c r="A513" s="37" t="s">
        <v>16</v>
      </c>
      <c r="B513" s="6" t="s">
        <v>34</v>
      </c>
      <c r="C513" s="282">
        <v>32575</v>
      </c>
      <c r="D513" s="281">
        <f t="shared" si="14"/>
        <v>3</v>
      </c>
      <c r="E513" s="6">
        <f t="shared" si="15"/>
        <v>8</v>
      </c>
      <c r="F513" s="37">
        <v>24</v>
      </c>
    </row>
    <row r="514" spans="1:6" x14ac:dyDescent="0.25">
      <c r="A514" s="37" t="s">
        <v>16</v>
      </c>
      <c r="B514" s="6" t="s">
        <v>34</v>
      </c>
      <c r="C514" s="282">
        <v>32585</v>
      </c>
      <c r="D514" s="281">
        <f t="shared" si="14"/>
        <v>3</v>
      </c>
      <c r="E514" s="6">
        <f t="shared" si="15"/>
        <v>18</v>
      </c>
      <c r="F514" s="37">
        <v>26</v>
      </c>
    </row>
    <row r="515" spans="1:6" x14ac:dyDescent="0.25">
      <c r="A515" s="37" t="s">
        <v>16</v>
      </c>
      <c r="B515" s="6" t="s">
        <v>34</v>
      </c>
      <c r="C515" s="282">
        <v>32531</v>
      </c>
      <c r="D515" s="281">
        <f t="shared" ref="D515:D578" si="16">MONTH(C515)</f>
        <v>1</v>
      </c>
      <c r="E515" s="6">
        <f t="shared" ref="E515:E578" si="17">DAY(C515)</f>
        <v>23</v>
      </c>
      <c r="F515" s="37">
        <v>27</v>
      </c>
    </row>
    <row r="516" spans="1:6" x14ac:dyDescent="0.25">
      <c r="A516" s="37" t="s">
        <v>16</v>
      </c>
      <c r="B516" s="6" t="s">
        <v>34</v>
      </c>
      <c r="C516" s="282">
        <v>32544</v>
      </c>
      <c r="D516" s="281">
        <f t="shared" si="16"/>
        <v>2</v>
      </c>
      <c r="E516" s="6">
        <f t="shared" si="17"/>
        <v>5</v>
      </c>
      <c r="F516" s="37">
        <v>21</v>
      </c>
    </row>
    <row r="517" spans="1:6" x14ac:dyDescent="0.25">
      <c r="A517" s="37" t="s">
        <v>16</v>
      </c>
      <c r="B517" s="6" t="s">
        <v>34</v>
      </c>
      <c r="C517" s="282">
        <v>32516</v>
      </c>
      <c r="D517" s="281">
        <f t="shared" si="16"/>
        <v>1</v>
      </c>
      <c r="E517" s="6">
        <f t="shared" si="17"/>
        <v>8</v>
      </c>
      <c r="F517" s="37">
        <v>14</v>
      </c>
    </row>
    <row r="518" spans="1:6" x14ac:dyDescent="0.25">
      <c r="A518" s="37" t="s">
        <v>16</v>
      </c>
      <c r="B518" s="6" t="s">
        <v>34</v>
      </c>
      <c r="C518" s="282">
        <v>32545</v>
      </c>
      <c r="D518" s="281">
        <f t="shared" si="16"/>
        <v>2</v>
      </c>
      <c r="E518" s="6">
        <f t="shared" si="17"/>
        <v>6</v>
      </c>
      <c r="F518" s="37">
        <v>20</v>
      </c>
    </row>
    <row r="519" spans="1:6" x14ac:dyDescent="0.25">
      <c r="A519" s="37" t="s">
        <v>16</v>
      </c>
      <c r="B519" s="6" t="s">
        <v>34</v>
      </c>
      <c r="C519" s="282">
        <v>32564</v>
      </c>
      <c r="D519" s="281">
        <f t="shared" si="16"/>
        <v>2</v>
      </c>
      <c r="E519" s="6">
        <f t="shared" si="17"/>
        <v>25</v>
      </c>
      <c r="F519" s="37">
        <v>32</v>
      </c>
    </row>
    <row r="520" spans="1:6" x14ac:dyDescent="0.25">
      <c r="A520" s="37" t="s">
        <v>16</v>
      </c>
      <c r="B520" s="6" t="s">
        <v>34</v>
      </c>
      <c r="C520" s="282">
        <v>32577</v>
      </c>
      <c r="D520" s="281">
        <f t="shared" si="16"/>
        <v>3</v>
      </c>
      <c r="E520" s="6">
        <f t="shared" si="17"/>
        <v>10</v>
      </c>
      <c r="F520" s="37">
        <v>29</v>
      </c>
    </row>
    <row r="521" spans="1:6" x14ac:dyDescent="0.25">
      <c r="A521" s="37" t="s">
        <v>16</v>
      </c>
      <c r="B521" s="6" t="s">
        <v>34</v>
      </c>
      <c r="C521" s="282">
        <v>32580</v>
      </c>
      <c r="D521" s="281">
        <f t="shared" si="16"/>
        <v>3</v>
      </c>
      <c r="E521" s="6">
        <f t="shared" si="17"/>
        <v>13</v>
      </c>
      <c r="F521" s="37">
        <v>29</v>
      </c>
    </row>
    <row r="522" spans="1:6" x14ac:dyDescent="0.25">
      <c r="A522" s="37" t="s">
        <v>16</v>
      </c>
      <c r="B522" s="6" t="s">
        <v>34</v>
      </c>
      <c r="C522" s="282">
        <v>32583</v>
      </c>
      <c r="D522" s="281">
        <f t="shared" si="16"/>
        <v>3</v>
      </c>
      <c r="E522" s="6">
        <f t="shared" si="17"/>
        <v>16</v>
      </c>
      <c r="F522" s="37">
        <v>23</v>
      </c>
    </row>
    <row r="523" spans="1:6" x14ac:dyDescent="0.25">
      <c r="A523" s="37" t="s">
        <v>16</v>
      </c>
      <c r="B523" s="6" t="s">
        <v>34</v>
      </c>
      <c r="C523" s="282">
        <v>32593</v>
      </c>
      <c r="D523" s="281">
        <f t="shared" si="16"/>
        <v>3</v>
      </c>
      <c r="E523" s="6">
        <f t="shared" si="17"/>
        <v>26</v>
      </c>
      <c r="F523" s="37">
        <v>16</v>
      </c>
    </row>
    <row r="524" spans="1:6" x14ac:dyDescent="0.25">
      <c r="A524" s="37" t="s">
        <v>16</v>
      </c>
      <c r="B524" s="6" t="s">
        <v>34</v>
      </c>
      <c r="C524" s="282">
        <v>32596</v>
      </c>
      <c r="D524" s="281">
        <f t="shared" si="16"/>
        <v>3</v>
      </c>
      <c r="E524" s="6">
        <f t="shared" si="17"/>
        <v>29</v>
      </c>
      <c r="F524" s="37">
        <v>16</v>
      </c>
    </row>
    <row r="525" spans="1:6" x14ac:dyDescent="0.25">
      <c r="A525" s="37" t="s">
        <v>16</v>
      </c>
      <c r="B525" s="6" t="s">
        <v>34</v>
      </c>
      <c r="C525" s="282">
        <v>32520</v>
      </c>
      <c r="D525" s="281">
        <f t="shared" si="16"/>
        <v>1</v>
      </c>
      <c r="E525" s="6">
        <f t="shared" si="17"/>
        <v>12</v>
      </c>
      <c r="F525" s="37">
        <v>29</v>
      </c>
    </row>
    <row r="526" spans="1:6" x14ac:dyDescent="0.25">
      <c r="A526" s="37" t="s">
        <v>16</v>
      </c>
      <c r="B526" s="6" t="s">
        <v>34</v>
      </c>
      <c r="C526" s="282">
        <v>32529</v>
      </c>
      <c r="D526" s="281">
        <f t="shared" si="16"/>
        <v>1</v>
      </c>
      <c r="E526" s="6">
        <f t="shared" si="17"/>
        <v>21</v>
      </c>
      <c r="F526" s="37">
        <v>25</v>
      </c>
    </row>
    <row r="527" spans="1:6" x14ac:dyDescent="0.25">
      <c r="A527" s="37" t="s">
        <v>16</v>
      </c>
      <c r="B527" s="6" t="s">
        <v>34</v>
      </c>
      <c r="C527" s="282">
        <v>32536</v>
      </c>
      <c r="D527" s="281">
        <f t="shared" si="16"/>
        <v>1</v>
      </c>
      <c r="E527" s="6">
        <f t="shared" si="17"/>
        <v>28</v>
      </c>
      <c r="F527" s="37">
        <v>20</v>
      </c>
    </row>
    <row r="528" spans="1:6" x14ac:dyDescent="0.25">
      <c r="A528" s="37" t="s">
        <v>16</v>
      </c>
      <c r="B528" s="6" t="s">
        <v>34</v>
      </c>
      <c r="C528" s="282">
        <v>32565</v>
      </c>
      <c r="D528" s="281">
        <f t="shared" si="16"/>
        <v>2</v>
      </c>
      <c r="E528" s="6">
        <f t="shared" si="17"/>
        <v>26</v>
      </c>
      <c r="F528" s="37">
        <v>24</v>
      </c>
    </row>
    <row r="529" spans="1:6" x14ac:dyDescent="0.25">
      <c r="A529" s="37" t="s">
        <v>16</v>
      </c>
      <c r="B529" s="6" t="s">
        <v>34</v>
      </c>
      <c r="C529" s="282">
        <v>32543</v>
      </c>
      <c r="D529" s="281">
        <f t="shared" si="16"/>
        <v>2</v>
      </c>
      <c r="E529" s="6">
        <f t="shared" si="17"/>
        <v>4</v>
      </c>
      <c r="F529" s="37">
        <v>27</v>
      </c>
    </row>
    <row r="530" spans="1:6" x14ac:dyDescent="0.25">
      <c r="A530" s="37" t="s">
        <v>16</v>
      </c>
      <c r="B530" s="6" t="s">
        <v>34</v>
      </c>
      <c r="C530" s="282">
        <v>32556</v>
      </c>
      <c r="D530" s="281">
        <f t="shared" si="16"/>
        <v>2</v>
      </c>
      <c r="E530" s="6">
        <f t="shared" si="17"/>
        <v>17</v>
      </c>
      <c r="F530" s="37">
        <v>30</v>
      </c>
    </row>
    <row r="531" spans="1:6" x14ac:dyDescent="0.25">
      <c r="A531" s="37" t="s">
        <v>16</v>
      </c>
      <c r="B531" s="6" t="s">
        <v>34</v>
      </c>
      <c r="C531" s="282">
        <v>32569</v>
      </c>
      <c r="D531" s="281">
        <f t="shared" si="16"/>
        <v>3</v>
      </c>
      <c r="E531" s="6">
        <f t="shared" si="17"/>
        <v>2</v>
      </c>
      <c r="F531" s="37">
        <v>29</v>
      </c>
    </row>
    <row r="532" spans="1:6" x14ac:dyDescent="0.25">
      <c r="A532" s="37" t="s">
        <v>16</v>
      </c>
      <c r="B532" s="6" t="s">
        <v>34</v>
      </c>
      <c r="C532" s="282">
        <v>32578</v>
      </c>
      <c r="D532" s="281">
        <f t="shared" si="16"/>
        <v>3</v>
      </c>
      <c r="E532" s="6">
        <f t="shared" si="17"/>
        <v>11</v>
      </c>
      <c r="F532" s="37">
        <v>23</v>
      </c>
    </row>
    <row r="533" spans="1:6" x14ac:dyDescent="0.25">
      <c r="A533" s="37" t="s">
        <v>16</v>
      </c>
      <c r="B533" s="6" t="s">
        <v>34</v>
      </c>
      <c r="C533" s="282">
        <v>32598</v>
      </c>
      <c r="D533" s="281">
        <f t="shared" si="16"/>
        <v>3</v>
      </c>
      <c r="E533" s="6">
        <f t="shared" si="17"/>
        <v>31</v>
      </c>
      <c r="F533" s="37">
        <v>26</v>
      </c>
    </row>
    <row r="534" spans="1:6" x14ac:dyDescent="0.25">
      <c r="A534" s="37" t="s">
        <v>16</v>
      </c>
      <c r="B534" s="6" t="s">
        <v>34</v>
      </c>
      <c r="C534" s="282">
        <v>32755</v>
      </c>
      <c r="D534" s="281">
        <f t="shared" si="16"/>
        <v>9</v>
      </c>
      <c r="E534" s="6">
        <f t="shared" si="17"/>
        <v>4</v>
      </c>
      <c r="F534" s="37">
        <v>1</v>
      </c>
    </row>
    <row r="535" spans="1:6" x14ac:dyDescent="0.25">
      <c r="A535" s="37" t="s">
        <v>16</v>
      </c>
      <c r="B535" s="6" t="s">
        <v>34</v>
      </c>
      <c r="C535" s="282">
        <v>33412</v>
      </c>
      <c r="D535" s="281">
        <f t="shared" si="16"/>
        <v>6</v>
      </c>
      <c r="E535" s="6">
        <f t="shared" si="17"/>
        <v>23</v>
      </c>
      <c r="F535" s="37">
        <v>1</v>
      </c>
    </row>
    <row r="536" spans="1:6" x14ac:dyDescent="0.25">
      <c r="A536" s="37" t="s">
        <v>16</v>
      </c>
      <c r="B536" s="6" t="s">
        <v>34</v>
      </c>
      <c r="C536" s="282">
        <v>32521</v>
      </c>
      <c r="D536" s="281">
        <f t="shared" si="16"/>
        <v>1</v>
      </c>
      <c r="E536" s="6">
        <f t="shared" si="17"/>
        <v>13</v>
      </c>
      <c r="F536" s="37">
        <v>31</v>
      </c>
    </row>
    <row r="537" spans="1:6" x14ac:dyDescent="0.25">
      <c r="A537" s="37" t="s">
        <v>16</v>
      </c>
      <c r="B537" s="6" t="s">
        <v>34</v>
      </c>
      <c r="C537" s="282">
        <v>32528</v>
      </c>
      <c r="D537" s="281">
        <f t="shared" si="16"/>
        <v>1</v>
      </c>
      <c r="E537" s="6">
        <f t="shared" si="17"/>
        <v>20</v>
      </c>
      <c r="F537" s="37">
        <v>27</v>
      </c>
    </row>
    <row r="538" spans="1:6" x14ac:dyDescent="0.25">
      <c r="A538" s="37" t="s">
        <v>16</v>
      </c>
      <c r="B538" s="6" t="s">
        <v>34</v>
      </c>
      <c r="C538" s="282">
        <v>32566</v>
      </c>
      <c r="D538" s="281">
        <f t="shared" si="16"/>
        <v>2</v>
      </c>
      <c r="E538" s="6">
        <f t="shared" si="17"/>
        <v>27</v>
      </c>
      <c r="F538" s="37">
        <v>19</v>
      </c>
    </row>
    <row r="539" spans="1:6" x14ac:dyDescent="0.25">
      <c r="A539" s="37" t="s">
        <v>16</v>
      </c>
      <c r="B539" s="6" t="s">
        <v>34</v>
      </c>
      <c r="C539" s="282">
        <v>33366</v>
      </c>
      <c r="D539" s="281">
        <f t="shared" si="16"/>
        <v>5</v>
      </c>
      <c r="E539" s="6">
        <f t="shared" si="17"/>
        <v>8</v>
      </c>
      <c r="F539" s="37">
        <v>1</v>
      </c>
    </row>
    <row r="540" spans="1:6" x14ac:dyDescent="0.25">
      <c r="A540" s="37" t="s">
        <v>16</v>
      </c>
      <c r="B540" s="6" t="s">
        <v>34</v>
      </c>
      <c r="C540" s="282">
        <v>32548</v>
      </c>
      <c r="D540" s="281">
        <f t="shared" si="16"/>
        <v>2</v>
      </c>
      <c r="E540" s="6">
        <f t="shared" si="17"/>
        <v>9</v>
      </c>
      <c r="F540" s="37">
        <v>20</v>
      </c>
    </row>
    <row r="541" spans="1:6" x14ac:dyDescent="0.25">
      <c r="A541" s="37" t="s">
        <v>16</v>
      </c>
      <c r="B541" s="6" t="s">
        <v>34</v>
      </c>
      <c r="C541" s="282">
        <v>32510</v>
      </c>
      <c r="D541" s="281">
        <f t="shared" si="16"/>
        <v>1</v>
      </c>
      <c r="E541" s="6">
        <f t="shared" si="17"/>
        <v>2</v>
      </c>
      <c r="F541" s="37">
        <v>28</v>
      </c>
    </row>
    <row r="542" spans="1:6" x14ac:dyDescent="0.25">
      <c r="A542" s="37" t="s">
        <v>16</v>
      </c>
      <c r="B542" s="6" t="s">
        <v>34</v>
      </c>
      <c r="C542" s="282">
        <v>32513</v>
      </c>
      <c r="D542" s="281">
        <f t="shared" si="16"/>
        <v>1</v>
      </c>
      <c r="E542" s="6">
        <f t="shared" si="17"/>
        <v>5</v>
      </c>
      <c r="F542" s="37">
        <v>35</v>
      </c>
    </row>
    <row r="543" spans="1:6" x14ac:dyDescent="0.25">
      <c r="A543" s="37" t="s">
        <v>16</v>
      </c>
      <c r="B543" s="6" t="s">
        <v>34</v>
      </c>
      <c r="C543" s="282">
        <v>32526</v>
      </c>
      <c r="D543" s="281">
        <f t="shared" si="16"/>
        <v>1</v>
      </c>
      <c r="E543" s="6">
        <f t="shared" si="17"/>
        <v>18</v>
      </c>
      <c r="F543" s="37">
        <v>29</v>
      </c>
    </row>
    <row r="544" spans="1:6" x14ac:dyDescent="0.25">
      <c r="A544" s="37" t="s">
        <v>16</v>
      </c>
      <c r="B544" s="6" t="s">
        <v>34</v>
      </c>
      <c r="C544" s="282">
        <v>32571</v>
      </c>
      <c r="D544" s="281">
        <f t="shared" si="16"/>
        <v>3</v>
      </c>
      <c r="E544" s="6">
        <f t="shared" si="17"/>
        <v>4</v>
      </c>
      <c r="F544" s="37">
        <v>18</v>
      </c>
    </row>
    <row r="545" spans="1:6" x14ac:dyDescent="0.25">
      <c r="A545" s="37" t="s">
        <v>16</v>
      </c>
      <c r="B545" s="6" t="s">
        <v>34</v>
      </c>
      <c r="C545" s="282">
        <v>32597</v>
      </c>
      <c r="D545" s="281">
        <f t="shared" si="16"/>
        <v>3</v>
      </c>
      <c r="E545" s="6">
        <f t="shared" si="17"/>
        <v>30</v>
      </c>
      <c r="F545" s="37">
        <v>21</v>
      </c>
    </row>
    <row r="546" spans="1:6" x14ac:dyDescent="0.25">
      <c r="A546" s="37" t="s">
        <v>16</v>
      </c>
      <c r="B546" s="6" t="s">
        <v>34</v>
      </c>
      <c r="C546" s="282">
        <v>32546</v>
      </c>
      <c r="D546" s="281">
        <f t="shared" si="16"/>
        <v>2</v>
      </c>
      <c r="E546" s="6">
        <f t="shared" si="17"/>
        <v>7</v>
      </c>
      <c r="F546" s="37">
        <v>20</v>
      </c>
    </row>
    <row r="547" spans="1:6" x14ac:dyDescent="0.25">
      <c r="A547" s="37" t="s">
        <v>16</v>
      </c>
      <c r="B547" s="6" t="s">
        <v>34</v>
      </c>
      <c r="C547" s="282">
        <v>32553</v>
      </c>
      <c r="D547" s="281">
        <f t="shared" si="16"/>
        <v>2</v>
      </c>
      <c r="E547" s="6">
        <f t="shared" si="17"/>
        <v>14</v>
      </c>
      <c r="F547" s="37">
        <v>37</v>
      </c>
    </row>
    <row r="548" spans="1:6" x14ac:dyDescent="0.25">
      <c r="A548" s="37" t="s">
        <v>16</v>
      </c>
      <c r="B548" s="6" t="s">
        <v>34</v>
      </c>
      <c r="C548" s="282">
        <v>32562</v>
      </c>
      <c r="D548" s="281">
        <f t="shared" si="16"/>
        <v>2</v>
      </c>
      <c r="E548" s="6">
        <f t="shared" si="17"/>
        <v>23</v>
      </c>
      <c r="F548" s="37">
        <v>15</v>
      </c>
    </row>
    <row r="549" spans="1:6" x14ac:dyDescent="0.25">
      <c r="A549" s="37" t="s">
        <v>16</v>
      </c>
      <c r="B549" s="6" t="s">
        <v>34</v>
      </c>
      <c r="C549" s="282">
        <v>32572</v>
      </c>
      <c r="D549" s="281">
        <f t="shared" si="16"/>
        <v>3</v>
      </c>
      <c r="E549" s="6">
        <f t="shared" si="17"/>
        <v>5</v>
      </c>
      <c r="F549" s="37">
        <v>28</v>
      </c>
    </row>
    <row r="550" spans="1:6" x14ac:dyDescent="0.25">
      <c r="A550" s="37" t="s">
        <v>16</v>
      </c>
      <c r="B550" s="6" t="s">
        <v>34</v>
      </c>
      <c r="C550" s="282">
        <v>32515</v>
      </c>
      <c r="D550" s="281">
        <f t="shared" si="16"/>
        <v>1</v>
      </c>
      <c r="E550" s="6">
        <f t="shared" si="17"/>
        <v>7</v>
      </c>
      <c r="F550" s="37">
        <v>11</v>
      </c>
    </row>
    <row r="551" spans="1:6" x14ac:dyDescent="0.25">
      <c r="A551" s="37" t="s">
        <v>16</v>
      </c>
      <c r="B551" s="6" t="s">
        <v>34</v>
      </c>
      <c r="C551" s="282">
        <v>32518</v>
      </c>
      <c r="D551" s="281">
        <f t="shared" si="16"/>
        <v>1</v>
      </c>
      <c r="E551" s="6">
        <f t="shared" si="17"/>
        <v>10</v>
      </c>
      <c r="F551" s="37">
        <v>22</v>
      </c>
    </row>
    <row r="552" spans="1:6" x14ac:dyDescent="0.25">
      <c r="A552" s="37" t="s">
        <v>16</v>
      </c>
      <c r="B552" s="6" t="s">
        <v>34</v>
      </c>
      <c r="C552" s="282">
        <v>32547</v>
      </c>
      <c r="D552" s="281">
        <f t="shared" si="16"/>
        <v>2</v>
      </c>
      <c r="E552" s="6">
        <f t="shared" si="17"/>
        <v>8</v>
      </c>
      <c r="F552" s="37">
        <v>20</v>
      </c>
    </row>
    <row r="553" spans="1:6" x14ac:dyDescent="0.25">
      <c r="A553" s="37" t="s">
        <v>16</v>
      </c>
      <c r="B553" s="6" t="s">
        <v>34</v>
      </c>
      <c r="C553" s="282">
        <v>32557</v>
      </c>
      <c r="D553" s="281">
        <f t="shared" si="16"/>
        <v>2</v>
      </c>
      <c r="E553" s="6">
        <f t="shared" si="17"/>
        <v>18</v>
      </c>
      <c r="F553" s="37">
        <v>28</v>
      </c>
    </row>
    <row r="554" spans="1:6" x14ac:dyDescent="0.25">
      <c r="A554" s="37" t="s">
        <v>16</v>
      </c>
      <c r="B554" s="6" t="s">
        <v>34</v>
      </c>
      <c r="C554" s="282">
        <v>32560</v>
      </c>
      <c r="D554" s="281">
        <f t="shared" si="16"/>
        <v>2</v>
      </c>
      <c r="E554" s="6">
        <f t="shared" si="17"/>
        <v>21</v>
      </c>
      <c r="F554" s="37">
        <v>32</v>
      </c>
    </row>
    <row r="555" spans="1:6" x14ac:dyDescent="0.25">
      <c r="A555" s="37" t="s">
        <v>16</v>
      </c>
      <c r="B555" s="6" t="s">
        <v>34</v>
      </c>
      <c r="C555" s="282">
        <v>32573</v>
      </c>
      <c r="D555" s="281">
        <f t="shared" si="16"/>
        <v>3</v>
      </c>
      <c r="E555" s="6">
        <f t="shared" si="17"/>
        <v>6</v>
      </c>
      <c r="F555" s="37">
        <v>21</v>
      </c>
    </row>
    <row r="556" spans="1:6" x14ac:dyDescent="0.25">
      <c r="A556" s="37" t="s">
        <v>16</v>
      </c>
      <c r="B556" s="6" t="s">
        <v>34</v>
      </c>
      <c r="C556" s="282">
        <v>32576</v>
      </c>
      <c r="D556" s="281">
        <f t="shared" si="16"/>
        <v>3</v>
      </c>
      <c r="E556" s="6">
        <f t="shared" si="17"/>
        <v>9</v>
      </c>
      <c r="F556" s="37">
        <v>22</v>
      </c>
    </row>
    <row r="557" spans="1:6" x14ac:dyDescent="0.25">
      <c r="A557" s="37" t="s">
        <v>16</v>
      </c>
      <c r="B557" s="6" t="s">
        <v>34</v>
      </c>
      <c r="C557" s="282">
        <v>32589</v>
      </c>
      <c r="D557" s="281">
        <f t="shared" si="16"/>
        <v>3</v>
      </c>
      <c r="E557" s="6">
        <f t="shared" si="17"/>
        <v>22</v>
      </c>
      <c r="F557" s="37">
        <v>25</v>
      </c>
    </row>
    <row r="558" spans="1:6" x14ac:dyDescent="0.25">
      <c r="A558" s="37" t="s">
        <v>16</v>
      </c>
      <c r="B558" s="6" t="s">
        <v>34</v>
      </c>
      <c r="C558" s="282">
        <v>32592</v>
      </c>
      <c r="D558" s="281">
        <f t="shared" si="16"/>
        <v>3</v>
      </c>
      <c r="E558" s="6">
        <f t="shared" si="17"/>
        <v>25</v>
      </c>
      <c r="F558" s="37">
        <v>21</v>
      </c>
    </row>
    <row r="559" spans="1:6" x14ac:dyDescent="0.25">
      <c r="A559" s="37" t="s">
        <v>16</v>
      </c>
      <c r="B559" s="6" t="s">
        <v>34</v>
      </c>
      <c r="C559" s="282">
        <v>32595</v>
      </c>
      <c r="D559" s="281">
        <f t="shared" si="16"/>
        <v>3</v>
      </c>
      <c r="E559" s="6">
        <f t="shared" si="17"/>
        <v>28</v>
      </c>
      <c r="F559" s="37">
        <v>18</v>
      </c>
    </row>
    <row r="560" spans="1:6" x14ac:dyDescent="0.25">
      <c r="A560" s="37" t="s">
        <v>16</v>
      </c>
      <c r="B560" s="6" t="s">
        <v>34</v>
      </c>
      <c r="C560" s="282">
        <v>32820</v>
      </c>
      <c r="D560" s="281">
        <f t="shared" si="16"/>
        <v>11</v>
      </c>
      <c r="E560" s="6">
        <f t="shared" si="17"/>
        <v>8</v>
      </c>
      <c r="F560" s="37">
        <v>1</v>
      </c>
    </row>
    <row r="561" spans="1:6" x14ac:dyDescent="0.25">
      <c r="A561" s="37" t="s">
        <v>16</v>
      </c>
      <c r="B561" s="6" t="s">
        <v>34</v>
      </c>
      <c r="C561" s="282">
        <v>32532</v>
      </c>
      <c r="D561" s="281">
        <f t="shared" si="16"/>
        <v>1</v>
      </c>
      <c r="E561" s="6">
        <f t="shared" si="17"/>
        <v>24</v>
      </c>
      <c r="F561" s="37">
        <v>14</v>
      </c>
    </row>
    <row r="562" spans="1:6" x14ac:dyDescent="0.25">
      <c r="A562" s="37" t="s">
        <v>16</v>
      </c>
      <c r="B562" s="6" t="s">
        <v>34</v>
      </c>
      <c r="C562" s="282">
        <v>32554</v>
      </c>
      <c r="D562" s="281">
        <f t="shared" si="16"/>
        <v>2</v>
      </c>
      <c r="E562" s="6">
        <f t="shared" si="17"/>
        <v>15</v>
      </c>
      <c r="F562" s="37">
        <v>36</v>
      </c>
    </row>
    <row r="563" spans="1:6" x14ac:dyDescent="0.25">
      <c r="A563" s="37" t="s">
        <v>16</v>
      </c>
      <c r="B563" s="6" t="s">
        <v>34</v>
      </c>
      <c r="C563" s="282">
        <v>34095</v>
      </c>
      <c r="D563" s="281">
        <f t="shared" si="16"/>
        <v>5</v>
      </c>
      <c r="E563" s="6">
        <f t="shared" si="17"/>
        <v>6</v>
      </c>
      <c r="F563" s="37">
        <v>1</v>
      </c>
    </row>
    <row r="564" spans="1:6" x14ac:dyDescent="0.25">
      <c r="A564" s="37" t="s">
        <v>16</v>
      </c>
      <c r="B564" s="6" t="s">
        <v>33</v>
      </c>
      <c r="C564" s="282">
        <v>30689</v>
      </c>
      <c r="D564" s="281">
        <f t="shared" si="16"/>
        <v>1</v>
      </c>
      <c r="E564" s="6">
        <f t="shared" si="17"/>
        <v>8</v>
      </c>
      <c r="F564" s="37">
        <v>23</v>
      </c>
    </row>
    <row r="565" spans="1:6" x14ac:dyDescent="0.25">
      <c r="A565" s="37" t="s">
        <v>16</v>
      </c>
      <c r="B565" s="6" t="s">
        <v>33</v>
      </c>
      <c r="C565" s="282">
        <v>30759</v>
      </c>
      <c r="D565" s="281">
        <f t="shared" si="16"/>
        <v>3</v>
      </c>
      <c r="E565" s="6">
        <f t="shared" si="17"/>
        <v>18</v>
      </c>
      <c r="F565" s="37">
        <v>22</v>
      </c>
    </row>
    <row r="566" spans="1:6" x14ac:dyDescent="0.25">
      <c r="A566" s="37" t="s">
        <v>16</v>
      </c>
      <c r="B566" s="6" t="s">
        <v>33</v>
      </c>
      <c r="C566" s="282">
        <v>31778</v>
      </c>
      <c r="D566" s="281">
        <f t="shared" si="16"/>
        <v>1</v>
      </c>
      <c r="E566" s="6">
        <f t="shared" si="17"/>
        <v>1</v>
      </c>
      <c r="F566" s="37">
        <v>4</v>
      </c>
    </row>
    <row r="567" spans="1:6" x14ac:dyDescent="0.25">
      <c r="A567" s="37" t="s">
        <v>16</v>
      </c>
      <c r="B567" s="6" t="s">
        <v>33</v>
      </c>
      <c r="C567" s="282">
        <v>30715</v>
      </c>
      <c r="D567" s="281">
        <f t="shared" si="16"/>
        <v>2</v>
      </c>
      <c r="E567" s="6">
        <f t="shared" si="17"/>
        <v>3</v>
      </c>
      <c r="F567" s="37">
        <v>33</v>
      </c>
    </row>
    <row r="568" spans="1:6" x14ac:dyDescent="0.25">
      <c r="A568" s="37" t="s">
        <v>16</v>
      </c>
      <c r="B568" s="6" t="s">
        <v>33</v>
      </c>
      <c r="C568" s="282">
        <v>30718</v>
      </c>
      <c r="D568" s="281">
        <f t="shared" si="16"/>
        <v>2</v>
      </c>
      <c r="E568" s="6">
        <f t="shared" si="17"/>
        <v>6</v>
      </c>
      <c r="F568" s="37">
        <v>23</v>
      </c>
    </row>
    <row r="569" spans="1:6" x14ac:dyDescent="0.25">
      <c r="A569" s="37" t="s">
        <v>16</v>
      </c>
      <c r="B569" s="6" t="s">
        <v>33</v>
      </c>
      <c r="C569" s="282">
        <v>30760</v>
      </c>
      <c r="D569" s="281">
        <f t="shared" si="16"/>
        <v>3</v>
      </c>
      <c r="E569" s="6">
        <f t="shared" si="17"/>
        <v>19</v>
      </c>
      <c r="F569" s="37">
        <v>30</v>
      </c>
    </row>
    <row r="570" spans="1:6" x14ac:dyDescent="0.25">
      <c r="A570" s="37" t="s">
        <v>16</v>
      </c>
      <c r="B570" s="6" t="s">
        <v>33</v>
      </c>
      <c r="C570" s="282">
        <v>31020</v>
      </c>
      <c r="D570" s="281">
        <f t="shared" si="16"/>
        <v>12</v>
      </c>
      <c r="E570" s="6">
        <f t="shared" si="17"/>
        <v>4</v>
      </c>
      <c r="F570" s="37">
        <v>1</v>
      </c>
    </row>
    <row r="571" spans="1:6" x14ac:dyDescent="0.25">
      <c r="A571" s="37" t="s">
        <v>16</v>
      </c>
      <c r="B571" s="6" t="s">
        <v>33</v>
      </c>
      <c r="C571" s="282">
        <v>30716</v>
      </c>
      <c r="D571" s="281">
        <f t="shared" si="16"/>
        <v>2</v>
      </c>
      <c r="E571" s="6">
        <f t="shared" si="17"/>
        <v>4</v>
      </c>
      <c r="F571" s="37">
        <v>34</v>
      </c>
    </row>
    <row r="572" spans="1:6" x14ac:dyDescent="0.25">
      <c r="A572" s="37" t="s">
        <v>16</v>
      </c>
      <c r="B572" s="6" t="s">
        <v>33</v>
      </c>
      <c r="C572" s="282">
        <v>30764</v>
      </c>
      <c r="D572" s="281">
        <f t="shared" si="16"/>
        <v>3</v>
      </c>
      <c r="E572" s="6">
        <f t="shared" si="17"/>
        <v>23</v>
      </c>
      <c r="F572" s="37">
        <v>36</v>
      </c>
    </row>
    <row r="573" spans="1:6" x14ac:dyDescent="0.25">
      <c r="A573" s="37" t="s">
        <v>16</v>
      </c>
      <c r="B573" s="6" t="s">
        <v>33</v>
      </c>
      <c r="C573" s="282">
        <v>31214</v>
      </c>
      <c r="D573" s="281">
        <f t="shared" si="16"/>
        <v>6</v>
      </c>
      <c r="E573" s="6">
        <f t="shared" si="17"/>
        <v>16</v>
      </c>
      <c r="F573" s="37">
        <v>1</v>
      </c>
    </row>
    <row r="574" spans="1:6" x14ac:dyDescent="0.25">
      <c r="A574" s="37" t="s">
        <v>16</v>
      </c>
      <c r="B574" s="6" t="s">
        <v>33</v>
      </c>
      <c r="C574" s="282">
        <v>30691</v>
      </c>
      <c r="D574" s="281">
        <f t="shared" si="16"/>
        <v>1</v>
      </c>
      <c r="E574" s="6">
        <f t="shared" si="17"/>
        <v>10</v>
      </c>
      <c r="F574" s="37">
        <v>23</v>
      </c>
    </row>
    <row r="575" spans="1:6" x14ac:dyDescent="0.25">
      <c r="A575" s="37" t="s">
        <v>16</v>
      </c>
      <c r="B575" s="6" t="s">
        <v>33</v>
      </c>
      <c r="C575" s="282">
        <v>30707</v>
      </c>
      <c r="D575" s="281">
        <f t="shared" si="16"/>
        <v>1</v>
      </c>
      <c r="E575" s="6">
        <f t="shared" si="17"/>
        <v>26</v>
      </c>
      <c r="F575" s="37">
        <v>21</v>
      </c>
    </row>
    <row r="576" spans="1:6" x14ac:dyDescent="0.25">
      <c r="A576" s="37" t="s">
        <v>16</v>
      </c>
      <c r="B576" s="6" t="s">
        <v>33</v>
      </c>
      <c r="C576" s="282">
        <v>30717</v>
      </c>
      <c r="D576" s="281">
        <f t="shared" si="16"/>
        <v>2</v>
      </c>
      <c r="E576" s="6">
        <f t="shared" si="17"/>
        <v>5</v>
      </c>
      <c r="F576" s="37">
        <v>26</v>
      </c>
    </row>
    <row r="577" spans="1:6" x14ac:dyDescent="0.25">
      <c r="A577" s="37" t="s">
        <v>16</v>
      </c>
      <c r="B577" s="6" t="s">
        <v>33</v>
      </c>
      <c r="C577" s="282">
        <v>30746</v>
      </c>
      <c r="D577" s="281">
        <f t="shared" si="16"/>
        <v>3</v>
      </c>
      <c r="E577" s="6">
        <f t="shared" si="17"/>
        <v>5</v>
      </c>
      <c r="F577" s="37">
        <v>33</v>
      </c>
    </row>
    <row r="578" spans="1:6" x14ac:dyDescent="0.25">
      <c r="A578" s="37" t="s">
        <v>16</v>
      </c>
      <c r="B578" s="6" t="s">
        <v>33</v>
      </c>
      <c r="C578" s="282">
        <v>30762</v>
      </c>
      <c r="D578" s="281">
        <f t="shared" si="16"/>
        <v>3</v>
      </c>
      <c r="E578" s="6">
        <f t="shared" si="17"/>
        <v>21</v>
      </c>
      <c r="F578" s="37">
        <v>22</v>
      </c>
    </row>
    <row r="579" spans="1:6" x14ac:dyDescent="0.25">
      <c r="A579" s="37" t="s">
        <v>16</v>
      </c>
      <c r="B579" s="6" t="s">
        <v>33</v>
      </c>
      <c r="C579" s="282">
        <v>30768</v>
      </c>
      <c r="D579" s="281">
        <f t="shared" ref="D579:D642" si="18">MONTH(C579)</f>
        <v>3</v>
      </c>
      <c r="E579" s="6">
        <f t="shared" ref="E579:E642" si="19">DAY(C579)</f>
        <v>27</v>
      </c>
      <c r="F579" s="37">
        <v>18</v>
      </c>
    </row>
    <row r="580" spans="1:6" x14ac:dyDescent="0.25">
      <c r="A580" s="37" t="s">
        <v>16</v>
      </c>
      <c r="B580" s="6" t="s">
        <v>33</v>
      </c>
      <c r="C580" s="282">
        <v>31205</v>
      </c>
      <c r="D580" s="281">
        <f t="shared" si="18"/>
        <v>6</v>
      </c>
      <c r="E580" s="6">
        <f t="shared" si="19"/>
        <v>7</v>
      </c>
      <c r="F580" s="37">
        <v>1</v>
      </c>
    </row>
    <row r="581" spans="1:6" x14ac:dyDescent="0.25">
      <c r="A581" s="37" t="s">
        <v>16</v>
      </c>
      <c r="B581" s="6" t="s">
        <v>33</v>
      </c>
      <c r="C581" s="282">
        <v>32143</v>
      </c>
      <c r="D581" s="281">
        <f t="shared" si="18"/>
        <v>1</v>
      </c>
      <c r="E581" s="6">
        <f t="shared" si="19"/>
        <v>1</v>
      </c>
      <c r="F581" s="37">
        <v>12</v>
      </c>
    </row>
    <row r="582" spans="1:6" x14ac:dyDescent="0.25">
      <c r="A582" s="37" t="s">
        <v>16</v>
      </c>
      <c r="B582" s="6" t="s">
        <v>33</v>
      </c>
      <c r="C582" s="282">
        <v>32323</v>
      </c>
      <c r="D582" s="281">
        <f t="shared" si="18"/>
        <v>6</v>
      </c>
      <c r="E582" s="6">
        <f t="shared" si="19"/>
        <v>29</v>
      </c>
      <c r="F582" s="37">
        <v>1</v>
      </c>
    </row>
    <row r="583" spans="1:6" x14ac:dyDescent="0.25">
      <c r="A583" s="37" t="s">
        <v>16</v>
      </c>
      <c r="B583" s="6" t="s">
        <v>33</v>
      </c>
      <c r="C583" s="282">
        <v>30682</v>
      </c>
      <c r="D583" s="281">
        <f t="shared" si="18"/>
        <v>1</v>
      </c>
      <c r="E583" s="6">
        <f t="shared" si="19"/>
        <v>1</v>
      </c>
      <c r="F583" s="37">
        <v>6307</v>
      </c>
    </row>
    <row r="584" spans="1:6" x14ac:dyDescent="0.25">
      <c r="A584" s="37" t="s">
        <v>16</v>
      </c>
      <c r="B584" s="6" t="s">
        <v>33</v>
      </c>
      <c r="C584" s="282">
        <v>30711</v>
      </c>
      <c r="D584" s="281">
        <f t="shared" si="18"/>
        <v>1</v>
      </c>
      <c r="E584" s="6">
        <f t="shared" si="19"/>
        <v>30</v>
      </c>
      <c r="F584" s="37">
        <v>23</v>
      </c>
    </row>
    <row r="585" spans="1:6" x14ac:dyDescent="0.25">
      <c r="A585" s="37" t="s">
        <v>16</v>
      </c>
      <c r="B585" s="6" t="s">
        <v>33</v>
      </c>
      <c r="C585" s="282">
        <v>30724</v>
      </c>
      <c r="D585" s="281">
        <f t="shared" si="18"/>
        <v>2</v>
      </c>
      <c r="E585" s="6">
        <f t="shared" si="19"/>
        <v>12</v>
      </c>
      <c r="F585" s="37">
        <v>25</v>
      </c>
    </row>
    <row r="586" spans="1:6" x14ac:dyDescent="0.25">
      <c r="A586" s="37" t="s">
        <v>16</v>
      </c>
      <c r="B586" s="6" t="s">
        <v>33</v>
      </c>
      <c r="C586" s="282">
        <v>30737</v>
      </c>
      <c r="D586" s="281">
        <f t="shared" si="18"/>
        <v>2</v>
      </c>
      <c r="E586" s="6">
        <f t="shared" si="19"/>
        <v>25</v>
      </c>
      <c r="F586" s="37">
        <v>27</v>
      </c>
    </row>
    <row r="587" spans="1:6" x14ac:dyDescent="0.25">
      <c r="A587" s="37" t="s">
        <v>16</v>
      </c>
      <c r="B587" s="6" t="s">
        <v>33</v>
      </c>
      <c r="C587" s="282">
        <v>30740</v>
      </c>
      <c r="D587" s="281">
        <f t="shared" si="18"/>
        <v>2</v>
      </c>
      <c r="E587" s="6">
        <f t="shared" si="19"/>
        <v>28</v>
      </c>
      <c r="F587" s="37">
        <v>32</v>
      </c>
    </row>
    <row r="588" spans="1:6" x14ac:dyDescent="0.25">
      <c r="A588" s="37" t="s">
        <v>16</v>
      </c>
      <c r="B588" s="6" t="s">
        <v>33</v>
      </c>
      <c r="C588" s="282">
        <v>30750</v>
      </c>
      <c r="D588" s="281">
        <f t="shared" si="18"/>
        <v>3</v>
      </c>
      <c r="E588" s="6">
        <f t="shared" si="19"/>
        <v>9</v>
      </c>
      <c r="F588" s="37">
        <v>20</v>
      </c>
    </row>
    <row r="589" spans="1:6" x14ac:dyDescent="0.25">
      <c r="A589" s="37" t="s">
        <v>16</v>
      </c>
      <c r="B589" s="6" t="s">
        <v>33</v>
      </c>
      <c r="C589" s="282">
        <v>30686</v>
      </c>
      <c r="D589" s="281">
        <f t="shared" si="18"/>
        <v>1</v>
      </c>
      <c r="E589" s="6">
        <f t="shared" si="19"/>
        <v>5</v>
      </c>
      <c r="F589" s="37">
        <v>29</v>
      </c>
    </row>
    <row r="590" spans="1:6" x14ac:dyDescent="0.25">
      <c r="A590" s="37" t="s">
        <v>16</v>
      </c>
      <c r="B590" s="6" t="s">
        <v>33</v>
      </c>
      <c r="C590" s="282">
        <v>30709</v>
      </c>
      <c r="D590" s="281">
        <f t="shared" si="18"/>
        <v>1</v>
      </c>
      <c r="E590" s="6">
        <f t="shared" si="19"/>
        <v>28</v>
      </c>
      <c r="F590" s="37">
        <v>25</v>
      </c>
    </row>
    <row r="591" spans="1:6" x14ac:dyDescent="0.25">
      <c r="A591" s="37" t="s">
        <v>16</v>
      </c>
      <c r="B591" s="6" t="s">
        <v>33</v>
      </c>
      <c r="C591" s="282">
        <v>30712</v>
      </c>
      <c r="D591" s="281">
        <f t="shared" si="18"/>
        <v>1</v>
      </c>
      <c r="E591" s="6">
        <f t="shared" si="19"/>
        <v>31</v>
      </c>
      <c r="F591" s="37">
        <v>17</v>
      </c>
    </row>
    <row r="592" spans="1:6" x14ac:dyDescent="0.25">
      <c r="A592" s="37" t="s">
        <v>16</v>
      </c>
      <c r="B592" s="6" t="s">
        <v>33</v>
      </c>
      <c r="C592" s="282">
        <v>30725</v>
      </c>
      <c r="D592" s="281">
        <f t="shared" si="18"/>
        <v>2</v>
      </c>
      <c r="E592" s="6">
        <f t="shared" si="19"/>
        <v>13</v>
      </c>
      <c r="F592" s="37">
        <v>29</v>
      </c>
    </row>
    <row r="593" spans="1:6" x14ac:dyDescent="0.25">
      <c r="A593" s="37" t="s">
        <v>16</v>
      </c>
      <c r="B593" s="6" t="s">
        <v>33</v>
      </c>
      <c r="C593" s="282">
        <v>30731</v>
      </c>
      <c r="D593" s="281">
        <f t="shared" si="18"/>
        <v>2</v>
      </c>
      <c r="E593" s="6">
        <f t="shared" si="19"/>
        <v>19</v>
      </c>
      <c r="F593" s="37">
        <v>27</v>
      </c>
    </row>
    <row r="594" spans="1:6" x14ac:dyDescent="0.25">
      <c r="A594" s="37" t="s">
        <v>16</v>
      </c>
      <c r="B594" s="6" t="s">
        <v>33</v>
      </c>
      <c r="C594" s="282">
        <v>30734</v>
      </c>
      <c r="D594" s="281">
        <f t="shared" si="18"/>
        <v>2</v>
      </c>
      <c r="E594" s="6">
        <f t="shared" si="19"/>
        <v>22</v>
      </c>
      <c r="F594" s="37">
        <v>30</v>
      </c>
    </row>
    <row r="595" spans="1:6" x14ac:dyDescent="0.25">
      <c r="A595" s="37" t="s">
        <v>16</v>
      </c>
      <c r="B595" s="6" t="s">
        <v>33</v>
      </c>
      <c r="C595" s="282">
        <v>30744</v>
      </c>
      <c r="D595" s="281">
        <f t="shared" si="18"/>
        <v>3</v>
      </c>
      <c r="E595" s="6">
        <f t="shared" si="19"/>
        <v>3</v>
      </c>
      <c r="F595" s="37">
        <v>36</v>
      </c>
    </row>
    <row r="596" spans="1:6" x14ac:dyDescent="0.25">
      <c r="A596" s="37" t="s">
        <v>16</v>
      </c>
      <c r="B596" s="6" t="s">
        <v>33</v>
      </c>
      <c r="C596" s="282">
        <v>30684</v>
      </c>
      <c r="D596" s="281">
        <f t="shared" si="18"/>
        <v>1</v>
      </c>
      <c r="E596" s="6">
        <f t="shared" si="19"/>
        <v>3</v>
      </c>
      <c r="F596" s="37">
        <v>25</v>
      </c>
    </row>
    <row r="597" spans="1:6" x14ac:dyDescent="0.25">
      <c r="A597" s="37" t="s">
        <v>16</v>
      </c>
      <c r="B597" s="6" t="s">
        <v>33</v>
      </c>
      <c r="C597" s="282">
        <v>30729</v>
      </c>
      <c r="D597" s="281">
        <f t="shared" si="18"/>
        <v>2</v>
      </c>
      <c r="E597" s="6">
        <f t="shared" si="19"/>
        <v>17</v>
      </c>
      <c r="F597" s="37">
        <v>31</v>
      </c>
    </row>
    <row r="598" spans="1:6" x14ac:dyDescent="0.25">
      <c r="A598" s="37" t="s">
        <v>16</v>
      </c>
      <c r="B598" s="6" t="s">
        <v>33</v>
      </c>
      <c r="C598" s="282">
        <v>30732</v>
      </c>
      <c r="D598" s="281">
        <f t="shared" si="18"/>
        <v>2</v>
      </c>
      <c r="E598" s="6">
        <f t="shared" si="19"/>
        <v>20</v>
      </c>
      <c r="F598" s="37">
        <v>33</v>
      </c>
    </row>
    <row r="599" spans="1:6" x14ac:dyDescent="0.25">
      <c r="A599" s="37" t="s">
        <v>16</v>
      </c>
      <c r="B599" s="6" t="s">
        <v>33</v>
      </c>
      <c r="C599" s="282">
        <v>30735</v>
      </c>
      <c r="D599" s="281">
        <f t="shared" si="18"/>
        <v>2</v>
      </c>
      <c r="E599" s="6">
        <f t="shared" si="19"/>
        <v>23</v>
      </c>
      <c r="F599" s="37">
        <v>22</v>
      </c>
    </row>
    <row r="600" spans="1:6" x14ac:dyDescent="0.25">
      <c r="A600" s="37" t="s">
        <v>16</v>
      </c>
      <c r="B600" s="6" t="s">
        <v>33</v>
      </c>
      <c r="C600" s="282">
        <v>30767</v>
      </c>
      <c r="D600" s="281">
        <f t="shared" si="18"/>
        <v>3</v>
      </c>
      <c r="E600" s="6">
        <f t="shared" si="19"/>
        <v>26</v>
      </c>
      <c r="F600" s="37">
        <v>29</v>
      </c>
    </row>
    <row r="601" spans="1:6" x14ac:dyDescent="0.25">
      <c r="A601" s="37" t="s">
        <v>16</v>
      </c>
      <c r="B601" s="6" t="s">
        <v>33</v>
      </c>
      <c r="C601" s="282">
        <v>30688</v>
      </c>
      <c r="D601" s="281">
        <f t="shared" si="18"/>
        <v>1</v>
      </c>
      <c r="E601" s="6">
        <f t="shared" si="19"/>
        <v>7</v>
      </c>
      <c r="F601" s="37">
        <v>31</v>
      </c>
    </row>
    <row r="602" spans="1:6" x14ac:dyDescent="0.25">
      <c r="A602" s="37" t="s">
        <v>16</v>
      </c>
      <c r="B602" s="6" t="s">
        <v>33</v>
      </c>
      <c r="C602" s="282">
        <v>30720</v>
      </c>
      <c r="D602" s="281">
        <f t="shared" si="18"/>
        <v>2</v>
      </c>
      <c r="E602" s="6">
        <f t="shared" si="19"/>
        <v>8</v>
      </c>
      <c r="F602" s="37">
        <v>19</v>
      </c>
    </row>
    <row r="603" spans="1:6" x14ac:dyDescent="0.25">
      <c r="A603" s="37" t="s">
        <v>16</v>
      </c>
      <c r="B603" s="6" t="s">
        <v>33</v>
      </c>
      <c r="C603" s="282">
        <v>30723</v>
      </c>
      <c r="D603" s="281">
        <f t="shared" si="18"/>
        <v>2</v>
      </c>
      <c r="E603" s="6">
        <f t="shared" si="19"/>
        <v>11</v>
      </c>
      <c r="F603" s="37">
        <v>18</v>
      </c>
    </row>
    <row r="604" spans="1:6" x14ac:dyDescent="0.25">
      <c r="A604" s="37" t="s">
        <v>16</v>
      </c>
      <c r="B604" s="6" t="s">
        <v>33</v>
      </c>
      <c r="C604" s="282">
        <v>30726</v>
      </c>
      <c r="D604" s="281">
        <f t="shared" si="18"/>
        <v>2</v>
      </c>
      <c r="E604" s="6">
        <f t="shared" si="19"/>
        <v>14</v>
      </c>
      <c r="F604" s="37">
        <v>23</v>
      </c>
    </row>
    <row r="605" spans="1:6" x14ac:dyDescent="0.25">
      <c r="A605" s="37" t="s">
        <v>16</v>
      </c>
      <c r="B605" s="6" t="s">
        <v>33</v>
      </c>
      <c r="C605" s="282">
        <v>30749</v>
      </c>
      <c r="D605" s="281">
        <f t="shared" si="18"/>
        <v>3</v>
      </c>
      <c r="E605" s="6">
        <f t="shared" si="19"/>
        <v>8</v>
      </c>
      <c r="F605" s="37">
        <v>30</v>
      </c>
    </row>
    <row r="606" spans="1:6" x14ac:dyDescent="0.25">
      <c r="A606" s="37" t="s">
        <v>16</v>
      </c>
      <c r="B606" s="6" t="s">
        <v>33</v>
      </c>
      <c r="C606" s="282">
        <v>30752</v>
      </c>
      <c r="D606" s="281">
        <f t="shared" si="18"/>
        <v>3</v>
      </c>
      <c r="E606" s="6">
        <f t="shared" si="19"/>
        <v>11</v>
      </c>
      <c r="F606" s="37">
        <v>32</v>
      </c>
    </row>
    <row r="607" spans="1:6" x14ac:dyDescent="0.25">
      <c r="A607" s="37" t="s">
        <v>16</v>
      </c>
      <c r="B607" s="6" t="s">
        <v>33</v>
      </c>
      <c r="C607" s="282">
        <v>30755</v>
      </c>
      <c r="D607" s="281">
        <f t="shared" si="18"/>
        <v>3</v>
      </c>
      <c r="E607" s="6">
        <f t="shared" si="19"/>
        <v>14</v>
      </c>
      <c r="F607" s="37">
        <v>26</v>
      </c>
    </row>
    <row r="608" spans="1:6" x14ac:dyDescent="0.25">
      <c r="A608" s="37" t="s">
        <v>16</v>
      </c>
      <c r="B608" s="6" t="s">
        <v>33</v>
      </c>
      <c r="C608" s="282">
        <v>30685</v>
      </c>
      <c r="D608" s="281">
        <f t="shared" si="18"/>
        <v>1</v>
      </c>
      <c r="E608" s="6">
        <f t="shared" si="19"/>
        <v>4</v>
      </c>
      <c r="F608" s="37">
        <v>36</v>
      </c>
    </row>
    <row r="609" spans="1:6" x14ac:dyDescent="0.25">
      <c r="A609" s="37" t="s">
        <v>16</v>
      </c>
      <c r="B609" s="6" t="s">
        <v>33</v>
      </c>
      <c r="C609" s="282">
        <v>30695</v>
      </c>
      <c r="D609" s="281">
        <f t="shared" si="18"/>
        <v>1</v>
      </c>
      <c r="E609" s="6">
        <f t="shared" si="19"/>
        <v>14</v>
      </c>
      <c r="F609" s="37">
        <v>33</v>
      </c>
    </row>
    <row r="610" spans="1:6" x14ac:dyDescent="0.25">
      <c r="A610" s="37" t="s">
        <v>16</v>
      </c>
      <c r="B610" s="6" t="s">
        <v>33</v>
      </c>
      <c r="C610" s="282">
        <v>30698</v>
      </c>
      <c r="D610" s="281">
        <f t="shared" si="18"/>
        <v>1</v>
      </c>
      <c r="E610" s="6">
        <f t="shared" si="19"/>
        <v>17</v>
      </c>
      <c r="F610" s="37">
        <v>20</v>
      </c>
    </row>
    <row r="611" spans="1:6" x14ac:dyDescent="0.25">
      <c r="A611" s="37" t="s">
        <v>16</v>
      </c>
      <c r="B611" s="6" t="s">
        <v>33</v>
      </c>
      <c r="C611" s="282">
        <v>30705</v>
      </c>
      <c r="D611" s="281">
        <f t="shared" si="18"/>
        <v>1</v>
      </c>
      <c r="E611" s="6">
        <f t="shared" si="19"/>
        <v>24</v>
      </c>
      <c r="F611" s="37">
        <v>29</v>
      </c>
    </row>
    <row r="612" spans="1:6" x14ac:dyDescent="0.25">
      <c r="A612" s="37" t="s">
        <v>16</v>
      </c>
      <c r="B612" s="6" t="s">
        <v>33</v>
      </c>
      <c r="C612" s="282">
        <v>30708</v>
      </c>
      <c r="D612" s="281">
        <f t="shared" si="18"/>
        <v>1</v>
      </c>
      <c r="E612" s="6">
        <f t="shared" si="19"/>
        <v>27</v>
      </c>
      <c r="F612" s="37">
        <v>14</v>
      </c>
    </row>
    <row r="613" spans="1:6" x14ac:dyDescent="0.25">
      <c r="A613" s="37" t="s">
        <v>16</v>
      </c>
      <c r="B613" s="6" t="s">
        <v>33</v>
      </c>
      <c r="C613" s="282">
        <v>30714</v>
      </c>
      <c r="D613" s="281">
        <f t="shared" si="18"/>
        <v>2</v>
      </c>
      <c r="E613" s="6">
        <f t="shared" si="19"/>
        <v>2</v>
      </c>
      <c r="F613" s="37">
        <v>49</v>
      </c>
    </row>
    <row r="614" spans="1:6" x14ac:dyDescent="0.25">
      <c r="A614" s="37" t="s">
        <v>16</v>
      </c>
      <c r="B614" s="6" t="s">
        <v>33</v>
      </c>
      <c r="C614" s="282">
        <v>30721</v>
      </c>
      <c r="D614" s="281">
        <f t="shared" si="18"/>
        <v>2</v>
      </c>
      <c r="E614" s="6">
        <f t="shared" si="19"/>
        <v>9</v>
      </c>
      <c r="F614" s="37">
        <v>23</v>
      </c>
    </row>
    <row r="615" spans="1:6" x14ac:dyDescent="0.25">
      <c r="A615" s="37" t="s">
        <v>16</v>
      </c>
      <c r="B615" s="6" t="s">
        <v>33</v>
      </c>
      <c r="C615" s="282">
        <v>30772</v>
      </c>
      <c r="D615" s="281">
        <f t="shared" si="18"/>
        <v>3</v>
      </c>
      <c r="E615" s="6">
        <f t="shared" si="19"/>
        <v>31</v>
      </c>
      <c r="F615" s="37">
        <v>19</v>
      </c>
    </row>
    <row r="616" spans="1:6" x14ac:dyDescent="0.25">
      <c r="A616" s="37" t="s">
        <v>16</v>
      </c>
      <c r="B616" s="6" t="s">
        <v>33</v>
      </c>
      <c r="C616" s="282">
        <v>32266</v>
      </c>
      <c r="D616" s="281">
        <f t="shared" si="18"/>
        <v>5</v>
      </c>
      <c r="E616" s="6">
        <f t="shared" si="19"/>
        <v>3</v>
      </c>
      <c r="F616" s="37">
        <v>1</v>
      </c>
    </row>
    <row r="617" spans="1:6" x14ac:dyDescent="0.25">
      <c r="A617" s="37" t="s">
        <v>16</v>
      </c>
      <c r="B617" s="6" t="s">
        <v>33</v>
      </c>
      <c r="C617" s="282">
        <v>30683</v>
      </c>
      <c r="D617" s="281">
        <f t="shared" si="18"/>
        <v>1</v>
      </c>
      <c r="E617" s="6">
        <f t="shared" si="19"/>
        <v>2</v>
      </c>
      <c r="F617" s="37">
        <v>21</v>
      </c>
    </row>
    <row r="618" spans="1:6" x14ac:dyDescent="0.25">
      <c r="A618" s="37" t="s">
        <v>16</v>
      </c>
      <c r="B618" s="6" t="s">
        <v>33</v>
      </c>
      <c r="C618" s="282">
        <v>30693</v>
      </c>
      <c r="D618" s="281">
        <f t="shared" si="18"/>
        <v>1</v>
      </c>
      <c r="E618" s="6">
        <f t="shared" si="19"/>
        <v>12</v>
      </c>
      <c r="F618" s="37">
        <v>24</v>
      </c>
    </row>
    <row r="619" spans="1:6" x14ac:dyDescent="0.25">
      <c r="A619" s="37" t="s">
        <v>16</v>
      </c>
      <c r="B619" s="6" t="s">
        <v>33</v>
      </c>
      <c r="C619" s="282">
        <v>30738</v>
      </c>
      <c r="D619" s="281">
        <f t="shared" si="18"/>
        <v>2</v>
      </c>
      <c r="E619" s="6">
        <f t="shared" si="19"/>
        <v>26</v>
      </c>
      <c r="F619" s="37">
        <v>36</v>
      </c>
    </row>
    <row r="620" spans="1:6" x14ac:dyDescent="0.25">
      <c r="A620" s="37" t="s">
        <v>16</v>
      </c>
      <c r="B620" s="6" t="s">
        <v>33</v>
      </c>
      <c r="C620" s="282">
        <v>30747</v>
      </c>
      <c r="D620" s="281">
        <f t="shared" si="18"/>
        <v>3</v>
      </c>
      <c r="E620" s="6">
        <f t="shared" si="19"/>
        <v>6</v>
      </c>
      <c r="F620" s="37">
        <v>23</v>
      </c>
    </row>
    <row r="621" spans="1:6" x14ac:dyDescent="0.25">
      <c r="A621" s="37" t="s">
        <v>16</v>
      </c>
      <c r="B621" s="6" t="s">
        <v>33</v>
      </c>
      <c r="C621" s="282">
        <v>30757</v>
      </c>
      <c r="D621" s="281">
        <f t="shared" si="18"/>
        <v>3</v>
      </c>
      <c r="E621" s="6">
        <f t="shared" si="19"/>
        <v>16</v>
      </c>
      <c r="F621" s="37">
        <v>22</v>
      </c>
    </row>
    <row r="622" spans="1:6" x14ac:dyDescent="0.25">
      <c r="A622" s="37" t="s">
        <v>16</v>
      </c>
      <c r="B622" s="6" t="s">
        <v>33</v>
      </c>
      <c r="C622" s="282">
        <v>30763</v>
      </c>
      <c r="D622" s="281">
        <f t="shared" si="18"/>
        <v>3</v>
      </c>
      <c r="E622" s="6">
        <f t="shared" si="19"/>
        <v>22</v>
      </c>
      <c r="F622" s="37">
        <v>22</v>
      </c>
    </row>
    <row r="623" spans="1:6" x14ac:dyDescent="0.25">
      <c r="A623" s="37" t="s">
        <v>16</v>
      </c>
      <c r="B623" s="6" t="s">
        <v>33</v>
      </c>
      <c r="C623" s="282">
        <v>30700</v>
      </c>
      <c r="D623" s="281">
        <f t="shared" si="18"/>
        <v>1</v>
      </c>
      <c r="E623" s="6">
        <f t="shared" si="19"/>
        <v>19</v>
      </c>
      <c r="F623" s="37">
        <v>28</v>
      </c>
    </row>
    <row r="624" spans="1:6" x14ac:dyDescent="0.25">
      <c r="A624" s="37" t="s">
        <v>16</v>
      </c>
      <c r="B624" s="6" t="s">
        <v>33</v>
      </c>
      <c r="C624" s="282">
        <v>30703</v>
      </c>
      <c r="D624" s="281">
        <f t="shared" si="18"/>
        <v>1</v>
      </c>
      <c r="E624" s="6">
        <f t="shared" si="19"/>
        <v>22</v>
      </c>
      <c r="F624" s="37">
        <v>42</v>
      </c>
    </row>
    <row r="625" spans="1:6" x14ac:dyDescent="0.25">
      <c r="A625" s="37" t="s">
        <v>16</v>
      </c>
      <c r="B625" s="6" t="s">
        <v>33</v>
      </c>
      <c r="C625" s="282">
        <v>30722</v>
      </c>
      <c r="D625" s="281">
        <f t="shared" si="18"/>
        <v>2</v>
      </c>
      <c r="E625" s="6">
        <f t="shared" si="19"/>
        <v>10</v>
      </c>
      <c r="F625" s="37">
        <v>28</v>
      </c>
    </row>
    <row r="626" spans="1:6" x14ac:dyDescent="0.25">
      <c r="A626" s="37" t="s">
        <v>16</v>
      </c>
      <c r="B626" s="6" t="s">
        <v>33</v>
      </c>
      <c r="C626" s="282">
        <v>30745</v>
      </c>
      <c r="D626" s="281">
        <f t="shared" si="18"/>
        <v>3</v>
      </c>
      <c r="E626" s="6">
        <f t="shared" si="19"/>
        <v>4</v>
      </c>
      <c r="F626" s="37">
        <v>35</v>
      </c>
    </row>
    <row r="627" spans="1:6" x14ac:dyDescent="0.25">
      <c r="A627" s="37" t="s">
        <v>16</v>
      </c>
      <c r="B627" s="6" t="s">
        <v>33</v>
      </c>
      <c r="C627" s="282">
        <v>30761</v>
      </c>
      <c r="D627" s="281">
        <f t="shared" si="18"/>
        <v>3</v>
      </c>
      <c r="E627" s="6">
        <f t="shared" si="19"/>
        <v>20</v>
      </c>
      <c r="F627" s="37">
        <v>30</v>
      </c>
    </row>
    <row r="628" spans="1:6" x14ac:dyDescent="0.25">
      <c r="A628" s="37" t="s">
        <v>16</v>
      </c>
      <c r="B628" s="6" t="s">
        <v>33</v>
      </c>
      <c r="C628" s="282">
        <v>30701</v>
      </c>
      <c r="D628" s="281">
        <f t="shared" si="18"/>
        <v>1</v>
      </c>
      <c r="E628" s="6">
        <f t="shared" si="19"/>
        <v>20</v>
      </c>
      <c r="F628" s="37">
        <v>27</v>
      </c>
    </row>
    <row r="629" spans="1:6" x14ac:dyDescent="0.25">
      <c r="A629" s="37" t="s">
        <v>16</v>
      </c>
      <c r="B629" s="6" t="s">
        <v>33</v>
      </c>
      <c r="C629" s="282">
        <v>30736</v>
      </c>
      <c r="D629" s="281">
        <f t="shared" si="18"/>
        <v>2</v>
      </c>
      <c r="E629" s="6">
        <f t="shared" si="19"/>
        <v>24</v>
      </c>
      <c r="F629" s="37">
        <v>30</v>
      </c>
    </row>
    <row r="630" spans="1:6" x14ac:dyDescent="0.25">
      <c r="A630" s="37" t="s">
        <v>16</v>
      </c>
      <c r="B630" s="6" t="s">
        <v>33</v>
      </c>
      <c r="C630" s="282">
        <v>30771</v>
      </c>
      <c r="D630" s="281">
        <f t="shared" si="18"/>
        <v>3</v>
      </c>
      <c r="E630" s="6">
        <f t="shared" si="19"/>
        <v>30</v>
      </c>
      <c r="F630" s="37">
        <v>25</v>
      </c>
    </row>
    <row r="631" spans="1:6" x14ac:dyDescent="0.25">
      <c r="A631" s="37" t="s">
        <v>16</v>
      </c>
      <c r="B631" s="6" t="s">
        <v>33</v>
      </c>
      <c r="C631" s="282">
        <v>30692</v>
      </c>
      <c r="D631" s="281">
        <f t="shared" si="18"/>
        <v>1</v>
      </c>
      <c r="E631" s="6">
        <f t="shared" si="19"/>
        <v>11</v>
      </c>
      <c r="F631" s="37">
        <v>17</v>
      </c>
    </row>
    <row r="632" spans="1:6" x14ac:dyDescent="0.25">
      <c r="A632" s="37" t="s">
        <v>16</v>
      </c>
      <c r="B632" s="6" t="s">
        <v>33</v>
      </c>
      <c r="C632" s="282">
        <v>30727</v>
      </c>
      <c r="D632" s="281">
        <f t="shared" si="18"/>
        <v>2</v>
      </c>
      <c r="E632" s="6">
        <f t="shared" si="19"/>
        <v>15</v>
      </c>
      <c r="F632" s="37">
        <v>31</v>
      </c>
    </row>
    <row r="633" spans="1:6" x14ac:dyDescent="0.25">
      <c r="A633" s="37" t="s">
        <v>16</v>
      </c>
      <c r="B633" s="6" t="s">
        <v>33</v>
      </c>
      <c r="C633" s="282">
        <v>30743</v>
      </c>
      <c r="D633" s="281">
        <f t="shared" si="18"/>
        <v>3</v>
      </c>
      <c r="E633" s="6">
        <f t="shared" si="19"/>
        <v>2</v>
      </c>
      <c r="F633" s="37">
        <v>24</v>
      </c>
    </row>
    <row r="634" spans="1:6" x14ac:dyDescent="0.25">
      <c r="A634" s="37" t="s">
        <v>16</v>
      </c>
      <c r="B634" s="6" t="s">
        <v>33</v>
      </c>
      <c r="C634" s="282">
        <v>30753</v>
      </c>
      <c r="D634" s="281">
        <f t="shared" si="18"/>
        <v>3</v>
      </c>
      <c r="E634" s="6">
        <f t="shared" si="19"/>
        <v>12</v>
      </c>
      <c r="F634" s="37">
        <v>35</v>
      </c>
    </row>
    <row r="635" spans="1:6" x14ac:dyDescent="0.25">
      <c r="A635" s="37" t="s">
        <v>16</v>
      </c>
      <c r="B635" s="6" t="s">
        <v>33</v>
      </c>
      <c r="C635" s="282">
        <v>30756</v>
      </c>
      <c r="D635" s="281">
        <f t="shared" si="18"/>
        <v>3</v>
      </c>
      <c r="E635" s="6">
        <f t="shared" si="19"/>
        <v>15</v>
      </c>
      <c r="F635" s="37">
        <v>40</v>
      </c>
    </row>
    <row r="636" spans="1:6" x14ac:dyDescent="0.25">
      <c r="A636" s="37" t="s">
        <v>16</v>
      </c>
      <c r="B636" s="6" t="s">
        <v>33</v>
      </c>
      <c r="C636" s="282">
        <v>30766</v>
      </c>
      <c r="D636" s="281">
        <f t="shared" si="18"/>
        <v>3</v>
      </c>
      <c r="E636" s="6">
        <f t="shared" si="19"/>
        <v>25</v>
      </c>
      <c r="F636" s="37">
        <v>26</v>
      </c>
    </row>
    <row r="637" spans="1:6" x14ac:dyDescent="0.25">
      <c r="A637" s="37" t="s">
        <v>16</v>
      </c>
      <c r="B637" s="6" t="s">
        <v>33</v>
      </c>
      <c r="C637" s="282">
        <v>30769</v>
      </c>
      <c r="D637" s="281">
        <f t="shared" si="18"/>
        <v>3</v>
      </c>
      <c r="E637" s="6">
        <f t="shared" si="19"/>
        <v>28</v>
      </c>
      <c r="F637" s="37">
        <v>29</v>
      </c>
    </row>
    <row r="638" spans="1:6" x14ac:dyDescent="0.25">
      <c r="A638" s="37" t="s">
        <v>16</v>
      </c>
      <c r="B638" s="6" t="s">
        <v>33</v>
      </c>
      <c r="C638" s="282">
        <v>30702</v>
      </c>
      <c r="D638" s="281">
        <f t="shared" si="18"/>
        <v>1</v>
      </c>
      <c r="E638" s="6">
        <f t="shared" si="19"/>
        <v>21</v>
      </c>
      <c r="F638" s="37">
        <v>25</v>
      </c>
    </row>
    <row r="639" spans="1:6" x14ac:dyDescent="0.25">
      <c r="A639" s="37" t="s">
        <v>16</v>
      </c>
      <c r="B639" s="6" t="s">
        <v>33</v>
      </c>
      <c r="C639" s="282">
        <v>30770</v>
      </c>
      <c r="D639" s="281">
        <f t="shared" si="18"/>
        <v>3</v>
      </c>
      <c r="E639" s="6">
        <f t="shared" si="19"/>
        <v>29</v>
      </c>
      <c r="F639" s="37">
        <v>22</v>
      </c>
    </row>
    <row r="640" spans="1:6" x14ac:dyDescent="0.25">
      <c r="A640" s="37" t="s">
        <v>16</v>
      </c>
      <c r="B640" s="6" t="s">
        <v>33</v>
      </c>
      <c r="C640" s="282">
        <v>31470</v>
      </c>
      <c r="D640" s="281">
        <f t="shared" si="18"/>
        <v>2</v>
      </c>
      <c r="E640" s="6">
        <f t="shared" si="19"/>
        <v>27</v>
      </c>
      <c r="F640" s="37">
        <v>1</v>
      </c>
    </row>
    <row r="641" spans="1:6" x14ac:dyDescent="0.25">
      <c r="A641" s="37" t="s">
        <v>16</v>
      </c>
      <c r="B641" s="6" t="s">
        <v>33</v>
      </c>
      <c r="C641" s="282">
        <v>30687</v>
      </c>
      <c r="D641" s="281">
        <f t="shared" si="18"/>
        <v>1</v>
      </c>
      <c r="E641" s="6">
        <f t="shared" si="19"/>
        <v>6</v>
      </c>
      <c r="F641" s="37">
        <v>13</v>
      </c>
    </row>
    <row r="642" spans="1:6" x14ac:dyDescent="0.25">
      <c r="A642" s="37" t="s">
        <v>16</v>
      </c>
      <c r="B642" s="6" t="s">
        <v>33</v>
      </c>
      <c r="C642" s="282">
        <v>30758</v>
      </c>
      <c r="D642" s="281">
        <f t="shared" si="18"/>
        <v>3</v>
      </c>
      <c r="E642" s="6">
        <f t="shared" si="19"/>
        <v>17</v>
      </c>
      <c r="F642" s="37">
        <v>41</v>
      </c>
    </row>
    <row r="643" spans="1:6" x14ac:dyDescent="0.25">
      <c r="A643" s="37" t="s">
        <v>16</v>
      </c>
      <c r="B643" s="6" t="s">
        <v>33</v>
      </c>
      <c r="C643" s="282">
        <v>31413</v>
      </c>
      <c r="D643" s="281">
        <f t="shared" ref="D643:D706" si="20">MONTH(C643)</f>
        <v>1</v>
      </c>
      <c r="E643" s="6">
        <f t="shared" ref="E643:E706" si="21">DAY(C643)</f>
        <v>1</v>
      </c>
      <c r="F643" s="37">
        <v>3</v>
      </c>
    </row>
    <row r="644" spans="1:6" x14ac:dyDescent="0.25">
      <c r="A644" s="37" t="s">
        <v>16</v>
      </c>
      <c r="B644" s="6" t="s">
        <v>33</v>
      </c>
      <c r="C644" s="282">
        <v>31792</v>
      </c>
      <c r="D644" s="281">
        <f t="shared" si="20"/>
        <v>1</v>
      </c>
      <c r="E644" s="6">
        <f t="shared" si="21"/>
        <v>15</v>
      </c>
      <c r="F644" s="37">
        <v>1</v>
      </c>
    </row>
    <row r="645" spans="1:6" x14ac:dyDescent="0.25">
      <c r="A645" s="37" t="s">
        <v>16</v>
      </c>
      <c r="B645" s="6" t="s">
        <v>33</v>
      </c>
      <c r="C645" s="282">
        <v>30733</v>
      </c>
      <c r="D645" s="281">
        <f t="shared" si="20"/>
        <v>2</v>
      </c>
      <c r="E645" s="6">
        <f t="shared" si="21"/>
        <v>21</v>
      </c>
      <c r="F645" s="37">
        <v>20</v>
      </c>
    </row>
    <row r="646" spans="1:6" x14ac:dyDescent="0.25">
      <c r="A646" s="37" t="s">
        <v>16</v>
      </c>
      <c r="B646" s="6" t="s">
        <v>33</v>
      </c>
      <c r="C646" s="282">
        <v>30739</v>
      </c>
      <c r="D646" s="281">
        <f t="shared" si="20"/>
        <v>2</v>
      </c>
      <c r="E646" s="6">
        <f t="shared" si="21"/>
        <v>27</v>
      </c>
      <c r="F646" s="37">
        <v>24</v>
      </c>
    </row>
    <row r="647" spans="1:6" x14ac:dyDescent="0.25">
      <c r="A647" s="37" t="s">
        <v>16</v>
      </c>
      <c r="B647" s="6" t="s">
        <v>33</v>
      </c>
      <c r="C647" s="282">
        <v>30765</v>
      </c>
      <c r="D647" s="281">
        <f t="shared" si="20"/>
        <v>3</v>
      </c>
      <c r="E647" s="6">
        <f t="shared" si="21"/>
        <v>24</v>
      </c>
      <c r="F647" s="37">
        <v>25</v>
      </c>
    </row>
    <row r="648" spans="1:6" x14ac:dyDescent="0.25">
      <c r="A648" s="37" t="s">
        <v>16</v>
      </c>
      <c r="B648" s="6" t="s">
        <v>33</v>
      </c>
      <c r="C648" s="282">
        <v>31568</v>
      </c>
      <c r="D648" s="281">
        <f t="shared" si="20"/>
        <v>6</v>
      </c>
      <c r="E648" s="6">
        <f t="shared" si="21"/>
        <v>5</v>
      </c>
      <c r="F648" s="37">
        <v>1</v>
      </c>
    </row>
    <row r="649" spans="1:6" x14ac:dyDescent="0.25">
      <c r="A649" s="37" t="s">
        <v>16</v>
      </c>
      <c r="B649" s="6" t="s">
        <v>33</v>
      </c>
      <c r="C649" s="282">
        <v>30730</v>
      </c>
      <c r="D649" s="281">
        <f t="shared" si="20"/>
        <v>2</v>
      </c>
      <c r="E649" s="6">
        <f t="shared" si="21"/>
        <v>18</v>
      </c>
      <c r="F649" s="37">
        <v>24</v>
      </c>
    </row>
    <row r="650" spans="1:6" x14ac:dyDescent="0.25">
      <c r="A650" s="37" t="s">
        <v>16</v>
      </c>
      <c r="B650" s="6" t="s">
        <v>33</v>
      </c>
      <c r="C650" s="282">
        <v>31264</v>
      </c>
      <c r="D650" s="281">
        <f t="shared" si="20"/>
        <v>8</v>
      </c>
      <c r="E650" s="6">
        <f t="shared" si="21"/>
        <v>5</v>
      </c>
      <c r="F650" s="37">
        <v>1</v>
      </c>
    </row>
    <row r="651" spans="1:6" x14ac:dyDescent="0.25">
      <c r="A651" s="37" t="s">
        <v>16</v>
      </c>
      <c r="B651" s="6" t="s">
        <v>33</v>
      </c>
      <c r="C651" s="282">
        <v>30696</v>
      </c>
      <c r="D651" s="281">
        <f t="shared" si="20"/>
        <v>1</v>
      </c>
      <c r="E651" s="6">
        <f t="shared" si="21"/>
        <v>15</v>
      </c>
      <c r="F651" s="37">
        <v>46</v>
      </c>
    </row>
    <row r="652" spans="1:6" x14ac:dyDescent="0.25">
      <c r="A652" s="37" t="s">
        <v>16</v>
      </c>
      <c r="B652" s="6" t="s">
        <v>33</v>
      </c>
      <c r="C652" s="282">
        <v>30699</v>
      </c>
      <c r="D652" s="281">
        <f t="shared" si="20"/>
        <v>1</v>
      </c>
      <c r="E652" s="6">
        <f t="shared" si="21"/>
        <v>18</v>
      </c>
      <c r="F652" s="37">
        <v>21</v>
      </c>
    </row>
    <row r="653" spans="1:6" x14ac:dyDescent="0.25">
      <c r="A653" s="37" t="s">
        <v>16</v>
      </c>
      <c r="B653" s="6" t="s">
        <v>33</v>
      </c>
      <c r="C653" s="282">
        <v>30728</v>
      </c>
      <c r="D653" s="281">
        <f t="shared" si="20"/>
        <v>2</v>
      </c>
      <c r="E653" s="6">
        <f t="shared" si="21"/>
        <v>16</v>
      </c>
      <c r="F653" s="37">
        <v>25</v>
      </c>
    </row>
    <row r="654" spans="1:6" x14ac:dyDescent="0.25">
      <c r="A654" s="37" t="s">
        <v>16</v>
      </c>
      <c r="B654" s="6" t="s">
        <v>33</v>
      </c>
      <c r="C654" s="282">
        <v>30741</v>
      </c>
      <c r="D654" s="281">
        <f t="shared" si="20"/>
        <v>2</v>
      </c>
      <c r="E654" s="6">
        <f t="shared" si="21"/>
        <v>29</v>
      </c>
      <c r="F654" s="37">
        <v>25</v>
      </c>
    </row>
    <row r="655" spans="1:6" x14ac:dyDescent="0.25">
      <c r="A655" s="37" t="s">
        <v>16</v>
      </c>
      <c r="B655" s="6" t="s">
        <v>33</v>
      </c>
      <c r="C655" s="282">
        <v>30754</v>
      </c>
      <c r="D655" s="281">
        <f t="shared" si="20"/>
        <v>3</v>
      </c>
      <c r="E655" s="6">
        <f t="shared" si="21"/>
        <v>13</v>
      </c>
      <c r="F655" s="37">
        <v>25</v>
      </c>
    </row>
    <row r="656" spans="1:6" x14ac:dyDescent="0.25">
      <c r="A656" s="37" t="s">
        <v>16</v>
      </c>
      <c r="B656" s="6" t="s">
        <v>33</v>
      </c>
      <c r="C656" s="282">
        <v>30690</v>
      </c>
      <c r="D656" s="281">
        <f t="shared" si="20"/>
        <v>1</v>
      </c>
      <c r="E656" s="6">
        <f t="shared" si="21"/>
        <v>9</v>
      </c>
      <c r="F656" s="37">
        <v>9</v>
      </c>
    </row>
    <row r="657" spans="1:6" x14ac:dyDescent="0.25">
      <c r="A657" s="37" t="s">
        <v>16</v>
      </c>
      <c r="B657" s="6" t="s">
        <v>33</v>
      </c>
      <c r="C657" s="282">
        <v>30697</v>
      </c>
      <c r="D657" s="281">
        <f t="shared" si="20"/>
        <v>1</v>
      </c>
      <c r="E657" s="6">
        <f t="shared" si="21"/>
        <v>16</v>
      </c>
      <c r="F657" s="37">
        <v>31</v>
      </c>
    </row>
    <row r="658" spans="1:6" x14ac:dyDescent="0.25">
      <c r="A658" s="37" t="s">
        <v>16</v>
      </c>
      <c r="B658" s="6" t="s">
        <v>33</v>
      </c>
      <c r="C658" s="282">
        <v>30706</v>
      </c>
      <c r="D658" s="281">
        <f t="shared" si="20"/>
        <v>1</v>
      </c>
      <c r="E658" s="6">
        <f t="shared" si="21"/>
        <v>25</v>
      </c>
      <c r="F658" s="37">
        <v>25</v>
      </c>
    </row>
    <row r="659" spans="1:6" x14ac:dyDescent="0.25">
      <c r="A659" s="37" t="s">
        <v>16</v>
      </c>
      <c r="B659" s="6" t="s">
        <v>33</v>
      </c>
      <c r="C659" s="282">
        <v>30713</v>
      </c>
      <c r="D659" s="281">
        <f t="shared" si="20"/>
        <v>2</v>
      </c>
      <c r="E659" s="6">
        <f t="shared" si="21"/>
        <v>1</v>
      </c>
      <c r="F659" s="37">
        <v>47</v>
      </c>
    </row>
    <row r="660" spans="1:6" x14ac:dyDescent="0.25">
      <c r="A660" s="37" t="s">
        <v>16</v>
      </c>
      <c r="B660" s="6" t="s">
        <v>33</v>
      </c>
      <c r="C660" s="282">
        <v>30719</v>
      </c>
      <c r="D660" s="281">
        <f t="shared" si="20"/>
        <v>2</v>
      </c>
      <c r="E660" s="6">
        <f t="shared" si="21"/>
        <v>7</v>
      </c>
      <c r="F660" s="37">
        <v>27</v>
      </c>
    </row>
    <row r="661" spans="1:6" x14ac:dyDescent="0.25">
      <c r="A661" s="37" t="s">
        <v>16</v>
      </c>
      <c r="B661" s="6" t="s">
        <v>33</v>
      </c>
      <c r="C661" s="282">
        <v>30742</v>
      </c>
      <c r="D661" s="281">
        <f t="shared" si="20"/>
        <v>3</v>
      </c>
      <c r="E661" s="6">
        <f t="shared" si="21"/>
        <v>1</v>
      </c>
      <c r="F661" s="37">
        <v>27</v>
      </c>
    </row>
    <row r="662" spans="1:6" x14ac:dyDescent="0.25">
      <c r="A662" s="37" t="s">
        <v>16</v>
      </c>
      <c r="B662" s="6" t="s">
        <v>33</v>
      </c>
      <c r="C662" s="282">
        <v>30748</v>
      </c>
      <c r="D662" s="281">
        <f t="shared" si="20"/>
        <v>3</v>
      </c>
      <c r="E662" s="6">
        <f t="shared" si="21"/>
        <v>7</v>
      </c>
      <c r="F662" s="37">
        <v>26</v>
      </c>
    </row>
    <row r="663" spans="1:6" x14ac:dyDescent="0.25">
      <c r="A663" s="37" t="s">
        <v>16</v>
      </c>
      <c r="B663" s="6" t="s">
        <v>33</v>
      </c>
      <c r="C663" s="282">
        <v>30751</v>
      </c>
      <c r="D663" s="281">
        <f t="shared" si="20"/>
        <v>3</v>
      </c>
      <c r="E663" s="6">
        <f t="shared" si="21"/>
        <v>10</v>
      </c>
      <c r="F663" s="37">
        <v>33</v>
      </c>
    </row>
    <row r="664" spans="1:6" x14ac:dyDescent="0.25">
      <c r="A664" s="37" t="s">
        <v>16</v>
      </c>
      <c r="B664" s="6" t="s">
        <v>33</v>
      </c>
      <c r="C664" s="282">
        <v>30694</v>
      </c>
      <c r="D664" s="281">
        <f t="shared" si="20"/>
        <v>1</v>
      </c>
      <c r="E664" s="6">
        <f t="shared" si="21"/>
        <v>13</v>
      </c>
      <c r="F664" s="37">
        <v>23</v>
      </c>
    </row>
    <row r="665" spans="1:6" x14ac:dyDescent="0.25">
      <c r="A665" s="37" t="s">
        <v>16</v>
      </c>
      <c r="B665" s="6" t="s">
        <v>33</v>
      </c>
      <c r="C665" s="282">
        <v>30704</v>
      </c>
      <c r="D665" s="281">
        <f t="shared" si="20"/>
        <v>1</v>
      </c>
      <c r="E665" s="6">
        <f t="shared" si="21"/>
        <v>23</v>
      </c>
      <c r="F665" s="37">
        <v>21</v>
      </c>
    </row>
    <row r="666" spans="1:6" x14ac:dyDescent="0.25">
      <c r="A666" s="37" t="s">
        <v>16</v>
      </c>
      <c r="B666" s="6" t="s">
        <v>33</v>
      </c>
      <c r="C666" s="282">
        <v>30710</v>
      </c>
      <c r="D666" s="281">
        <f t="shared" si="20"/>
        <v>1</v>
      </c>
      <c r="E666" s="6">
        <f t="shared" si="21"/>
        <v>29</v>
      </c>
      <c r="F666" s="37">
        <v>17</v>
      </c>
    </row>
    <row r="667" spans="1:6" x14ac:dyDescent="0.25">
      <c r="A667" s="37" t="s">
        <v>16</v>
      </c>
      <c r="B667" s="6" t="s">
        <v>33</v>
      </c>
      <c r="C667" s="282">
        <v>31048</v>
      </c>
      <c r="D667" s="281">
        <f t="shared" si="20"/>
        <v>1</v>
      </c>
      <c r="E667" s="6">
        <f t="shared" si="21"/>
        <v>1</v>
      </c>
      <c r="F667" s="37">
        <v>5</v>
      </c>
    </row>
    <row r="668" spans="1:6" x14ac:dyDescent="0.25">
      <c r="A668" s="37" t="s">
        <v>16</v>
      </c>
      <c r="B668" s="6" t="s">
        <v>31</v>
      </c>
      <c r="C668" s="282">
        <v>28860</v>
      </c>
      <c r="D668" s="281">
        <f t="shared" si="20"/>
        <v>1</v>
      </c>
      <c r="E668" s="6">
        <f t="shared" si="21"/>
        <v>5</v>
      </c>
      <c r="F668" s="37">
        <v>20</v>
      </c>
    </row>
    <row r="669" spans="1:6" x14ac:dyDescent="0.25">
      <c r="A669" s="37" t="s">
        <v>16</v>
      </c>
      <c r="B669" s="6" t="s">
        <v>31</v>
      </c>
      <c r="C669" s="282">
        <v>28898</v>
      </c>
      <c r="D669" s="281">
        <f t="shared" si="20"/>
        <v>2</v>
      </c>
      <c r="E669" s="6">
        <f t="shared" si="21"/>
        <v>12</v>
      </c>
      <c r="F669" s="37">
        <v>16</v>
      </c>
    </row>
    <row r="670" spans="1:6" x14ac:dyDescent="0.25">
      <c r="A670" s="37" t="s">
        <v>16</v>
      </c>
      <c r="B670" s="6" t="s">
        <v>31</v>
      </c>
      <c r="C670" s="282">
        <v>28921</v>
      </c>
      <c r="D670" s="281">
        <f t="shared" si="20"/>
        <v>3</v>
      </c>
      <c r="E670" s="6">
        <f t="shared" si="21"/>
        <v>7</v>
      </c>
      <c r="F670" s="37">
        <v>28</v>
      </c>
    </row>
    <row r="671" spans="1:6" x14ac:dyDescent="0.25">
      <c r="A671" s="37" t="s">
        <v>16</v>
      </c>
      <c r="B671" s="6" t="s">
        <v>31</v>
      </c>
      <c r="C671" s="282">
        <v>28927</v>
      </c>
      <c r="D671" s="281">
        <f t="shared" si="20"/>
        <v>3</v>
      </c>
      <c r="E671" s="6">
        <f t="shared" si="21"/>
        <v>13</v>
      </c>
      <c r="F671" s="37">
        <v>30</v>
      </c>
    </row>
    <row r="672" spans="1:6" x14ac:dyDescent="0.25">
      <c r="A672" s="37" t="s">
        <v>16</v>
      </c>
      <c r="B672" s="6" t="s">
        <v>31</v>
      </c>
      <c r="C672" s="282">
        <v>29265</v>
      </c>
      <c r="D672" s="281">
        <f t="shared" si="20"/>
        <v>2</v>
      </c>
      <c r="E672" s="6">
        <f t="shared" si="21"/>
        <v>14</v>
      </c>
      <c r="F672" s="37">
        <v>1</v>
      </c>
    </row>
    <row r="673" spans="1:6" x14ac:dyDescent="0.25">
      <c r="A673" s="37" t="s">
        <v>16</v>
      </c>
      <c r="B673" s="6" t="s">
        <v>31</v>
      </c>
      <c r="C673" s="282">
        <v>29994</v>
      </c>
      <c r="D673" s="281">
        <f t="shared" si="20"/>
        <v>2</v>
      </c>
      <c r="E673" s="6">
        <f t="shared" si="21"/>
        <v>12</v>
      </c>
      <c r="F673" s="37">
        <v>1</v>
      </c>
    </row>
    <row r="674" spans="1:6" x14ac:dyDescent="0.25">
      <c r="A674" s="37" t="s">
        <v>16</v>
      </c>
      <c r="B674" s="6" t="s">
        <v>31</v>
      </c>
      <c r="C674" s="282">
        <v>28880</v>
      </c>
      <c r="D674" s="281">
        <f t="shared" si="20"/>
        <v>1</v>
      </c>
      <c r="E674" s="6">
        <f t="shared" si="21"/>
        <v>25</v>
      </c>
      <c r="F674" s="37">
        <v>29</v>
      </c>
    </row>
    <row r="675" spans="1:6" x14ac:dyDescent="0.25">
      <c r="A675" s="37" t="s">
        <v>16</v>
      </c>
      <c r="B675" s="6" t="s">
        <v>31</v>
      </c>
      <c r="C675" s="282">
        <v>28909</v>
      </c>
      <c r="D675" s="281">
        <f t="shared" si="20"/>
        <v>2</v>
      </c>
      <c r="E675" s="6">
        <f t="shared" si="21"/>
        <v>23</v>
      </c>
      <c r="F675" s="37">
        <v>20</v>
      </c>
    </row>
    <row r="676" spans="1:6" x14ac:dyDescent="0.25">
      <c r="A676" s="37" t="s">
        <v>16</v>
      </c>
      <c r="B676" s="6" t="s">
        <v>31</v>
      </c>
      <c r="C676" s="282">
        <v>28922</v>
      </c>
      <c r="D676" s="281">
        <f t="shared" si="20"/>
        <v>3</v>
      </c>
      <c r="E676" s="6">
        <f t="shared" si="21"/>
        <v>8</v>
      </c>
      <c r="F676" s="37">
        <v>19</v>
      </c>
    </row>
    <row r="677" spans="1:6" x14ac:dyDescent="0.25">
      <c r="A677" s="37" t="s">
        <v>16</v>
      </c>
      <c r="B677" s="6" t="s">
        <v>31</v>
      </c>
      <c r="C677" s="282">
        <v>28871</v>
      </c>
      <c r="D677" s="281">
        <f t="shared" si="20"/>
        <v>1</v>
      </c>
      <c r="E677" s="6">
        <f t="shared" si="21"/>
        <v>16</v>
      </c>
      <c r="F677" s="37">
        <v>28</v>
      </c>
    </row>
    <row r="678" spans="1:6" x14ac:dyDescent="0.25">
      <c r="A678" s="37" t="s">
        <v>16</v>
      </c>
      <c r="B678" s="6" t="s">
        <v>31</v>
      </c>
      <c r="C678" s="282">
        <v>28881</v>
      </c>
      <c r="D678" s="281">
        <f t="shared" si="20"/>
        <v>1</v>
      </c>
      <c r="E678" s="6">
        <f t="shared" si="21"/>
        <v>26</v>
      </c>
      <c r="F678" s="37">
        <v>18</v>
      </c>
    </row>
    <row r="679" spans="1:6" x14ac:dyDescent="0.25">
      <c r="A679" s="37" t="s">
        <v>16</v>
      </c>
      <c r="B679" s="6" t="s">
        <v>31</v>
      </c>
      <c r="C679" s="282">
        <v>28897</v>
      </c>
      <c r="D679" s="281">
        <f t="shared" si="20"/>
        <v>2</v>
      </c>
      <c r="E679" s="6">
        <f t="shared" si="21"/>
        <v>11</v>
      </c>
      <c r="F679" s="37">
        <v>11</v>
      </c>
    </row>
    <row r="680" spans="1:6" x14ac:dyDescent="0.25">
      <c r="A680" s="37" t="s">
        <v>16</v>
      </c>
      <c r="B680" s="6" t="s">
        <v>31</v>
      </c>
      <c r="C680" s="282">
        <v>28913</v>
      </c>
      <c r="D680" s="281">
        <f t="shared" si="20"/>
        <v>2</v>
      </c>
      <c r="E680" s="6">
        <f t="shared" si="21"/>
        <v>27</v>
      </c>
      <c r="F680" s="37">
        <v>23</v>
      </c>
    </row>
    <row r="681" spans="1:6" x14ac:dyDescent="0.25">
      <c r="A681" s="37" t="s">
        <v>16</v>
      </c>
      <c r="B681" s="6" t="s">
        <v>31</v>
      </c>
      <c r="C681" s="282">
        <v>28926</v>
      </c>
      <c r="D681" s="281">
        <f t="shared" si="20"/>
        <v>3</v>
      </c>
      <c r="E681" s="6">
        <f t="shared" si="21"/>
        <v>12</v>
      </c>
      <c r="F681" s="37">
        <v>16</v>
      </c>
    </row>
    <row r="682" spans="1:6" x14ac:dyDescent="0.25">
      <c r="A682" s="37" t="s">
        <v>16</v>
      </c>
      <c r="B682" s="6" t="s">
        <v>31</v>
      </c>
      <c r="C682" s="282">
        <v>28932</v>
      </c>
      <c r="D682" s="281">
        <f t="shared" si="20"/>
        <v>3</v>
      </c>
      <c r="E682" s="6">
        <f t="shared" si="21"/>
        <v>18</v>
      </c>
      <c r="F682" s="37">
        <v>22</v>
      </c>
    </row>
    <row r="683" spans="1:6" x14ac:dyDescent="0.25">
      <c r="A683" s="37" t="s">
        <v>16</v>
      </c>
      <c r="B683" s="6" t="s">
        <v>31</v>
      </c>
      <c r="C683" s="282">
        <v>29446</v>
      </c>
      <c r="D683" s="281">
        <f t="shared" si="20"/>
        <v>8</v>
      </c>
      <c r="E683" s="6">
        <f t="shared" si="21"/>
        <v>13</v>
      </c>
      <c r="F683" s="37">
        <v>1</v>
      </c>
    </row>
    <row r="684" spans="1:6" x14ac:dyDescent="0.25">
      <c r="A684" s="37" t="s">
        <v>16</v>
      </c>
      <c r="B684" s="6" t="s">
        <v>31</v>
      </c>
      <c r="C684" s="282">
        <v>30169</v>
      </c>
      <c r="D684" s="281">
        <f t="shared" si="20"/>
        <v>8</v>
      </c>
      <c r="E684" s="6">
        <f t="shared" si="21"/>
        <v>6</v>
      </c>
      <c r="F684" s="37">
        <v>1</v>
      </c>
    </row>
    <row r="685" spans="1:6" x14ac:dyDescent="0.25">
      <c r="A685" s="37" t="s">
        <v>16</v>
      </c>
      <c r="B685" s="6" t="s">
        <v>31</v>
      </c>
      <c r="C685" s="282">
        <v>28888</v>
      </c>
      <c r="D685" s="281">
        <f t="shared" si="20"/>
        <v>2</v>
      </c>
      <c r="E685" s="6">
        <f t="shared" si="21"/>
        <v>2</v>
      </c>
      <c r="F685" s="37">
        <v>34</v>
      </c>
    </row>
    <row r="686" spans="1:6" x14ac:dyDescent="0.25">
      <c r="A686" s="37" t="s">
        <v>16</v>
      </c>
      <c r="B686" s="6" t="s">
        <v>31</v>
      </c>
      <c r="C686" s="282">
        <v>28901</v>
      </c>
      <c r="D686" s="281">
        <f t="shared" si="20"/>
        <v>2</v>
      </c>
      <c r="E686" s="6">
        <f t="shared" si="21"/>
        <v>15</v>
      </c>
      <c r="F686" s="37">
        <v>20</v>
      </c>
    </row>
    <row r="687" spans="1:6" x14ac:dyDescent="0.25">
      <c r="A687" s="37" t="s">
        <v>16</v>
      </c>
      <c r="B687" s="6" t="s">
        <v>31</v>
      </c>
      <c r="C687" s="282">
        <v>28907</v>
      </c>
      <c r="D687" s="281">
        <f t="shared" si="20"/>
        <v>2</v>
      </c>
      <c r="E687" s="6">
        <f t="shared" si="21"/>
        <v>21</v>
      </c>
      <c r="F687" s="37">
        <v>25</v>
      </c>
    </row>
    <row r="688" spans="1:6" x14ac:dyDescent="0.25">
      <c r="A688" s="37" t="s">
        <v>16</v>
      </c>
      <c r="B688" s="6" t="s">
        <v>31</v>
      </c>
      <c r="C688" s="282">
        <v>28923</v>
      </c>
      <c r="D688" s="281">
        <f t="shared" si="20"/>
        <v>3</v>
      </c>
      <c r="E688" s="6">
        <f t="shared" si="21"/>
        <v>9</v>
      </c>
      <c r="F688" s="37">
        <v>21</v>
      </c>
    </row>
    <row r="689" spans="1:6" x14ac:dyDescent="0.25">
      <c r="A689" s="37" t="s">
        <v>16</v>
      </c>
      <c r="B689" s="6" t="s">
        <v>31</v>
      </c>
      <c r="C689" s="282">
        <v>29768</v>
      </c>
      <c r="D689" s="281">
        <f t="shared" si="20"/>
        <v>7</v>
      </c>
      <c r="E689" s="6">
        <f t="shared" si="21"/>
        <v>1</v>
      </c>
      <c r="F689" s="37">
        <v>1</v>
      </c>
    </row>
    <row r="690" spans="1:6" x14ac:dyDescent="0.25">
      <c r="A690" s="37" t="s">
        <v>16</v>
      </c>
      <c r="B690" s="6" t="s">
        <v>31</v>
      </c>
      <c r="C690" s="282">
        <v>28879</v>
      </c>
      <c r="D690" s="281">
        <f t="shared" si="20"/>
        <v>1</v>
      </c>
      <c r="E690" s="6">
        <f t="shared" si="21"/>
        <v>24</v>
      </c>
      <c r="F690" s="37">
        <v>14</v>
      </c>
    </row>
    <row r="691" spans="1:6" x14ac:dyDescent="0.25">
      <c r="A691" s="37" t="s">
        <v>16</v>
      </c>
      <c r="B691" s="6" t="s">
        <v>31</v>
      </c>
      <c r="C691" s="282">
        <v>28889</v>
      </c>
      <c r="D691" s="281">
        <f t="shared" si="20"/>
        <v>2</v>
      </c>
      <c r="E691" s="6">
        <f t="shared" si="21"/>
        <v>3</v>
      </c>
      <c r="F691" s="37">
        <v>28</v>
      </c>
    </row>
    <row r="692" spans="1:6" x14ac:dyDescent="0.25">
      <c r="A692" s="37" t="s">
        <v>16</v>
      </c>
      <c r="B692" s="6" t="s">
        <v>31</v>
      </c>
      <c r="C692" s="282">
        <v>28895</v>
      </c>
      <c r="D692" s="281">
        <f t="shared" si="20"/>
        <v>2</v>
      </c>
      <c r="E692" s="6">
        <f t="shared" si="21"/>
        <v>9</v>
      </c>
      <c r="F692" s="37">
        <v>16</v>
      </c>
    </row>
    <row r="693" spans="1:6" x14ac:dyDescent="0.25">
      <c r="A693" s="37" t="s">
        <v>16</v>
      </c>
      <c r="B693" s="6" t="s">
        <v>31</v>
      </c>
      <c r="C693" s="282">
        <v>28908</v>
      </c>
      <c r="D693" s="281">
        <f t="shared" si="20"/>
        <v>2</v>
      </c>
      <c r="E693" s="6">
        <f t="shared" si="21"/>
        <v>22</v>
      </c>
      <c r="F693" s="37">
        <v>17</v>
      </c>
    </row>
    <row r="694" spans="1:6" x14ac:dyDescent="0.25">
      <c r="A694" s="37" t="s">
        <v>16</v>
      </c>
      <c r="B694" s="6" t="s">
        <v>31</v>
      </c>
      <c r="C694" s="282">
        <v>28899</v>
      </c>
      <c r="D694" s="281">
        <f t="shared" si="20"/>
        <v>2</v>
      </c>
      <c r="E694" s="6">
        <f t="shared" si="21"/>
        <v>13</v>
      </c>
      <c r="F694" s="37">
        <v>23</v>
      </c>
    </row>
    <row r="695" spans="1:6" x14ac:dyDescent="0.25">
      <c r="A695" s="37" t="s">
        <v>16</v>
      </c>
      <c r="B695" s="6" t="s">
        <v>31</v>
      </c>
      <c r="C695" s="282">
        <v>28928</v>
      </c>
      <c r="D695" s="281">
        <f t="shared" si="20"/>
        <v>3</v>
      </c>
      <c r="E695" s="6">
        <f t="shared" si="21"/>
        <v>14</v>
      </c>
      <c r="F695" s="37">
        <v>18</v>
      </c>
    </row>
    <row r="696" spans="1:6" x14ac:dyDescent="0.25">
      <c r="A696" s="37" t="s">
        <v>16</v>
      </c>
      <c r="B696" s="6" t="s">
        <v>31</v>
      </c>
      <c r="C696" s="282">
        <v>28944</v>
      </c>
      <c r="D696" s="281">
        <f t="shared" si="20"/>
        <v>3</v>
      </c>
      <c r="E696" s="6">
        <f t="shared" si="21"/>
        <v>30</v>
      </c>
      <c r="F696" s="37">
        <v>18</v>
      </c>
    </row>
    <row r="697" spans="1:6" x14ac:dyDescent="0.25">
      <c r="A697" s="37" t="s">
        <v>16</v>
      </c>
      <c r="B697" s="6" t="s">
        <v>31</v>
      </c>
      <c r="C697" s="282">
        <v>28884</v>
      </c>
      <c r="D697" s="281">
        <f t="shared" si="20"/>
        <v>1</v>
      </c>
      <c r="E697" s="6">
        <f t="shared" si="21"/>
        <v>29</v>
      </c>
      <c r="F697" s="37">
        <v>24</v>
      </c>
    </row>
    <row r="698" spans="1:6" x14ac:dyDescent="0.25">
      <c r="A698" s="37" t="s">
        <v>16</v>
      </c>
      <c r="B698" s="6" t="s">
        <v>31</v>
      </c>
      <c r="C698" s="282">
        <v>28942</v>
      </c>
      <c r="D698" s="281">
        <f t="shared" si="20"/>
        <v>3</v>
      </c>
      <c r="E698" s="6">
        <f t="shared" si="21"/>
        <v>28</v>
      </c>
      <c r="F698" s="37">
        <v>22</v>
      </c>
    </row>
    <row r="699" spans="1:6" x14ac:dyDescent="0.25">
      <c r="A699" s="37" t="s">
        <v>16</v>
      </c>
      <c r="B699" s="6" t="s">
        <v>31</v>
      </c>
      <c r="C699" s="282">
        <v>28917</v>
      </c>
      <c r="D699" s="281">
        <f t="shared" si="20"/>
        <v>3</v>
      </c>
      <c r="E699" s="6">
        <f t="shared" si="21"/>
        <v>3</v>
      </c>
      <c r="F699" s="37">
        <v>37</v>
      </c>
    </row>
    <row r="700" spans="1:6" x14ac:dyDescent="0.25">
      <c r="A700" s="37" t="s">
        <v>16</v>
      </c>
      <c r="B700" s="6" t="s">
        <v>31</v>
      </c>
      <c r="C700" s="282">
        <v>28939</v>
      </c>
      <c r="D700" s="281">
        <f t="shared" si="20"/>
        <v>3</v>
      </c>
      <c r="E700" s="6">
        <f t="shared" si="21"/>
        <v>25</v>
      </c>
      <c r="F700" s="37">
        <v>19</v>
      </c>
    </row>
    <row r="701" spans="1:6" x14ac:dyDescent="0.25">
      <c r="A701" s="37" t="s">
        <v>16</v>
      </c>
      <c r="B701" s="6" t="s">
        <v>31</v>
      </c>
      <c r="C701" s="282">
        <v>28863</v>
      </c>
      <c r="D701" s="281">
        <f t="shared" si="20"/>
        <v>1</v>
      </c>
      <c r="E701" s="6">
        <f t="shared" si="21"/>
        <v>8</v>
      </c>
      <c r="F701" s="37">
        <v>19</v>
      </c>
    </row>
    <row r="702" spans="1:6" x14ac:dyDescent="0.25">
      <c r="A702" s="37" t="s">
        <v>16</v>
      </c>
      <c r="B702" s="6" t="s">
        <v>31</v>
      </c>
      <c r="C702" s="282">
        <v>28866</v>
      </c>
      <c r="D702" s="281">
        <f t="shared" si="20"/>
        <v>1</v>
      </c>
      <c r="E702" s="6">
        <f t="shared" si="21"/>
        <v>11</v>
      </c>
      <c r="F702" s="37">
        <v>12</v>
      </c>
    </row>
    <row r="703" spans="1:6" x14ac:dyDescent="0.25">
      <c r="A703" s="37" t="s">
        <v>16</v>
      </c>
      <c r="B703" s="6" t="s">
        <v>31</v>
      </c>
      <c r="C703" s="282">
        <v>28873</v>
      </c>
      <c r="D703" s="281">
        <f t="shared" si="20"/>
        <v>1</v>
      </c>
      <c r="E703" s="6">
        <f t="shared" si="21"/>
        <v>18</v>
      </c>
      <c r="F703" s="37">
        <v>21</v>
      </c>
    </row>
    <row r="704" spans="1:6" x14ac:dyDescent="0.25">
      <c r="A704" s="37" t="s">
        <v>16</v>
      </c>
      <c r="B704" s="6" t="s">
        <v>31</v>
      </c>
      <c r="C704" s="282">
        <v>28892</v>
      </c>
      <c r="D704" s="281">
        <f t="shared" si="20"/>
        <v>2</v>
      </c>
      <c r="E704" s="6">
        <f t="shared" si="21"/>
        <v>6</v>
      </c>
      <c r="F704" s="37">
        <v>16</v>
      </c>
    </row>
    <row r="705" spans="1:6" x14ac:dyDescent="0.25">
      <c r="A705" s="37" t="s">
        <v>16</v>
      </c>
      <c r="B705" s="6" t="s">
        <v>31</v>
      </c>
      <c r="C705" s="282">
        <v>28902</v>
      </c>
      <c r="D705" s="281">
        <f t="shared" si="20"/>
        <v>2</v>
      </c>
      <c r="E705" s="6">
        <f t="shared" si="21"/>
        <v>16</v>
      </c>
      <c r="F705" s="37">
        <v>13</v>
      </c>
    </row>
    <row r="706" spans="1:6" x14ac:dyDescent="0.25">
      <c r="A706" s="37" t="s">
        <v>16</v>
      </c>
      <c r="B706" s="6" t="s">
        <v>31</v>
      </c>
      <c r="C706" s="282">
        <v>28918</v>
      </c>
      <c r="D706" s="281">
        <f t="shared" si="20"/>
        <v>3</v>
      </c>
      <c r="E706" s="6">
        <f t="shared" si="21"/>
        <v>4</v>
      </c>
      <c r="F706" s="37">
        <v>14</v>
      </c>
    </row>
    <row r="707" spans="1:6" x14ac:dyDescent="0.25">
      <c r="A707" s="37" t="s">
        <v>16</v>
      </c>
      <c r="B707" s="6" t="s">
        <v>31</v>
      </c>
      <c r="C707" s="282">
        <v>28924</v>
      </c>
      <c r="D707" s="281">
        <f t="shared" ref="D707:D770" si="22">MONTH(C707)</f>
        <v>3</v>
      </c>
      <c r="E707" s="6">
        <f t="shared" ref="E707:E770" si="23">DAY(C707)</f>
        <v>10</v>
      </c>
      <c r="F707" s="37">
        <v>27</v>
      </c>
    </row>
    <row r="708" spans="1:6" x14ac:dyDescent="0.25">
      <c r="A708" s="37" t="s">
        <v>16</v>
      </c>
      <c r="B708" s="6" t="s">
        <v>31</v>
      </c>
      <c r="C708" s="282">
        <v>30495</v>
      </c>
      <c r="D708" s="281">
        <f t="shared" si="22"/>
        <v>6</v>
      </c>
      <c r="E708" s="6">
        <f t="shared" si="23"/>
        <v>28</v>
      </c>
      <c r="F708" s="37">
        <v>1</v>
      </c>
    </row>
    <row r="709" spans="1:6" x14ac:dyDescent="0.25">
      <c r="A709" s="37" t="s">
        <v>16</v>
      </c>
      <c r="B709" s="6" t="s">
        <v>31</v>
      </c>
      <c r="C709" s="282">
        <v>28861</v>
      </c>
      <c r="D709" s="281">
        <f t="shared" si="22"/>
        <v>1</v>
      </c>
      <c r="E709" s="6">
        <f t="shared" si="23"/>
        <v>6</v>
      </c>
      <c r="F709" s="37">
        <v>21</v>
      </c>
    </row>
    <row r="710" spans="1:6" x14ac:dyDescent="0.25">
      <c r="A710" s="37" t="s">
        <v>16</v>
      </c>
      <c r="B710" s="6" t="s">
        <v>31</v>
      </c>
      <c r="C710" s="282">
        <v>28886</v>
      </c>
      <c r="D710" s="281">
        <f t="shared" si="22"/>
        <v>1</v>
      </c>
      <c r="E710" s="6">
        <f t="shared" si="23"/>
        <v>31</v>
      </c>
      <c r="F710" s="37">
        <v>13</v>
      </c>
    </row>
    <row r="711" spans="1:6" x14ac:dyDescent="0.25">
      <c r="A711" s="37" t="s">
        <v>16</v>
      </c>
      <c r="B711" s="6" t="s">
        <v>31</v>
      </c>
      <c r="C711" s="282">
        <v>28893</v>
      </c>
      <c r="D711" s="281">
        <f t="shared" si="22"/>
        <v>2</v>
      </c>
      <c r="E711" s="6">
        <f t="shared" si="23"/>
        <v>7</v>
      </c>
      <c r="F711" s="37">
        <v>19</v>
      </c>
    </row>
    <row r="712" spans="1:6" x14ac:dyDescent="0.25">
      <c r="A712" s="37" t="s">
        <v>16</v>
      </c>
      <c r="B712" s="6" t="s">
        <v>31</v>
      </c>
      <c r="C712" s="282">
        <v>28915</v>
      </c>
      <c r="D712" s="281">
        <f t="shared" si="22"/>
        <v>3</v>
      </c>
      <c r="E712" s="6">
        <f t="shared" si="23"/>
        <v>1</v>
      </c>
      <c r="F712" s="37">
        <v>17</v>
      </c>
    </row>
    <row r="713" spans="1:6" x14ac:dyDescent="0.25">
      <c r="A713" s="37" t="s">
        <v>16</v>
      </c>
      <c r="B713" s="6" t="s">
        <v>31</v>
      </c>
      <c r="C713" s="282">
        <v>28931</v>
      </c>
      <c r="D713" s="281">
        <f t="shared" si="22"/>
        <v>3</v>
      </c>
      <c r="E713" s="6">
        <f t="shared" si="23"/>
        <v>17</v>
      </c>
      <c r="F713" s="37">
        <v>21</v>
      </c>
    </row>
    <row r="714" spans="1:6" x14ac:dyDescent="0.25">
      <c r="A714" s="37" t="s">
        <v>16</v>
      </c>
      <c r="B714" s="6" t="s">
        <v>31</v>
      </c>
      <c r="C714" s="282">
        <v>29587</v>
      </c>
      <c r="D714" s="281">
        <f t="shared" si="22"/>
        <v>1</v>
      </c>
      <c r="E714" s="6">
        <f t="shared" si="23"/>
        <v>1</v>
      </c>
      <c r="F714" s="37">
        <v>2</v>
      </c>
    </row>
    <row r="715" spans="1:6" x14ac:dyDescent="0.25">
      <c r="A715" s="37" t="s">
        <v>16</v>
      </c>
      <c r="B715" s="6" t="s">
        <v>31</v>
      </c>
      <c r="C715" s="282">
        <v>30046</v>
      </c>
      <c r="D715" s="281">
        <f t="shared" si="22"/>
        <v>4</v>
      </c>
      <c r="E715" s="6">
        <f t="shared" si="23"/>
        <v>5</v>
      </c>
      <c r="F715" s="37">
        <v>1</v>
      </c>
    </row>
    <row r="716" spans="1:6" x14ac:dyDescent="0.25">
      <c r="A716" s="37" t="s">
        <v>16</v>
      </c>
      <c r="B716" s="6" t="s">
        <v>31</v>
      </c>
      <c r="C716" s="282">
        <v>28858</v>
      </c>
      <c r="D716" s="281">
        <f t="shared" si="22"/>
        <v>1</v>
      </c>
      <c r="E716" s="6">
        <f t="shared" si="23"/>
        <v>3</v>
      </c>
      <c r="F716" s="37">
        <v>9</v>
      </c>
    </row>
    <row r="717" spans="1:6" x14ac:dyDescent="0.25">
      <c r="A717" s="37" t="s">
        <v>16</v>
      </c>
      <c r="B717" s="6" t="s">
        <v>31</v>
      </c>
      <c r="C717" s="282">
        <v>28868</v>
      </c>
      <c r="D717" s="281">
        <f t="shared" si="22"/>
        <v>1</v>
      </c>
      <c r="E717" s="6">
        <f t="shared" si="23"/>
        <v>13</v>
      </c>
      <c r="F717" s="37">
        <v>17</v>
      </c>
    </row>
    <row r="718" spans="1:6" x14ac:dyDescent="0.25">
      <c r="A718" s="37" t="s">
        <v>16</v>
      </c>
      <c r="B718" s="6" t="s">
        <v>31</v>
      </c>
      <c r="C718" s="282">
        <v>28887</v>
      </c>
      <c r="D718" s="281">
        <f t="shared" si="22"/>
        <v>2</v>
      </c>
      <c r="E718" s="6">
        <f t="shared" si="23"/>
        <v>1</v>
      </c>
      <c r="F718" s="37">
        <v>26</v>
      </c>
    </row>
    <row r="719" spans="1:6" x14ac:dyDescent="0.25">
      <c r="A719" s="37" t="s">
        <v>16</v>
      </c>
      <c r="B719" s="6" t="s">
        <v>31</v>
      </c>
      <c r="C719" s="282">
        <v>28900</v>
      </c>
      <c r="D719" s="281">
        <f t="shared" si="22"/>
        <v>2</v>
      </c>
      <c r="E719" s="6">
        <f t="shared" si="23"/>
        <v>14</v>
      </c>
      <c r="F719" s="37">
        <v>23</v>
      </c>
    </row>
    <row r="720" spans="1:6" x14ac:dyDescent="0.25">
      <c r="A720" s="37" t="s">
        <v>16</v>
      </c>
      <c r="B720" s="6" t="s">
        <v>31</v>
      </c>
      <c r="C720" s="282">
        <v>28903</v>
      </c>
      <c r="D720" s="281">
        <f t="shared" si="22"/>
        <v>2</v>
      </c>
      <c r="E720" s="6">
        <f t="shared" si="23"/>
        <v>17</v>
      </c>
      <c r="F720" s="37">
        <v>20</v>
      </c>
    </row>
    <row r="721" spans="1:6" x14ac:dyDescent="0.25">
      <c r="A721" s="37" t="s">
        <v>16</v>
      </c>
      <c r="B721" s="6" t="s">
        <v>31</v>
      </c>
      <c r="C721" s="282">
        <v>28935</v>
      </c>
      <c r="D721" s="281">
        <f t="shared" si="22"/>
        <v>3</v>
      </c>
      <c r="E721" s="6">
        <f t="shared" si="23"/>
        <v>21</v>
      </c>
      <c r="F721" s="37">
        <v>20</v>
      </c>
    </row>
    <row r="722" spans="1:6" x14ac:dyDescent="0.25">
      <c r="A722" s="37" t="s">
        <v>16</v>
      </c>
      <c r="B722" s="6" t="s">
        <v>31</v>
      </c>
      <c r="C722" s="282">
        <v>28856</v>
      </c>
      <c r="D722" s="281">
        <f t="shared" si="22"/>
        <v>1</v>
      </c>
      <c r="E722" s="6">
        <f t="shared" si="23"/>
        <v>1</v>
      </c>
      <c r="F722" s="37">
        <v>4712</v>
      </c>
    </row>
    <row r="723" spans="1:6" x14ac:dyDescent="0.25">
      <c r="A723" s="37" t="s">
        <v>16</v>
      </c>
      <c r="B723" s="6" t="s">
        <v>31</v>
      </c>
      <c r="C723" s="282">
        <v>28872</v>
      </c>
      <c r="D723" s="281">
        <f t="shared" si="22"/>
        <v>1</v>
      </c>
      <c r="E723" s="6">
        <f t="shared" si="23"/>
        <v>17</v>
      </c>
      <c r="F723" s="37">
        <v>18</v>
      </c>
    </row>
    <row r="724" spans="1:6" x14ac:dyDescent="0.25">
      <c r="A724" s="37" t="s">
        <v>16</v>
      </c>
      <c r="B724" s="6" t="s">
        <v>31</v>
      </c>
      <c r="C724" s="282">
        <v>28885</v>
      </c>
      <c r="D724" s="281">
        <f t="shared" si="22"/>
        <v>1</v>
      </c>
      <c r="E724" s="6">
        <f t="shared" si="23"/>
        <v>30</v>
      </c>
      <c r="F724" s="37">
        <v>26</v>
      </c>
    </row>
    <row r="725" spans="1:6" x14ac:dyDescent="0.25">
      <c r="A725" s="37" t="s">
        <v>16</v>
      </c>
      <c r="B725" s="6" t="s">
        <v>31</v>
      </c>
      <c r="C725" s="282">
        <v>28882</v>
      </c>
      <c r="D725" s="281">
        <f t="shared" si="22"/>
        <v>1</v>
      </c>
      <c r="E725" s="6">
        <f t="shared" si="23"/>
        <v>27</v>
      </c>
      <c r="F725" s="37">
        <v>15</v>
      </c>
    </row>
    <row r="726" spans="1:6" x14ac:dyDescent="0.25">
      <c r="A726" s="37" t="s">
        <v>16</v>
      </c>
      <c r="B726" s="6" t="s">
        <v>31</v>
      </c>
      <c r="C726" s="282">
        <v>28937</v>
      </c>
      <c r="D726" s="281">
        <f t="shared" si="22"/>
        <v>3</v>
      </c>
      <c r="E726" s="6">
        <f t="shared" si="23"/>
        <v>23</v>
      </c>
      <c r="F726" s="37">
        <v>19</v>
      </c>
    </row>
    <row r="727" spans="1:6" x14ac:dyDescent="0.25">
      <c r="A727" s="37" t="s">
        <v>16</v>
      </c>
      <c r="B727" s="6" t="s">
        <v>31</v>
      </c>
      <c r="C727" s="282">
        <v>29686</v>
      </c>
      <c r="D727" s="281">
        <f t="shared" si="22"/>
        <v>4</v>
      </c>
      <c r="E727" s="6">
        <f t="shared" si="23"/>
        <v>10</v>
      </c>
      <c r="F727" s="37">
        <v>1</v>
      </c>
    </row>
    <row r="728" spans="1:6" x14ac:dyDescent="0.25">
      <c r="A728" s="37" t="s">
        <v>16</v>
      </c>
      <c r="B728" s="6" t="s">
        <v>31</v>
      </c>
      <c r="C728" s="282">
        <v>30174</v>
      </c>
      <c r="D728" s="281">
        <f t="shared" si="22"/>
        <v>8</v>
      </c>
      <c r="E728" s="6">
        <f t="shared" si="23"/>
        <v>11</v>
      </c>
      <c r="F728" s="37">
        <v>1</v>
      </c>
    </row>
    <row r="729" spans="1:6" x14ac:dyDescent="0.25">
      <c r="A729" s="37" t="s">
        <v>16</v>
      </c>
      <c r="B729" s="6" t="s">
        <v>31</v>
      </c>
      <c r="C729" s="282">
        <v>28867</v>
      </c>
      <c r="D729" s="281">
        <f t="shared" si="22"/>
        <v>1</v>
      </c>
      <c r="E729" s="6">
        <f t="shared" si="23"/>
        <v>12</v>
      </c>
      <c r="F729" s="37">
        <v>18</v>
      </c>
    </row>
    <row r="730" spans="1:6" x14ac:dyDescent="0.25">
      <c r="A730" s="37" t="s">
        <v>16</v>
      </c>
      <c r="B730" s="6" t="s">
        <v>31</v>
      </c>
      <c r="C730" s="282">
        <v>28870</v>
      </c>
      <c r="D730" s="281">
        <f t="shared" si="22"/>
        <v>1</v>
      </c>
      <c r="E730" s="6">
        <f t="shared" si="23"/>
        <v>15</v>
      </c>
      <c r="F730" s="37">
        <v>28</v>
      </c>
    </row>
    <row r="731" spans="1:6" x14ac:dyDescent="0.25">
      <c r="A731" s="37" t="s">
        <v>16</v>
      </c>
      <c r="B731" s="6" t="s">
        <v>31</v>
      </c>
      <c r="C731" s="282">
        <v>28877</v>
      </c>
      <c r="D731" s="281">
        <f t="shared" si="22"/>
        <v>1</v>
      </c>
      <c r="E731" s="6">
        <f t="shared" si="23"/>
        <v>22</v>
      </c>
      <c r="F731" s="37">
        <v>25</v>
      </c>
    </row>
    <row r="732" spans="1:6" x14ac:dyDescent="0.25">
      <c r="A732" s="37" t="s">
        <v>16</v>
      </c>
      <c r="B732" s="6" t="s">
        <v>31</v>
      </c>
      <c r="C732" s="282">
        <v>28912</v>
      </c>
      <c r="D732" s="281">
        <f t="shared" si="22"/>
        <v>2</v>
      </c>
      <c r="E732" s="6">
        <f t="shared" si="23"/>
        <v>26</v>
      </c>
      <c r="F732" s="37">
        <v>28</v>
      </c>
    </row>
    <row r="733" spans="1:6" x14ac:dyDescent="0.25">
      <c r="A733" s="37" t="s">
        <v>16</v>
      </c>
      <c r="B733" s="6" t="s">
        <v>31</v>
      </c>
      <c r="C733" s="282">
        <v>28874</v>
      </c>
      <c r="D733" s="281">
        <f t="shared" si="22"/>
        <v>1</v>
      </c>
      <c r="E733" s="6">
        <f t="shared" si="23"/>
        <v>19</v>
      </c>
      <c r="F733" s="37">
        <v>13</v>
      </c>
    </row>
    <row r="734" spans="1:6" x14ac:dyDescent="0.25">
      <c r="A734" s="37" t="s">
        <v>16</v>
      </c>
      <c r="B734" s="6" t="s">
        <v>31</v>
      </c>
      <c r="C734" s="282">
        <v>28910</v>
      </c>
      <c r="D734" s="281">
        <f t="shared" si="22"/>
        <v>2</v>
      </c>
      <c r="E734" s="6">
        <f t="shared" si="23"/>
        <v>24</v>
      </c>
      <c r="F734" s="37">
        <v>15</v>
      </c>
    </row>
    <row r="735" spans="1:6" x14ac:dyDescent="0.25">
      <c r="A735" s="37" t="s">
        <v>16</v>
      </c>
      <c r="B735" s="6" t="s">
        <v>31</v>
      </c>
      <c r="C735" s="282">
        <v>28916</v>
      </c>
      <c r="D735" s="281">
        <f t="shared" si="22"/>
        <v>3</v>
      </c>
      <c r="E735" s="6">
        <f t="shared" si="23"/>
        <v>2</v>
      </c>
      <c r="F735" s="37">
        <v>22</v>
      </c>
    </row>
    <row r="736" spans="1:6" x14ac:dyDescent="0.25">
      <c r="A736" s="37" t="s">
        <v>16</v>
      </c>
      <c r="B736" s="6" t="s">
        <v>31</v>
      </c>
      <c r="C736" s="282">
        <v>28919</v>
      </c>
      <c r="D736" s="281">
        <f t="shared" si="22"/>
        <v>3</v>
      </c>
      <c r="E736" s="6">
        <f t="shared" si="23"/>
        <v>5</v>
      </c>
      <c r="F736" s="37">
        <v>25</v>
      </c>
    </row>
    <row r="737" spans="1:6" x14ac:dyDescent="0.25">
      <c r="A737" s="37" t="s">
        <v>16</v>
      </c>
      <c r="B737" s="6" t="s">
        <v>31</v>
      </c>
      <c r="C737" s="282">
        <v>28929</v>
      </c>
      <c r="D737" s="281">
        <f t="shared" si="22"/>
        <v>3</v>
      </c>
      <c r="E737" s="6">
        <f t="shared" si="23"/>
        <v>15</v>
      </c>
      <c r="F737" s="37">
        <v>23</v>
      </c>
    </row>
    <row r="738" spans="1:6" x14ac:dyDescent="0.25">
      <c r="A738" s="37" t="s">
        <v>16</v>
      </c>
      <c r="B738" s="6" t="s">
        <v>31</v>
      </c>
      <c r="C738" s="282">
        <v>28945</v>
      </c>
      <c r="D738" s="281">
        <f t="shared" si="22"/>
        <v>3</v>
      </c>
      <c r="E738" s="6">
        <f t="shared" si="23"/>
        <v>31</v>
      </c>
      <c r="F738" s="37">
        <v>14</v>
      </c>
    </row>
    <row r="739" spans="1:6" x14ac:dyDescent="0.25">
      <c r="A739" s="37" t="s">
        <v>16</v>
      </c>
      <c r="B739" s="6" t="s">
        <v>31</v>
      </c>
      <c r="C739" s="282">
        <v>29221</v>
      </c>
      <c r="D739" s="281">
        <f t="shared" si="22"/>
        <v>1</v>
      </c>
      <c r="E739" s="6">
        <f t="shared" si="23"/>
        <v>1</v>
      </c>
      <c r="F739" s="37">
        <v>8</v>
      </c>
    </row>
    <row r="740" spans="1:6" x14ac:dyDescent="0.25">
      <c r="A740" s="37" t="s">
        <v>16</v>
      </c>
      <c r="B740" s="6" t="s">
        <v>31</v>
      </c>
      <c r="C740" s="282">
        <v>28859</v>
      </c>
      <c r="D740" s="281">
        <f t="shared" si="22"/>
        <v>1</v>
      </c>
      <c r="E740" s="6">
        <f t="shared" si="23"/>
        <v>4</v>
      </c>
      <c r="F740" s="37">
        <v>18</v>
      </c>
    </row>
    <row r="741" spans="1:6" x14ac:dyDescent="0.25">
      <c r="A741" s="37" t="s">
        <v>16</v>
      </c>
      <c r="B741" s="6" t="s">
        <v>31</v>
      </c>
      <c r="C741" s="282">
        <v>28862</v>
      </c>
      <c r="D741" s="281">
        <f t="shared" si="22"/>
        <v>1</v>
      </c>
      <c r="E741" s="6">
        <f t="shared" si="23"/>
        <v>7</v>
      </c>
      <c r="F741" s="37">
        <v>18</v>
      </c>
    </row>
    <row r="742" spans="1:6" x14ac:dyDescent="0.25">
      <c r="A742" s="37" t="s">
        <v>16</v>
      </c>
      <c r="B742" s="6" t="s">
        <v>31</v>
      </c>
      <c r="C742" s="282">
        <v>28875</v>
      </c>
      <c r="D742" s="281">
        <f t="shared" si="22"/>
        <v>1</v>
      </c>
      <c r="E742" s="6">
        <f t="shared" si="23"/>
        <v>20</v>
      </c>
      <c r="F742" s="37">
        <v>15</v>
      </c>
    </row>
    <row r="743" spans="1:6" x14ac:dyDescent="0.25">
      <c r="A743" s="37" t="s">
        <v>16</v>
      </c>
      <c r="B743" s="6" t="s">
        <v>31</v>
      </c>
      <c r="C743" s="282">
        <v>28878</v>
      </c>
      <c r="D743" s="281">
        <f t="shared" si="22"/>
        <v>1</v>
      </c>
      <c r="E743" s="6">
        <f t="shared" si="23"/>
        <v>23</v>
      </c>
      <c r="F743" s="37">
        <v>23</v>
      </c>
    </row>
    <row r="744" spans="1:6" x14ac:dyDescent="0.25">
      <c r="A744" s="37" t="s">
        <v>16</v>
      </c>
      <c r="B744" s="6" t="s">
        <v>31</v>
      </c>
      <c r="C744" s="282">
        <v>28891</v>
      </c>
      <c r="D744" s="281">
        <f t="shared" si="22"/>
        <v>2</v>
      </c>
      <c r="E744" s="6">
        <f t="shared" si="23"/>
        <v>5</v>
      </c>
      <c r="F744" s="37">
        <v>26</v>
      </c>
    </row>
    <row r="745" spans="1:6" x14ac:dyDescent="0.25">
      <c r="A745" s="37" t="s">
        <v>16</v>
      </c>
      <c r="B745" s="6" t="s">
        <v>31</v>
      </c>
      <c r="C745" s="282">
        <v>28930</v>
      </c>
      <c r="D745" s="281">
        <f t="shared" si="22"/>
        <v>3</v>
      </c>
      <c r="E745" s="6">
        <f t="shared" si="23"/>
        <v>16</v>
      </c>
      <c r="F745" s="37">
        <v>19</v>
      </c>
    </row>
    <row r="746" spans="1:6" x14ac:dyDescent="0.25">
      <c r="A746" s="37" t="s">
        <v>16</v>
      </c>
      <c r="B746" s="6" t="s">
        <v>31</v>
      </c>
      <c r="C746" s="282">
        <v>28933</v>
      </c>
      <c r="D746" s="281">
        <f t="shared" si="22"/>
        <v>3</v>
      </c>
      <c r="E746" s="6">
        <f t="shared" si="23"/>
        <v>19</v>
      </c>
      <c r="F746" s="37">
        <v>27</v>
      </c>
    </row>
    <row r="747" spans="1:6" x14ac:dyDescent="0.25">
      <c r="A747" s="37" t="s">
        <v>16</v>
      </c>
      <c r="B747" s="6" t="s">
        <v>31</v>
      </c>
      <c r="C747" s="282">
        <v>28936</v>
      </c>
      <c r="D747" s="281">
        <f t="shared" si="22"/>
        <v>3</v>
      </c>
      <c r="E747" s="6">
        <f t="shared" si="23"/>
        <v>22</v>
      </c>
      <c r="F747" s="37">
        <v>18</v>
      </c>
    </row>
    <row r="748" spans="1:6" x14ac:dyDescent="0.25">
      <c r="A748" s="37" t="s">
        <v>16</v>
      </c>
      <c r="B748" s="6" t="s">
        <v>31</v>
      </c>
      <c r="C748" s="282">
        <v>28857</v>
      </c>
      <c r="D748" s="281">
        <f t="shared" si="22"/>
        <v>1</v>
      </c>
      <c r="E748" s="6">
        <f t="shared" si="23"/>
        <v>2</v>
      </c>
      <c r="F748" s="37">
        <v>14</v>
      </c>
    </row>
    <row r="749" spans="1:6" x14ac:dyDescent="0.25">
      <c r="A749" s="37" t="s">
        <v>16</v>
      </c>
      <c r="B749" s="6" t="s">
        <v>31</v>
      </c>
      <c r="C749" s="282">
        <v>28876</v>
      </c>
      <c r="D749" s="281">
        <f t="shared" si="22"/>
        <v>1</v>
      </c>
      <c r="E749" s="6">
        <f t="shared" si="23"/>
        <v>21</v>
      </c>
      <c r="F749" s="37">
        <v>18</v>
      </c>
    </row>
    <row r="750" spans="1:6" x14ac:dyDescent="0.25">
      <c r="A750" s="37" t="s">
        <v>16</v>
      </c>
      <c r="B750" s="6" t="s">
        <v>31</v>
      </c>
      <c r="C750" s="282">
        <v>28905</v>
      </c>
      <c r="D750" s="281">
        <f t="shared" si="22"/>
        <v>2</v>
      </c>
      <c r="E750" s="6">
        <f t="shared" si="23"/>
        <v>19</v>
      </c>
      <c r="F750" s="37">
        <v>18</v>
      </c>
    </row>
    <row r="751" spans="1:6" x14ac:dyDescent="0.25">
      <c r="A751" s="37" t="s">
        <v>16</v>
      </c>
      <c r="B751" s="6" t="s">
        <v>31</v>
      </c>
      <c r="C751" s="282">
        <v>28911</v>
      </c>
      <c r="D751" s="281">
        <f t="shared" si="22"/>
        <v>2</v>
      </c>
      <c r="E751" s="6">
        <f t="shared" si="23"/>
        <v>25</v>
      </c>
      <c r="F751" s="37">
        <v>14</v>
      </c>
    </row>
    <row r="752" spans="1:6" x14ac:dyDescent="0.25">
      <c r="A752" s="37" t="s">
        <v>16</v>
      </c>
      <c r="B752" s="6" t="s">
        <v>31</v>
      </c>
      <c r="C752" s="282">
        <v>28934</v>
      </c>
      <c r="D752" s="281">
        <f t="shared" si="22"/>
        <v>3</v>
      </c>
      <c r="E752" s="6">
        <f t="shared" si="23"/>
        <v>20</v>
      </c>
      <c r="F752" s="37">
        <v>25</v>
      </c>
    </row>
    <row r="753" spans="1:6" x14ac:dyDescent="0.25">
      <c r="A753" s="37" t="s">
        <v>16</v>
      </c>
      <c r="B753" s="6" t="s">
        <v>31</v>
      </c>
      <c r="C753" s="282">
        <v>28940</v>
      </c>
      <c r="D753" s="281">
        <f t="shared" si="22"/>
        <v>3</v>
      </c>
      <c r="E753" s="6">
        <f t="shared" si="23"/>
        <v>26</v>
      </c>
      <c r="F753" s="37">
        <v>23</v>
      </c>
    </row>
    <row r="754" spans="1:6" x14ac:dyDescent="0.25">
      <c r="A754" s="37" t="s">
        <v>16</v>
      </c>
      <c r="B754" s="6" t="s">
        <v>31</v>
      </c>
      <c r="C754" s="282">
        <v>28943</v>
      </c>
      <c r="D754" s="281">
        <f t="shared" si="22"/>
        <v>3</v>
      </c>
      <c r="E754" s="6">
        <f t="shared" si="23"/>
        <v>29</v>
      </c>
      <c r="F754" s="37">
        <v>12</v>
      </c>
    </row>
    <row r="755" spans="1:6" x14ac:dyDescent="0.25">
      <c r="A755" s="37" t="s">
        <v>16</v>
      </c>
      <c r="B755" s="6" t="s">
        <v>31</v>
      </c>
      <c r="C755" s="282">
        <v>29914</v>
      </c>
      <c r="D755" s="281">
        <f t="shared" si="22"/>
        <v>11</v>
      </c>
      <c r="E755" s="6">
        <f t="shared" si="23"/>
        <v>24</v>
      </c>
      <c r="F755" s="37">
        <v>1</v>
      </c>
    </row>
    <row r="756" spans="1:6" x14ac:dyDescent="0.25">
      <c r="A756" s="37" t="s">
        <v>16</v>
      </c>
      <c r="B756" s="6" t="s">
        <v>31</v>
      </c>
      <c r="C756" s="282">
        <v>29952</v>
      </c>
      <c r="D756" s="281">
        <f t="shared" si="22"/>
        <v>1</v>
      </c>
      <c r="E756" s="6">
        <f t="shared" si="23"/>
        <v>1</v>
      </c>
      <c r="F756" s="37">
        <v>2</v>
      </c>
    </row>
    <row r="757" spans="1:6" x14ac:dyDescent="0.25">
      <c r="A757" s="37" t="s">
        <v>16</v>
      </c>
      <c r="B757" s="6" t="s">
        <v>31</v>
      </c>
      <c r="C757" s="282">
        <v>28864</v>
      </c>
      <c r="D757" s="281">
        <f t="shared" si="22"/>
        <v>1</v>
      </c>
      <c r="E757" s="6">
        <f t="shared" si="23"/>
        <v>9</v>
      </c>
      <c r="F757" s="37">
        <v>24</v>
      </c>
    </row>
    <row r="758" spans="1:6" x14ac:dyDescent="0.25">
      <c r="A758" s="37" t="s">
        <v>16</v>
      </c>
      <c r="B758" s="6" t="s">
        <v>31</v>
      </c>
      <c r="C758" s="282">
        <v>28883</v>
      </c>
      <c r="D758" s="281">
        <f t="shared" si="22"/>
        <v>1</v>
      </c>
      <c r="E758" s="6">
        <f t="shared" si="23"/>
        <v>28</v>
      </c>
      <c r="F758" s="37">
        <v>25</v>
      </c>
    </row>
    <row r="759" spans="1:6" x14ac:dyDescent="0.25">
      <c r="A759" s="37" t="s">
        <v>16</v>
      </c>
      <c r="B759" s="6" t="s">
        <v>31</v>
      </c>
      <c r="C759" s="282">
        <v>28896</v>
      </c>
      <c r="D759" s="281">
        <f t="shared" si="22"/>
        <v>2</v>
      </c>
      <c r="E759" s="6">
        <f t="shared" si="23"/>
        <v>10</v>
      </c>
      <c r="F759" s="37">
        <v>18</v>
      </c>
    </row>
    <row r="760" spans="1:6" x14ac:dyDescent="0.25">
      <c r="A760" s="37" t="s">
        <v>16</v>
      </c>
      <c r="B760" s="6" t="s">
        <v>31</v>
      </c>
      <c r="C760" s="282">
        <v>28906</v>
      </c>
      <c r="D760" s="281">
        <f t="shared" si="22"/>
        <v>2</v>
      </c>
      <c r="E760" s="6">
        <f t="shared" si="23"/>
        <v>20</v>
      </c>
      <c r="F760" s="37">
        <v>24</v>
      </c>
    </row>
    <row r="761" spans="1:6" x14ac:dyDescent="0.25">
      <c r="A761" s="37" t="s">
        <v>16</v>
      </c>
      <c r="B761" s="6" t="s">
        <v>31</v>
      </c>
      <c r="C761" s="282">
        <v>28925</v>
      </c>
      <c r="D761" s="281">
        <f t="shared" si="22"/>
        <v>3</v>
      </c>
      <c r="E761" s="6">
        <f t="shared" si="23"/>
        <v>11</v>
      </c>
      <c r="F761" s="37">
        <v>21</v>
      </c>
    </row>
    <row r="762" spans="1:6" x14ac:dyDescent="0.25">
      <c r="A762" s="37" t="s">
        <v>16</v>
      </c>
      <c r="B762" s="6" t="s">
        <v>31</v>
      </c>
      <c r="C762" s="282">
        <v>28938</v>
      </c>
      <c r="D762" s="281">
        <f t="shared" si="22"/>
        <v>3</v>
      </c>
      <c r="E762" s="6">
        <f t="shared" si="23"/>
        <v>24</v>
      </c>
      <c r="F762" s="37">
        <v>21</v>
      </c>
    </row>
    <row r="763" spans="1:6" x14ac:dyDescent="0.25">
      <c r="A763" s="37" t="s">
        <v>16</v>
      </c>
      <c r="B763" s="6" t="s">
        <v>31</v>
      </c>
      <c r="C763" s="282">
        <v>28941</v>
      </c>
      <c r="D763" s="281">
        <f t="shared" si="22"/>
        <v>3</v>
      </c>
      <c r="E763" s="6">
        <f t="shared" si="23"/>
        <v>27</v>
      </c>
      <c r="F763" s="37">
        <v>24</v>
      </c>
    </row>
    <row r="764" spans="1:6" x14ac:dyDescent="0.25">
      <c r="A764" s="37" t="s">
        <v>16</v>
      </c>
      <c r="B764" s="6" t="s">
        <v>31</v>
      </c>
      <c r="C764" s="282">
        <v>28865</v>
      </c>
      <c r="D764" s="281">
        <f t="shared" si="22"/>
        <v>1</v>
      </c>
      <c r="E764" s="6">
        <f t="shared" si="23"/>
        <v>10</v>
      </c>
      <c r="F764" s="37">
        <v>11</v>
      </c>
    </row>
    <row r="765" spans="1:6" x14ac:dyDescent="0.25">
      <c r="A765" s="37" t="s">
        <v>16</v>
      </c>
      <c r="B765" s="6" t="s">
        <v>31</v>
      </c>
      <c r="C765" s="282">
        <v>28890</v>
      </c>
      <c r="D765" s="281">
        <f t="shared" si="22"/>
        <v>2</v>
      </c>
      <c r="E765" s="6">
        <f t="shared" si="23"/>
        <v>4</v>
      </c>
      <c r="F765" s="37">
        <v>27</v>
      </c>
    </row>
    <row r="766" spans="1:6" x14ac:dyDescent="0.25">
      <c r="A766" s="37" t="s">
        <v>16</v>
      </c>
      <c r="B766" s="6" t="s">
        <v>31</v>
      </c>
      <c r="C766" s="282">
        <v>30317</v>
      </c>
      <c r="D766" s="281">
        <f t="shared" si="22"/>
        <v>1</v>
      </c>
      <c r="E766" s="6">
        <f t="shared" si="23"/>
        <v>1</v>
      </c>
      <c r="F766" s="37">
        <v>4</v>
      </c>
    </row>
    <row r="767" spans="1:6" x14ac:dyDescent="0.25">
      <c r="A767" s="37" t="s">
        <v>16</v>
      </c>
      <c r="B767" s="6" t="s">
        <v>31</v>
      </c>
      <c r="C767" s="282">
        <v>28869</v>
      </c>
      <c r="D767" s="281">
        <f t="shared" si="22"/>
        <v>1</v>
      </c>
      <c r="E767" s="6">
        <f t="shared" si="23"/>
        <v>14</v>
      </c>
      <c r="F767" s="37">
        <v>16</v>
      </c>
    </row>
    <row r="768" spans="1:6" x14ac:dyDescent="0.25">
      <c r="A768" s="37" t="s">
        <v>16</v>
      </c>
      <c r="B768" s="6" t="s">
        <v>31</v>
      </c>
      <c r="C768" s="282">
        <v>28894</v>
      </c>
      <c r="D768" s="281">
        <f t="shared" si="22"/>
        <v>2</v>
      </c>
      <c r="E768" s="6">
        <f t="shared" si="23"/>
        <v>8</v>
      </c>
      <c r="F768" s="37">
        <v>22</v>
      </c>
    </row>
    <row r="769" spans="1:6" x14ac:dyDescent="0.25">
      <c r="A769" s="37" t="s">
        <v>16</v>
      </c>
      <c r="B769" s="6" t="s">
        <v>31</v>
      </c>
      <c r="C769" s="282">
        <v>28904</v>
      </c>
      <c r="D769" s="281">
        <f t="shared" si="22"/>
        <v>2</v>
      </c>
      <c r="E769" s="6">
        <f t="shared" si="23"/>
        <v>18</v>
      </c>
      <c r="F769" s="37">
        <v>20</v>
      </c>
    </row>
    <row r="770" spans="1:6" x14ac:dyDescent="0.25">
      <c r="A770" s="37" t="s">
        <v>16</v>
      </c>
      <c r="B770" s="6" t="s">
        <v>31</v>
      </c>
      <c r="C770" s="282">
        <v>28914</v>
      </c>
      <c r="D770" s="281">
        <f t="shared" si="22"/>
        <v>2</v>
      </c>
      <c r="E770" s="6">
        <f t="shared" si="23"/>
        <v>28</v>
      </c>
      <c r="F770" s="37">
        <v>17</v>
      </c>
    </row>
    <row r="771" spans="1:6" x14ac:dyDescent="0.25">
      <c r="A771" s="37" t="s">
        <v>16</v>
      </c>
      <c r="B771" s="6" t="s">
        <v>31</v>
      </c>
      <c r="C771" s="282">
        <v>28920</v>
      </c>
      <c r="D771" s="281">
        <f t="shared" ref="D771:D834" si="24">MONTH(C771)</f>
        <v>3</v>
      </c>
      <c r="E771" s="6">
        <f t="shared" ref="E771:E834" si="25">DAY(C771)</f>
        <v>6</v>
      </c>
      <c r="F771" s="37">
        <v>16</v>
      </c>
    </row>
    <row r="772" spans="1:6" x14ac:dyDescent="0.25">
      <c r="A772" s="37" t="s">
        <v>16</v>
      </c>
      <c r="B772" s="6" t="s">
        <v>36</v>
      </c>
      <c r="C772" s="282">
        <v>25934</v>
      </c>
      <c r="D772" s="281">
        <f t="shared" si="24"/>
        <v>1</v>
      </c>
      <c r="E772" s="6">
        <f t="shared" si="25"/>
        <v>1</v>
      </c>
      <c r="F772" s="37">
        <v>1</v>
      </c>
    </row>
    <row r="773" spans="1:6" x14ac:dyDescent="0.25">
      <c r="A773" s="37" t="s">
        <v>16</v>
      </c>
      <c r="B773" s="6" t="s">
        <v>36</v>
      </c>
      <c r="C773" s="282">
        <v>28126</v>
      </c>
      <c r="D773" s="281">
        <f t="shared" si="24"/>
        <v>1</v>
      </c>
      <c r="E773" s="6">
        <f t="shared" si="25"/>
        <v>1</v>
      </c>
      <c r="F773" s="37">
        <v>1</v>
      </c>
    </row>
    <row r="774" spans="1:6" x14ac:dyDescent="0.25">
      <c r="A774" s="37" t="s">
        <v>16</v>
      </c>
      <c r="B774" s="6" t="s">
        <v>36</v>
      </c>
      <c r="C774" s="282">
        <v>28550</v>
      </c>
      <c r="D774" s="281">
        <f t="shared" si="24"/>
        <v>3</v>
      </c>
      <c r="E774" s="6">
        <f t="shared" si="25"/>
        <v>1</v>
      </c>
      <c r="F774" s="37">
        <v>1</v>
      </c>
    </row>
    <row r="775" spans="1:6" x14ac:dyDescent="0.25">
      <c r="A775" s="37" t="s">
        <v>16</v>
      </c>
      <c r="B775" s="6" t="s">
        <v>36</v>
      </c>
      <c r="C775" s="282">
        <v>24838</v>
      </c>
      <c r="D775" s="281">
        <f t="shared" si="24"/>
        <v>1</v>
      </c>
      <c r="E775" s="6">
        <f t="shared" si="25"/>
        <v>1</v>
      </c>
      <c r="F775" s="37">
        <v>2</v>
      </c>
    </row>
    <row r="776" spans="1:6" x14ac:dyDescent="0.25">
      <c r="A776" s="37" t="s">
        <v>16</v>
      </c>
      <c r="B776" s="6" t="s">
        <v>36</v>
      </c>
      <c r="C776" s="282">
        <v>26151</v>
      </c>
      <c r="D776" s="281">
        <f t="shared" si="24"/>
        <v>8</v>
      </c>
      <c r="E776" s="6">
        <f t="shared" si="25"/>
        <v>6</v>
      </c>
      <c r="F776" s="37">
        <v>1</v>
      </c>
    </row>
    <row r="777" spans="1:6" x14ac:dyDescent="0.25">
      <c r="A777" s="37" t="s">
        <v>16</v>
      </c>
      <c r="B777" s="6" t="s">
        <v>36</v>
      </c>
      <c r="C777" s="282">
        <v>26665</v>
      </c>
      <c r="D777" s="281">
        <f t="shared" si="24"/>
        <v>1</v>
      </c>
      <c r="E777" s="6">
        <f t="shared" si="25"/>
        <v>1</v>
      </c>
      <c r="F777" s="37">
        <v>4</v>
      </c>
    </row>
    <row r="778" spans="1:6" x14ac:dyDescent="0.25">
      <c r="A778" s="37" t="s">
        <v>16</v>
      </c>
      <c r="B778" s="6" t="s">
        <v>36</v>
      </c>
      <c r="C778" s="282">
        <v>27395</v>
      </c>
      <c r="D778" s="281">
        <f t="shared" si="24"/>
        <v>1</v>
      </c>
      <c r="E778" s="6">
        <f t="shared" si="25"/>
        <v>1</v>
      </c>
      <c r="F778" s="37">
        <v>4</v>
      </c>
    </row>
    <row r="779" spans="1:6" x14ac:dyDescent="0.25">
      <c r="A779" s="37" t="s">
        <v>16</v>
      </c>
      <c r="B779" s="6" t="s">
        <v>36</v>
      </c>
      <c r="C779" s="282">
        <v>27879</v>
      </c>
      <c r="D779" s="281">
        <f t="shared" si="24"/>
        <v>4</v>
      </c>
      <c r="E779" s="6">
        <f t="shared" si="25"/>
        <v>29</v>
      </c>
      <c r="F779" s="37">
        <v>1</v>
      </c>
    </row>
    <row r="780" spans="1:6" x14ac:dyDescent="0.25">
      <c r="A780" s="37" t="s">
        <v>16</v>
      </c>
      <c r="B780" s="6" t="s">
        <v>36</v>
      </c>
      <c r="C780" s="282">
        <v>28579</v>
      </c>
      <c r="D780" s="281">
        <f t="shared" si="24"/>
        <v>3</v>
      </c>
      <c r="E780" s="6">
        <f t="shared" si="25"/>
        <v>30</v>
      </c>
      <c r="F780" s="37">
        <v>1</v>
      </c>
    </row>
    <row r="781" spans="1:6" x14ac:dyDescent="0.25">
      <c r="A781" s="37" t="s">
        <v>16</v>
      </c>
      <c r="B781" s="6" t="s">
        <v>36</v>
      </c>
      <c r="C781" s="282">
        <v>28669</v>
      </c>
      <c r="D781" s="281">
        <f t="shared" si="24"/>
        <v>6</v>
      </c>
      <c r="E781" s="6">
        <f t="shared" si="25"/>
        <v>28</v>
      </c>
      <c r="F781" s="37">
        <v>1</v>
      </c>
    </row>
    <row r="782" spans="1:6" x14ac:dyDescent="0.25">
      <c r="A782" s="37" t="s">
        <v>16</v>
      </c>
      <c r="B782" s="6" t="s">
        <v>36</v>
      </c>
      <c r="C782" s="282">
        <v>22647</v>
      </c>
      <c r="D782" s="281">
        <f t="shared" si="24"/>
        <v>1</v>
      </c>
      <c r="E782" s="6">
        <f t="shared" si="25"/>
        <v>1</v>
      </c>
      <c r="F782" s="37">
        <v>1</v>
      </c>
    </row>
    <row r="783" spans="1:6" x14ac:dyDescent="0.25">
      <c r="A783" s="37" t="s">
        <v>16</v>
      </c>
      <c r="B783" s="6" t="s">
        <v>36</v>
      </c>
      <c r="C783" s="282">
        <v>27760</v>
      </c>
      <c r="D783" s="281">
        <f t="shared" si="24"/>
        <v>1</v>
      </c>
      <c r="E783" s="6">
        <f t="shared" si="25"/>
        <v>1</v>
      </c>
      <c r="F783" s="37">
        <v>2</v>
      </c>
    </row>
    <row r="784" spans="1:6" x14ac:dyDescent="0.25">
      <c r="A784" s="37" t="s">
        <v>16</v>
      </c>
      <c r="B784" s="6" t="s">
        <v>36</v>
      </c>
      <c r="C784" s="282">
        <v>28548</v>
      </c>
      <c r="D784" s="281">
        <f t="shared" si="24"/>
        <v>2</v>
      </c>
      <c r="E784" s="6">
        <f t="shared" si="25"/>
        <v>27</v>
      </c>
      <c r="F784" s="37">
        <v>1</v>
      </c>
    </row>
    <row r="785" spans="1:6" x14ac:dyDescent="0.25">
      <c r="A785" s="37" t="s">
        <v>16</v>
      </c>
      <c r="B785" s="6" t="s">
        <v>36</v>
      </c>
      <c r="C785" s="282">
        <v>27182</v>
      </c>
      <c r="D785" s="281">
        <f t="shared" si="24"/>
        <v>6</v>
      </c>
      <c r="E785" s="6">
        <f t="shared" si="25"/>
        <v>2</v>
      </c>
      <c r="F785" s="37">
        <v>1</v>
      </c>
    </row>
    <row r="786" spans="1:6" x14ac:dyDescent="0.25">
      <c r="A786" s="37" t="s">
        <v>16</v>
      </c>
      <c r="B786" s="6" t="s">
        <v>36</v>
      </c>
      <c r="C786" s="282">
        <v>28641</v>
      </c>
      <c r="D786" s="281">
        <f t="shared" si="24"/>
        <v>5</v>
      </c>
      <c r="E786" s="6">
        <f t="shared" si="25"/>
        <v>31</v>
      </c>
      <c r="F786" s="37">
        <v>1</v>
      </c>
    </row>
    <row r="787" spans="1:6" x14ac:dyDescent="0.25">
      <c r="A787" s="37" t="s">
        <v>16</v>
      </c>
      <c r="B787" s="6" t="s">
        <v>36</v>
      </c>
      <c r="C787" s="282">
        <v>27030</v>
      </c>
      <c r="D787" s="281">
        <f t="shared" si="24"/>
        <v>1</v>
      </c>
      <c r="E787" s="6">
        <f t="shared" si="25"/>
        <v>1</v>
      </c>
      <c r="F787" s="37">
        <v>1</v>
      </c>
    </row>
    <row r="788" spans="1:6" x14ac:dyDescent="0.25">
      <c r="A788" s="37" t="s">
        <v>16</v>
      </c>
      <c r="B788" s="6" t="s">
        <v>36</v>
      </c>
      <c r="C788" s="282">
        <v>19360</v>
      </c>
      <c r="D788" s="281">
        <f t="shared" si="24"/>
        <v>1</v>
      </c>
      <c r="E788" s="6">
        <f t="shared" si="25"/>
        <v>1</v>
      </c>
      <c r="F788" s="37">
        <v>1</v>
      </c>
    </row>
    <row r="789" spans="1:6" x14ac:dyDescent="0.25">
      <c r="A789" s="37" t="s">
        <v>16</v>
      </c>
      <c r="B789" s="6" t="s">
        <v>36</v>
      </c>
      <c r="C789" s="282">
        <v>25378</v>
      </c>
      <c r="D789" s="281">
        <f t="shared" si="24"/>
        <v>6</v>
      </c>
      <c r="E789" s="6">
        <f t="shared" si="25"/>
        <v>24</v>
      </c>
      <c r="F789" s="37">
        <v>1</v>
      </c>
    </row>
    <row r="790" spans="1:6" x14ac:dyDescent="0.25">
      <c r="A790" s="37" t="s">
        <v>16</v>
      </c>
      <c r="B790" s="6" t="s">
        <v>36</v>
      </c>
      <c r="C790" s="282">
        <v>21186</v>
      </c>
      <c r="D790" s="281">
        <f t="shared" si="24"/>
        <v>1</v>
      </c>
      <c r="E790" s="6">
        <f t="shared" si="25"/>
        <v>1</v>
      </c>
      <c r="F790" s="37">
        <v>1</v>
      </c>
    </row>
    <row r="791" spans="1:6" x14ac:dyDescent="0.25">
      <c r="A791" s="37" t="s">
        <v>16</v>
      </c>
      <c r="B791" s="6" t="s">
        <v>36</v>
      </c>
      <c r="C791" s="282">
        <v>24421</v>
      </c>
      <c r="D791" s="281">
        <f t="shared" si="24"/>
        <v>11</v>
      </c>
      <c r="E791" s="6">
        <f t="shared" si="25"/>
        <v>10</v>
      </c>
      <c r="F791" s="37">
        <v>1</v>
      </c>
    </row>
    <row r="792" spans="1:6" x14ac:dyDescent="0.25">
      <c r="A792" s="37" t="s">
        <v>16</v>
      </c>
      <c r="B792" s="6" t="s">
        <v>36</v>
      </c>
      <c r="C792" s="282">
        <v>27277</v>
      </c>
      <c r="D792" s="281">
        <f t="shared" si="24"/>
        <v>9</v>
      </c>
      <c r="E792" s="6">
        <f t="shared" si="25"/>
        <v>5</v>
      </c>
      <c r="F792" s="37">
        <v>1</v>
      </c>
    </row>
    <row r="793" spans="1:6" x14ac:dyDescent="0.25">
      <c r="A793" s="37" t="s">
        <v>16</v>
      </c>
      <c r="B793" s="6" t="s">
        <v>36</v>
      </c>
      <c r="C793" s="282">
        <v>28491</v>
      </c>
      <c r="D793" s="281">
        <f t="shared" si="24"/>
        <v>1</v>
      </c>
      <c r="E793" s="6">
        <f t="shared" si="25"/>
        <v>1</v>
      </c>
      <c r="F793" s="37">
        <v>9</v>
      </c>
    </row>
    <row r="794" spans="1:6" x14ac:dyDescent="0.25">
      <c r="A794" s="37" t="s">
        <v>16</v>
      </c>
      <c r="B794" s="6" t="s">
        <v>36</v>
      </c>
      <c r="C794" s="282">
        <v>25923</v>
      </c>
      <c r="D794" s="281">
        <f t="shared" si="24"/>
        <v>12</v>
      </c>
      <c r="E794" s="6">
        <f t="shared" si="25"/>
        <v>21</v>
      </c>
      <c r="F794" s="37">
        <v>1</v>
      </c>
    </row>
    <row r="795" spans="1:6" x14ac:dyDescent="0.25">
      <c r="A795" s="37" t="s">
        <v>16</v>
      </c>
      <c r="B795" s="6" t="s">
        <v>36</v>
      </c>
      <c r="C795" s="282">
        <v>23012</v>
      </c>
      <c r="D795" s="281">
        <f t="shared" si="24"/>
        <v>1</v>
      </c>
      <c r="E795" s="6">
        <f t="shared" si="25"/>
        <v>1</v>
      </c>
      <c r="F795" s="37">
        <v>1</v>
      </c>
    </row>
    <row r="796" spans="1:6" x14ac:dyDescent="0.25">
      <c r="A796" s="37" t="s">
        <v>16</v>
      </c>
      <c r="B796" s="6" t="s">
        <v>38</v>
      </c>
      <c r="C796" s="282">
        <v>39864</v>
      </c>
      <c r="D796" s="281">
        <f t="shared" si="24"/>
        <v>2</v>
      </c>
      <c r="E796" s="6">
        <f t="shared" si="25"/>
        <v>20</v>
      </c>
      <c r="F796" s="37">
        <v>5</v>
      </c>
    </row>
    <row r="797" spans="1:6" x14ac:dyDescent="0.25">
      <c r="A797" s="37" t="s">
        <v>16</v>
      </c>
      <c r="B797" s="6" t="s">
        <v>38</v>
      </c>
      <c r="C797" s="282">
        <v>39823</v>
      </c>
      <c r="D797" s="281">
        <f t="shared" si="24"/>
        <v>1</v>
      </c>
      <c r="E797" s="6">
        <f t="shared" si="25"/>
        <v>10</v>
      </c>
      <c r="F797" s="37">
        <v>1</v>
      </c>
    </row>
    <row r="798" spans="1:6" x14ac:dyDescent="0.25">
      <c r="A798" s="37" t="s">
        <v>16</v>
      </c>
      <c r="B798" s="6" t="s">
        <v>38</v>
      </c>
      <c r="C798" s="282">
        <v>39829</v>
      </c>
      <c r="D798" s="281">
        <f t="shared" si="24"/>
        <v>1</v>
      </c>
      <c r="E798" s="6">
        <f t="shared" si="25"/>
        <v>16</v>
      </c>
      <c r="F798" s="37">
        <v>1</v>
      </c>
    </row>
    <row r="799" spans="1:6" x14ac:dyDescent="0.25">
      <c r="A799" s="37" t="s">
        <v>16</v>
      </c>
      <c r="B799" s="6" t="s">
        <v>38</v>
      </c>
      <c r="C799" s="282">
        <v>39865</v>
      </c>
      <c r="D799" s="281">
        <f t="shared" si="24"/>
        <v>2</v>
      </c>
      <c r="E799" s="6">
        <f t="shared" si="25"/>
        <v>21</v>
      </c>
      <c r="F799" s="37">
        <v>4</v>
      </c>
    </row>
    <row r="800" spans="1:6" x14ac:dyDescent="0.25">
      <c r="A800" s="37" t="s">
        <v>16</v>
      </c>
      <c r="B800" s="6" t="s">
        <v>38</v>
      </c>
      <c r="C800" s="282">
        <v>39881</v>
      </c>
      <c r="D800" s="281">
        <f t="shared" si="24"/>
        <v>3</v>
      </c>
      <c r="E800" s="6">
        <f t="shared" si="25"/>
        <v>9</v>
      </c>
      <c r="F800" s="37">
        <v>7</v>
      </c>
    </row>
    <row r="801" spans="1:6" x14ac:dyDescent="0.25">
      <c r="A801" s="37" t="s">
        <v>16</v>
      </c>
      <c r="B801" s="6" t="s">
        <v>38</v>
      </c>
      <c r="C801" s="282">
        <v>39884</v>
      </c>
      <c r="D801" s="281">
        <f t="shared" si="24"/>
        <v>3</v>
      </c>
      <c r="E801" s="6">
        <f t="shared" si="25"/>
        <v>12</v>
      </c>
      <c r="F801" s="37">
        <v>3</v>
      </c>
    </row>
    <row r="802" spans="1:6" x14ac:dyDescent="0.25">
      <c r="A802" s="37" t="s">
        <v>16</v>
      </c>
      <c r="B802" s="6" t="s">
        <v>38</v>
      </c>
      <c r="C802" s="282">
        <v>39900</v>
      </c>
      <c r="D802" s="281">
        <f t="shared" si="24"/>
        <v>3</v>
      </c>
      <c r="E802" s="6">
        <f t="shared" si="25"/>
        <v>28</v>
      </c>
      <c r="F802" s="37">
        <v>6</v>
      </c>
    </row>
    <row r="803" spans="1:6" x14ac:dyDescent="0.25">
      <c r="A803" s="37" t="s">
        <v>16</v>
      </c>
      <c r="B803" s="6" t="s">
        <v>38</v>
      </c>
      <c r="C803" s="282">
        <v>39869</v>
      </c>
      <c r="D803" s="281">
        <f t="shared" si="24"/>
        <v>2</v>
      </c>
      <c r="E803" s="6">
        <f t="shared" si="25"/>
        <v>25</v>
      </c>
      <c r="F803" s="37">
        <v>3</v>
      </c>
    </row>
    <row r="804" spans="1:6" x14ac:dyDescent="0.25">
      <c r="A804" s="37" t="s">
        <v>16</v>
      </c>
      <c r="B804" s="6" t="s">
        <v>38</v>
      </c>
      <c r="C804" s="282">
        <v>39875</v>
      </c>
      <c r="D804" s="281">
        <f t="shared" si="24"/>
        <v>3</v>
      </c>
      <c r="E804" s="6">
        <f t="shared" si="25"/>
        <v>3</v>
      </c>
      <c r="F804" s="37">
        <v>2</v>
      </c>
    </row>
    <row r="805" spans="1:6" x14ac:dyDescent="0.25">
      <c r="A805" s="37" t="s">
        <v>16</v>
      </c>
      <c r="B805" s="6" t="s">
        <v>38</v>
      </c>
      <c r="C805" s="282">
        <v>39878</v>
      </c>
      <c r="D805" s="281">
        <f t="shared" si="24"/>
        <v>3</v>
      </c>
      <c r="E805" s="6">
        <f t="shared" si="25"/>
        <v>6</v>
      </c>
      <c r="F805" s="37">
        <v>1</v>
      </c>
    </row>
    <row r="806" spans="1:6" x14ac:dyDescent="0.25">
      <c r="A806" s="37" t="s">
        <v>16</v>
      </c>
      <c r="B806" s="6" t="s">
        <v>38</v>
      </c>
      <c r="C806" s="282">
        <v>39818</v>
      </c>
      <c r="D806" s="281">
        <f t="shared" si="24"/>
        <v>1</v>
      </c>
      <c r="E806" s="6">
        <f t="shared" si="25"/>
        <v>5</v>
      </c>
      <c r="F806" s="37">
        <v>3</v>
      </c>
    </row>
    <row r="807" spans="1:6" x14ac:dyDescent="0.25">
      <c r="A807" s="37" t="s">
        <v>16</v>
      </c>
      <c r="B807" s="6" t="s">
        <v>38</v>
      </c>
      <c r="C807" s="282">
        <v>39821</v>
      </c>
      <c r="D807" s="281">
        <f t="shared" si="24"/>
        <v>1</v>
      </c>
      <c r="E807" s="6">
        <f t="shared" si="25"/>
        <v>8</v>
      </c>
      <c r="F807" s="37">
        <v>3</v>
      </c>
    </row>
    <row r="808" spans="1:6" x14ac:dyDescent="0.25">
      <c r="A808" s="37" t="s">
        <v>16</v>
      </c>
      <c r="B808" s="6" t="s">
        <v>38</v>
      </c>
      <c r="C808" s="282">
        <v>39847</v>
      </c>
      <c r="D808" s="281">
        <f t="shared" si="24"/>
        <v>2</v>
      </c>
      <c r="E808" s="6">
        <f t="shared" si="25"/>
        <v>3</v>
      </c>
      <c r="F808" s="37">
        <v>1</v>
      </c>
    </row>
    <row r="809" spans="1:6" x14ac:dyDescent="0.25">
      <c r="A809" s="37" t="s">
        <v>16</v>
      </c>
      <c r="B809" s="6" t="s">
        <v>38</v>
      </c>
      <c r="C809" s="282">
        <v>39860</v>
      </c>
      <c r="D809" s="281">
        <f t="shared" si="24"/>
        <v>2</v>
      </c>
      <c r="E809" s="6">
        <f t="shared" si="25"/>
        <v>16</v>
      </c>
      <c r="F809" s="37">
        <v>3</v>
      </c>
    </row>
    <row r="810" spans="1:6" x14ac:dyDescent="0.25">
      <c r="A810" s="37" t="s">
        <v>16</v>
      </c>
      <c r="B810" s="6" t="s">
        <v>38</v>
      </c>
      <c r="C810" s="282">
        <v>39873</v>
      </c>
      <c r="D810" s="281">
        <f t="shared" si="24"/>
        <v>3</v>
      </c>
      <c r="E810" s="6">
        <f t="shared" si="25"/>
        <v>1</v>
      </c>
      <c r="F810" s="37">
        <v>1</v>
      </c>
    </row>
    <row r="811" spans="1:6" x14ac:dyDescent="0.25">
      <c r="A811" s="37" t="s">
        <v>16</v>
      </c>
      <c r="B811" s="6" t="s">
        <v>38</v>
      </c>
      <c r="C811" s="282">
        <v>39886</v>
      </c>
      <c r="D811" s="281">
        <f t="shared" si="24"/>
        <v>3</v>
      </c>
      <c r="E811" s="6">
        <f t="shared" si="25"/>
        <v>14</v>
      </c>
      <c r="F811" s="37">
        <v>2</v>
      </c>
    </row>
    <row r="812" spans="1:6" x14ac:dyDescent="0.25">
      <c r="A812" s="37" t="s">
        <v>16</v>
      </c>
      <c r="B812" s="6" t="s">
        <v>38</v>
      </c>
      <c r="C812" s="282">
        <v>39822</v>
      </c>
      <c r="D812" s="281">
        <f t="shared" si="24"/>
        <v>1</v>
      </c>
      <c r="E812" s="6">
        <f t="shared" si="25"/>
        <v>9</v>
      </c>
      <c r="F812" s="37">
        <v>1</v>
      </c>
    </row>
    <row r="813" spans="1:6" x14ac:dyDescent="0.25">
      <c r="A813" s="37" t="s">
        <v>16</v>
      </c>
      <c r="B813" s="6" t="s">
        <v>38</v>
      </c>
      <c r="C813" s="282">
        <v>39832</v>
      </c>
      <c r="D813" s="281">
        <f t="shared" si="24"/>
        <v>1</v>
      </c>
      <c r="E813" s="6">
        <f t="shared" si="25"/>
        <v>19</v>
      </c>
      <c r="F813" s="37">
        <v>3</v>
      </c>
    </row>
    <row r="814" spans="1:6" x14ac:dyDescent="0.25">
      <c r="A814" s="37" t="s">
        <v>16</v>
      </c>
      <c r="B814" s="6" t="s">
        <v>38</v>
      </c>
      <c r="C814" s="282">
        <v>39854</v>
      </c>
      <c r="D814" s="281">
        <f t="shared" si="24"/>
        <v>2</v>
      </c>
      <c r="E814" s="6">
        <f t="shared" si="25"/>
        <v>10</v>
      </c>
      <c r="F814" s="37">
        <v>1</v>
      </c>
    </row>
    <row r="815" spans="1:6" x14ac:dyDescent="0.25">
      <c r="A815" s="37" t="s">
        <v>16</v>
      </c>
      <c r="B815" s="6" t="s">
        <v>38</v>
      </c>
      <c r="C815" s="282">
        <v>39890</v>
      </c>
      <c r="D815" s="281">
        <f t="shared" si="24"/>
        <v>3</v>
      </c>
      <c r="E815" s="6">
        <f t="shared" si="25"/>
        <v>18</v>
      </c>
      <c r="F815" s="37">
        <v>2</v>
      </c>
    </row>
    <row r="816" spans="1:6" x14ac:dyDescent="0.25">
      <c r="A816" s="37" t="s">
        <v>16</v>
      </c>
      <c r="B816" s="6" t="s">
        <v>38</v>
      </c>
      <c r="C816" s="282">
        <v>40179</v>
      </c>
      <c r="D816" s="281">
        <f t="shared" si="24"/>
        <v>1</v>
      </c>
      <c r="E816" s="6">
        <f t="shared" si="25"/>
        <v>1</v>
      </c>
      <c r="F816" s="37">
        <v>1</v>
      </c>
    </row>
    <row r="817" spans="1:6" x14ac:dyDescent="0.25">
      <c r="A817" s="37" t="s">
        <v>16</v>
      </c>
      <c r="B817" s="6" t="s">
        <v>38</v>
      </c>
      <c r="C817" s="282">
        <v>39817</v>
      </c>
      <c r="D817" s="281">
        <f t="shared" si="24"/>
        <v>1</v>
      </c>
      <c r="E817" s="6">
        <f t="shared" si="25"/>
        <v>4</v>
      </c>
      <c r="F817" s="37">
        <v>5</v>
      </c>
    </row>
    <row r="818" spans="1:6" x14ac:dyDescent="0.25">
      <c r="A818" s="37" t="s">
        <v>16</v>
      </c>
      <c r="B818" s="6" t="s">
        <v>38</v>
      </c>
      <c r="C818" s="282">
        <v>39830</v>
      </c>
      <c r="D818" s="281">
        <f t="shared" si="24"/>
        <v>1</v>
      </c>
      <c r="E818" s="6">
        <f t="shared" si="25"/>
        <v>17</v>
      </c>
      <c r="F818" s="37">
        <v>3</v>
      </c>
    </row>
    <row r="819" spans="1:6" x14ac:dyDescent="0.25">
      <c r="A819" s="37" t="s">
        <v>16</v>
      </c>
      <c r="B819" s="6" t="s">
        <v>38</v>
      </c>
      <c r="C819" s="282">
        <v>39853</v>
      </c>
      <c r="D819" s="281">
        <f t="shared" si="24"/>
        <v>2</v>
      </c>
      <c r="E819" s="6">
        <f t="shared" si="25"/>
        <v>9</v>
      </c>
      <c r="F819" s="37">
        <v>2</v>
      </c>
    </row>
    <row r="820" spans="1:6" x14ac:dyDescent="0.25">
      <c r="A820" s="37" t="s">
        <v>16</v>
      </c>
      <c r="B820" s="6" t="s">
        <v>38</v>
      </c>
      <c r="C820" s="282">
        <v>39859</v>
      </c>
      <c r="D820" s="281">
        <f t="shared" si="24"/>
        <v>2</v>
      </c>
      <c r="E820" s="6">
        <f t="shared" si="25"/>
        <v>15</v>
      </c>
      <c r="F820" s="37">
        <v>3</v>
      </c>
    </row>
    <row r="821" spans="1:6" x14ac:dyDescent="0.25">
      <c r="A821" s="37" t="s">
        <v>16</v>
      </c>
      <c r="B821" s="6" t="s">
        <v>38</v>
      </c>
      <c r="C821" s="282">
        <v>39898</v>
      </c>
      <c r="D821" s="281">
        <f t="shared" si="24"/>
        <v>3</v>
      </c>
      <c r="E821" s="6">
        <f t="shared" si="25"/>
        <v>26</v>
      </c>
      <c r="F821" s="37">
        <v>1</v>
      </c>
    </row>
    <row r="822" spans="1:6" x14ac:dyDescent="0.25">
      <c r="A822" s="37" t="s">
        <v>16</v>
      </c>
      <c r="B822" s="6" t="s">
        <v>38</v>
      </c>
      <c r="C822" s="282">
        <v>39901</v>
      </c>
      <c r="D822" s="281">
        <f t="shared" si="24"/>
        <v>3</v>
      </c>
      <c r="E822" s="6">
        <f t="shared" si="25"/>
        <v>29</v>
      </c>
      <c r="F822" s="37">
        <v>1</v>
      </c>
    </row>
    <row r="823" spans="1:6" x14ac:dyDescent="0.25">
      <c r="A823" s="37" t="s">
        <v>16</v>
      </c>
      <c r="B823" s="6" t="s">
        <v>38</v>
      </c>
      <c r="C823" s="282">
        <v>41498</v>
      </c>
      <c r="D823" s="281">
        <f t="shared" si="24"/>
        <v>8</v>
      </c>
      <c r="E823" s="6">
        <f t="shared" si="25"/>
        <v>12</v>
      </c>
      <c r="F823" s="37">
        <v>1</v>
      </c>
    </row>
    <row r="824" spans="1:6" x14ac:dyDescent="0.25">
      <c r="A824" s="37" t="s">
        <v>16</v>
      </c>
      <c r="B824" s="6" t="s">
        <v>38</v>
      </c>
      <c r="C824" s="282">
        <v>39815</v>
      </c>
      <c r="D824" s="281">
        <f t="shared" si="24"/>
        <v>1</v>
      </c>
      <c r="E824" s="6">
        <f t="shared" si="25"/>
        <v>2</v>
      </c>
      <c r="F824" s="37">
        <v>3</v>
      </c>
    </row>
    <row r="825" spans="1:6" x14ac:dyDescent="0.25">
      <c r="A825" s="37" t="s">
        <v>16</v>
      </c>
      <c r="B825" s="6" t="s">
        <v>38</v>
      </c>
      <c r="C825" s="282">
        <v>39831</v>
      </c>
      <c r="D825" s="281">
        <f t="shared" si="24"/>
        <v>1</v>
      </c>
      <c r="E825" s="6">
        <f t="shared" si="25"/>
        <v>18</v>
      </c>
      <c r="F825" s="37">
        <v>1</v>
      </c>
    </row>
    <row r="826" spans="1:6" x14ac:dyDescent="0.25">
      <c r="A826" s="37" t="s">
        <v>16</v>
      </c>
      <c r="B826" s="6" t="s">
        <v>38</v>
      </c>
      <c r="C826" s="282">
        <v>39844</v>
      </c>
      <c r="D826" s="281">
        <f t="shared" si="24"/>
        <v>1</v>
      </c>
      <c r="E826" s="6">
        <f t="shared" si="25"/>
        <v>31</v>
      </c>
      <c r="F826" s="37">
        <v>2</v>
      </c>
    </row>
    <row r="827" spans="1:6" x14ac:dyDescent="0.25">
      <c r="A827" s="37" t="s">
        <v>16</v>
      </c>
      <c r="B827" s="6" t="s">
        <v>38</v>
      </c>
      <c r="C827" s="282">
        <v>39863</v>
      </c>
      <c r="D827" s="281">
        <f t="shared" si="24"/>
        <v>2</v>
      </c>
      <c r="E827" s="6">
        <f t="shared" si="25"/>
        <v>19</v>
      </c>
      <c r="F827" s="37">
        <v>2</v>
      </c>
    </row>
    <row r="828" spans="1:6" x14ac:dyDescent="0.25">
      <c r="A828" s="37" t="s">
        <v>16</v>
      </c>
      <c r="B828" s="6" t="s">
        <v>38</v>
      </c>
      <c r="C828" s="282">
        <v>39882</v>
      </c>
      <c r="D828" s="281">
        <f t="shared" si="24"/>
        <v>3</v>
      </c>
      <c r="E828" s="6">
        <f t="shared" si="25"/>
        <v>10</v>
      </c>
      <c r="F828" s="37">
        <v>4</v>
      </c>
    </row>
    <row r="829" spans="1:6" x14ac:dyDescent="0.25">
      <c r="A829" s="37" t="s">
        <v>16</v>
      </c>
      <c r="B829" s="6" t="s">
        <v>38</v>
      </c>
      <c r="C829" s="282">
        <v>39889</v>
      </c>
      <c r="D829" s="281">
        <f t="shared" si="24"/>
        <v>3</v>
      </c>
      <c r="E829" s="6">
        <f t="shared" si="25"/>
        <v>17</v>
      </c>
      <c r="F829" s="37">
        <v>1</v>
      </c>
    </row>
    <row r="830" spans="1:6" x14ac:dyDescent="0.25">
      <c r="A830" s="37" t="s">
        <v>16</v>
      </c>
      <c r="B830" s="6" t="s">
        <v>38</v>
      </c>
      <c r="C830" s="282">
        <v>41380</v>
      </c>
      <c r="D830" s="281">
        <f t="shared" si="24"/>
        <v>4</v>
      </c>
      <c r="E830" s="6">
        <f t="shared" si="25"/>
        <v>16</v>
      </c>
      <c r="F830" s="37">
        <v>1</v>
      </c>
    </row>
    <row r="831" spans="1:6" x14ac:dyDescent="0.25">
      <c r="A831" s="37" t="s">
        <v>16</v>
      </c>
      <c r="B831" s="6" t="s">
        <v>38</v>
      </c>
      <c r="C831" s="282">
        <v>39851</v>
      </c>
      <c r="D831" s="281">
        <f t="shared" si="24"/>
        <v>2</v>
      </c>
      <c r="E831" s="6">
        <f t="shared" si="25"/>
        <v>7</v>
      </c>
      <c r="F831" s="37">
        <v>1</v>
      </c>
    </row>
    <row r="832" spans="1:6" x14ac:dyDescent="0.25">
      <c r="A832" s="37" t="s">
        <v>16</v>
      </c>
      <c r="B832" s="6" t="s">
        <v>38</v>
      </c>
      <c r="C832" s="282">
        <v>39861</v>
      </c>
      <c r="D832" s="281">
        <f t="shared" si="24"/>
        <v>2</v>
      </c>
      <c r="E832" s="6">
        <f t="shared" si="25"/>
        <v>17</v>
      </c>
      <c r="F832" s="37">
        <v>5</v>
      </c>
    </row>
    <row r="833" spans="1:6" x14ac:dyDescent="0.25">
      <c r="A833" s="37" t="s">
        <v>16</v>
      </c>
      <c r="B833" s="6" t="s">
        <v>38</v>
      </c>
      <c r="C833" s="282">
        <v>39870</v>
      </c>
      <c r="D833" s="281">
        <f t="shared" si="24"/>
        <v>2</v>
      </c>
      <c r="E833" s="6">
        <f t="shared" si="25"/>
        <v>26</v>
      </c>
      <c r="F833" s="37">
        <v>4</v>
      </c>
    </row>
    <row r="834" spans="1:6" x14ac:dyDescent="0.25">
      <c r="A834" s="37" t="s">
        <v>16</v>
      </c>
      <c r="B834" s="6" t="s">
        <v>38</v>
      </c>
      <c r="C834" s="282">
        <v>39877</v>
      </c>
      <c r="D834" s="281">
        <f t="shared" si="24"/>
        <v>3</v>
      </c>
      <c r="E834" s="6">
        <f t="shared" si="25"/>
        <v>5</v>
      </c>
      <c r="F834" s="37">
        <v>6</v>
      </c>
    </row>
    <row r="835" spans="1:6" x14ac:dyDescent="0.25">
      <c r="A835" s="37" t="s">
        <v>16</v>
      </c>
      <c r="B835" s="6" t="s">
        <v>38</v>
      </c>
      <c r="C835" s="282">
        <v>39893</v>
      </c>
      <c r="D835" s="281">
        <f t="shared" ref="D835:D898" si="26">MONTH(C835)</f>
        <v>3</v>
      </c>
      <c r="E835" s="6">
        <f t="shared" ref="E835:E898" si="27">DAY(C835)</f>
        <v>21</v>
      </c>
      <c r="F835" s="37">
        <v>1</v>
      </c>
    </row>
    <row r="836" spans="1:6" x14ac:dyDescent="0.25">
      <c r="A836" s="37" t="s">
        <v>16</v>
      </c>
      <c r="B836" s="6" t="s">
        <v>38</v>
      </c>
      <c r="C836" s="282">
        <v>39899</v>
      </c>
      <c r="D836" s="281">
        <f t="shared" si="26"/>
        <v>3</v>
      </c>
      <c r="E836" s="6">
        <f t="shared" si="27"/>
        <v>27</v>
      </c>
      <c r="F836" s="37">
        <v>4</v>
      </c>
    </row>
    <row r="837" spans="1:6" x14ac:dyDescent="0.25">
      <c r="A837" s="37" t="s">
        <v>16</v>
      </c>
      <c r="B837" s="6" t="s">
        <v>38</v>
      </c>
      <c r="C837" s="282">
        <v>39820</v>
      </c>
      <c r="D837" s="281">
        <f t="shared" si="26"/>
        <v>1</v>
      </c>
      <c r="E837" s="6">
        <f t="shared" si="27"/>
        <v>7</v>
      </c>
      <c r="F837" s="37">
        <v>2</v>
      </c>
    </row>
    <row r="838" spans="1:6" x14ac:dyDescent="0.25">
      <c r="A838" s="37" t="s">
        <v>16</v>
      </c>
      <c r="B838" s="6" t="s">
        <v>38</v>
      </c>
      <c r="C838" s="282">
        <v>39839</v>
      </c>
      <c r="D838" s="281">
        <f t="shared" si="26"/>
        <v>1</v>
      </c>
      <c r="E838" s="6">
        <f t="shared" si="27"/>
        <v>26</v>
      </c>
      <c r="F838" s="37">
        <v>1</v>
      </c>
    </row>
    <row r="839" spans="1:6" x14ac:dyDescent="0.25">
      <c r="A839" s="37" t="s">
        <v>16</v>
      </c>
      <c r="B839" s="6" t="s">
        <v>38</v>
      </c>
      <c r="C839" s="282">
        <v>39849</v>
      </c>
      <c r="D839" s="281">
        <f t="shared" si="26"/>
        <v>2</v>
      </c>
      <c r="E839" s="6">
        <f t="shared" si="27"/>
        <v>5</v>
      </c>
      <c r="F839" s="37">
        <v>3</v>
      </c>
    </row>
    <row r="840" spans="1:6" x14ac:dyDescent="0.25">
      <c r="A840" s="37" t="s">
        <v>16</v>
      </c>
      <c r="B840" s="6" t="s">
        <v>38</v>
      </c>
      <c r="C840" s="282">
        <v>39852</v>
      </c>
      <c r="D840" s="281">
        <f t="shared" si="26"/>
        <v>2</v>
      </c>
      <c r="E840" s="6">
        <f t="shared" si="27"/>
        <v>8</v>
      </c>
      <c r="F840" s="37">
        <v>2</v>
      </c>
    </row>
    <row r="841" spans="1:6" x14ac:dyDescent="0.25">
      <c r="A841" s="37" t="s">
        <v>16</v>
      </c>
      <c r="B841" s="6" t="s">
        <v>38</v>
      </c>
      <c r="C841" s="282">
        <v>39894</v>
      </c>
      <c r="D841" s="281">
        <f t="shared" si="26"/>
        <v>3</v>
      </c>
      <c r="E841" s="6">
        <f t="shared" si="27"/>
        <v>22</v>
      </c>
      <c r="F841" s="37">
        <v>2</v>
      </c>
    </row>
    <row r="842" spans="1:6" x14ac:dyDescent="0.25">
      <c r="A842" s="37" t="s">
        <v>16</v>
      </c>
      <c r="B842" s="6" t="s">
        <v>38</v>
      </c>
      <c r="C842" s="282">
        <v>40212</v>
      </c>
      <c r="D842" s="281">
        <f t="shared" si="26"/>
        <v>2</v>
      </c>
      <c r="E842" s="6">
        <f t="shared" si="27"/>
        <v>3</v>
      </c>
      <c r="F842" s="37">
        <v>1</v>
      </c>
    </row>
    <row r="843" spans="1:6" x14ac:dyDescent="0.25">
      <c r="A843" s="37" t="s">
        <v>16</v>
      </c>
      <c r="B843" s="6" t="s">
        <v>38</v>
      </c>
      <c r="C843" s="282">
        <v>39834</v>
      </c>
      <c r="D843" s="281">
        <f t="shared" si="26"/>
        <v>1</v>
      </c>
      <c r="E843" s="6">
        <f t="shared" si="27"/>
        <v>21</v>
      </c>
      <c r="F843" s="37">
        <v>5</v>
      </c>
    </row>
    <row r="844" spans="1:6" x14ac:dyDescent="0.25">
      <c r="A844" s="37" t="s">
        <v>16</v>
      </c>
      <c r="B844" s="6" t="s">
        <v>38</v>
      </c>
      <c r="C844" s="282">
        <v>39841</v>
      </c>
      <c r="D844" s="281">
        <f t="shared" si="26"/>
        <v>1</v>
      </c>
      <c r="E844" s="6">
        <f t="shared" si="27"/>
        <v>28</v>
      </c>
      <c r="F844" s="37">
        <v>4</v>
      </c>
    </row>
    <row r="845" spans="1:6" x14ac:dyDescent="0.25">
      <c r="A845" s="37" t="s">
        <v>16</v>
      </c>
      <c r="B845" s="6" t="s">
        <v>38</v>
      </c>
      <c r="C845" s="282">
        <v>39850</v>
      </c>
      <c r="D845" s="281">
        <f t="shared" si="26"/>
        <v>2</v>
      </c>
      <c r="E845" s="6">
        <f t="shared" si="27"/>
        <v>6</v>
      </c>
      <c r="F845" s="37">
        <v>4</v>
      </c>
    </row>
    <row r="846" spans="1:6" x14ac:dyDescent="0.25">
      <c r="A846" s="37" t="s">
        <v>16</v>
      </c>
      <c r="B846" s="6" t="s">
        <v>38</v>
      </c>
      <c r="C846" s="282">
        <v>39879</v>
      </c>
      <c r="D846" s="281">
        <f t="shared" si="26"/>
        <v>3</v>
      </c>
      <c r="E846" s="6">
        <f t="shared" si="27"/>
        <v>7</v>
      </c>
      <c r="F846" s="37">
        <v>2</v>
      </c>
    </row>
    <row r="847" spans="1:6" x14ac:dyDescent="0.25">
      <c r="A847" s="37" t="s">
        <v>16</v>
      </c>
      <c r="B847" s="6" t="s">
        <v>38</v>
      </c>
      <c r="C847" s="282">
        <v>40544</v>
      </c>
      <c r="D847" s="281">
        <f t="shared" si="26"/>
        <v>1</v>
      </c>
      <c r="E847" s="6">
        <f t="shared" si="27"/>
        <v>1</v>
      </c>
      <c r="F847" s="37">
        <v>1</v>
      </c>
    </row>
    <row r="848" spans="1:6" x14ac:dyDescent="0.25">
      <c r="A848" s="37" t="s">
        <v>16</v>
      </c>
      <c r="B848" s="6" t="s">
        <v>38</v>
      </c>
      <c r="C848" s="282">
        <v>39827</v>
      </c>
      <c r="D848" s="281">
        <f t="shared" si="26"/>
        <v>1</v>
      </c>
      <c r="E848" s="6">
        <f t="shared" si="27"/>
        <v>14</v>
      </c>
      <c r="F848" s="37">
        <v>1</v>
      </c>
    </row>
    <row r="849" spans="1:6" x14ac:dyDescent="0.25">
      <c r="A849" s="37" t="s">
        <v>16</v>
      </c>
      <c r="B849" s="6" t="s">
        <v>38</v>
      </c>
      <c r="C849" s="282">
        <v>39843</v>
      </c>
      <c r="D849" s="281">
        <f t="shared" si="26"/>
        <v>1</v>
      </c>
      <c r="E849" s="6">
        <f t="shared" si="27"/>
        <v>30</v>
      </c>
      <c r="F849" s="37">
        <v>4</v>
      </c>
    </row>
    <row r="850" spans="1:6" x14ac:dyDescent="0.25">
      <c r="A850" s="37" t="s">
        <v>16</v>
      </c>
      <c r="B850" s="6" t="s">
        <v>38</v>
      </c>
      <c r="C850" s="282">
        <v>39846</v>
      </c>
      <c r="D850" s="281">
        <f t="shared" si="26"/>
        <v>2</v>
      </c>
      <c r="E850" s="6">
        <f t="shared" si="27"/>
        <v>2</v>
      </c>
      <c r="F850" s="37">
        <v>5</v>
      </c>
    </row>
    <row r="851" spans="1:6" x14ac:dyDescent="0.25">
      <c r="A851" s="37" t="s">
        <v>16</v>
      </c>
      <c r="B851" s="6" t="s">
        <v>38</v>
      </c>
      <c r="C851" s="282">
        <v>39825</v>
      </c>
      <c r="D851" s="281">
        <f t="shared" si="26"/>
        <v>1</v>
      </c>
      <c r="E851" s="6">
        <f t="shared" si="27"/>
        <v>12</v>
      </c>
      <c r="F851" s="37">
        <v>2</v>
      </c>
    </row>
    <row r="852" spans="1:6" x14ac:dyDescent="0.25">
      <c r="A852" s="37" t="s">
        <v>16</v>
      </c>
      <c r="B852" s="6" t="s">
        <v>38</v>
      </c>
      <c r="C852" s="282">
        <v>39867</v>
      </c>
      <c r="D852" s="281">
        <f t="shared" si="26"/>
        <v>2</v>
      </c>
      <c r="E852" s="6">
        <f t="shared" si="27"/>
        <v>23</v>
      </c>
      <c r="F852" s="37">
        <v>1</v>
      </c>
    </row>
    <row r="853" spans="1:6" x14ac:dyDescent="0.25">
      <c r="A853" s="37" t="s">
        <v>16</v>
      </c>
      <c r="B853" s="6" t="s">
        <v>38</v>
      </c>
      <c r="C853" s="282">
        <v>39880</v>
      </c>
      <c r="D853" s="281">
        <f t="shared" si="26"/>
        <v>3</v>
      </c>
      <c r="E853" s="6">
        <f t="shared" si="27"/>
        <v>8</v>
      </c>
      <c r="F853" s="37">
        <v>1</v>
      </c>
    </row>
    <row r="854" spans="1:6" x14ac:dyDescent="0.25">
      <c r="A854" s="37" t="s">
        <v>16</v>
      </c>
      <c r="B854" s="6" t="s">
        <v>38</v>
      </c>
      <c r="C854" s="282">
        <v>39883</v>
      </c>
      <c r="D854" s="281">
        <f t="shared" si="26"/>
        <v>3</v>
      </c>
      <c r="E854" s="6">
        <f t="shared" si="27"/>
        <v>11</v>
      </c>
      <c r="F854" s="37">
        <v>2</v>
      </c>
    </row>
    <row r="855" spans="1:6" x14ac:dyDescent="0.25">
      <c r="A855" s="37" t="s">
        <v>16</v>
      </c>
      <c r="B855" s="6" t="s">
        <v>38</v>
      </c>
      <c r="C855" s="282">
        <v>39896</v>
      </c>
      <c r="D855" s="281">
        <f t="shared" si="26"/>
        <v>3</v>
      </c>
      <c r="E855" s="6">
        <f t="shared" si="27"/>
        <v>24</v>
      </c>
      <c r="F855" s="37">
        <v>5</v>
      </c>
    </row>
    <row r="856" spans="1:6" x14ac:dyDescent="0.25">
      <c r="A856" s="37" t="s">
        <v>16</v>
      </c>
      <c r="B856" s="6" t="s">
        <v>38</v>
      </c>
      <c r="C856" s="282">
        <v>39826</v>
      </c>
      <c r="D856" s="281">
        <f t="shared" si="26"/>
        <v>1</v>
      </c>
      <c r="E856" s="6">
        <f t="shared" si="27"/>
        <v>13</v>
      </c>
      <c r="F856" s="37">
        <v>2</v>
      </c>
    </row>
    <row r="857" spans="1:6" x14ac:dyDescent="0.25">
      <c r="A857" s="37" t="s">
        <v>16</v>
      </c>
      <c r="B857" s="6" t="s">
        <v>38</v>
      </c>
      <c r="C857" s="282">
        <v>39858</v>
      </c>
      <c r="D857" s="281">
        <f t="shared" si="26"/>
        <v>2</v>
      </c>
      <c r="E857" s="6">
        <f t="shared" si="27"/>
        <v>14</v>
      </c>
      <c r="F857" s="37">
        <v>1</v>
      </c>
    </row>
    <row r="858" spans="1:6" x14ac:dyDescent="0.25">
      <c r="A858" s="37" t="s">
        <v>16</v>
      </c>
      <c r="B858" s="6" t="s">
        <v>38</v>
      </c>
      <c r="C858" s="282">
        <v>39868</v>
      </c>
      <c r="D858" s="281">
        <f t="shared" si="26"/>
        <v>2</v>
      </c>
      <c r="E858" s="6">
        <f t="shared" si="27"/>
        <v>24</v>
      </c>
      <c r="F858" s="37">
        <v>4</v>
      </c>
    </row>
    <row r="859" spans="1:6" x14ac:dyDescent="0.25">
      <c r="A859" s="37" t="s">
        <v>16</v>
      </c>
      <c r="B859" s="6" t="s">
        <v>38</v>
      </c>
      <c r="C859" s="282">
        <v>39874</v>
      </c>
      <c r="D859" s="281">
        <f t="shared" si="26"/>
        <v>3</v>
      </c>
      <c r="E859" s="6">
        <f t="shared" si="27"/>
        <v>2</v>
      </c>
      <c r="F859" s="37">
        <v>6</v>
      </c>
    </row>
    <row r="860" spans="1:6" x14ac:dyDescent="0.25">
      <c r="A860" s="37" t="s">
        <v>16</v>
      </c>
      <c r="B860" s="6" t="s">
        <v>38</v>
      </c>
      <c r="C860" s="282">
        <v>39887</v>
      </c>
      <c r="D860" s="281">
        <f t="shared" si="26"/>
        <v>3</v>
      </c>
      <c r="E860" s="6">
        <f t="shared" si="27"/>
        <v>15</v>
      </c>
      <c r="F860" s="37">
        <v>2</v>
      </c>
    </row>
    <row r="861" spans="1:6" x14ac:dyDescent="0.25">
      <c r="A861" s="37" t="s">
        <v>16</v>
      </c>
      <c r="B861" s="6" t="s">
        <v>38</v>
      </c>
      <c r="C861" s="282">
        <v>39903</v>
      </c>
      <c r="D861" s="281">
        <f t="shared" si="26"/>
        <v>3</v>
      </c>
      <c r="E861" s="6">
        <f t="shared" si="27"/>
        <v>31</v>
      </c>
      <c r="F861" s="37">
        <v>5</v>
      </c>
    </row>
    <row r="862" spans="1:6" x14ac:dyDescent="0.25">
      <c r="A862" s="37" t="s">
        <v>16</v>
      </c>
      <c r="B862" s="6" t="s">
        <v>38</v>
      </c>
      <c r="C862" s="282">
        <v>39824</v>
      </c>
      <c r="D862" s="281">
        <f t="shared" si="26"/>
        <v>1</v>
      </c>
      <c r="E862" s="6">
        <f t="shared" si="27"/>
        <v>11</v>
      </c>
      <c r="F862" s="37">
        <v>3</v>
      </c>
    </row>
    <row r="863" spans="1:6" x14ac:dyDescent="0.25">
      <c r="A863" s="37" t="s">
        <v>16</v>
      </c>
      <c r="B863" s="6" t="s">
        <v>38</v>
      </c>
      <c r="C863" s="282">
        <v>39840</v>
      </c>
      <c r="D863" s="281">
        <f t="shared" si="26"/>
        <v>1</v>
      </c>
      <c r="E863" s="6">
        <f t="shared" si="27"/>
        <v>27</v>
      </c>
      <c r="F863" s="37">
        <v>1</v>
      </c>
    </row>
    <row r="864" spans="1:6" x14ac:dyDescent="0.25">
      <c r="A864" s="37" t="s">
        <v>16</v>
      </c>
      <c r="B864" s="6" t="s">
        <v>38</v>
      </c>
      <c r="C864" s="282">
        <v>39862</v>
      </c>
      <c r="D864" s="281">
        <f t="shared" si="26"/>
        <v>2</v>
      </c>
      <c r="E864" s="6">
        <f t="shared" si="27"/>
        <v>18</v>
      </c>
      <c r="F864" s="37">
        <v>4</v>
      </c>
    </row>
    <row r="865" spans="1:6" x14ac:dyDescent="0.25">
      <c r="A865" s="37" t="s">
        <v>16</v>
      </c>
      <c r="B865" s="6" t="s">
        <v>38</v>
      </c>
      <c r="C865" s="282">
        <v>39885</v>
      </c>
      <c r="D865" s="281">
        <f t="shared" si="26"/>
        <v>3</v>
      </c>
      <c r="E865" s="6">
        <f t="shared" si="27"/>
        <v>13</v>
      </c>
      <c r="F865" s="37">
        <v>1</v>
      </c>
    </row>
    <row r="866" spans="1:6" x14ac:dyDescent="0.25">
      <c r="A866" s="37" t="s">
        <v>16</v>
      </c>
      <c r="B866" s="6" t="s">
        <v>38</v>
      </c>
      <c r="C866" s="282">
        <v>39888</v>
      </c>
      <c r="D866" s="281">
        <f t="shared" si="26"/>
        <v>3</v>
      </c>
      <c r="E866" s="6">
        <f t="shared" si="27"/>
        <v>16</v>
      </c>
      <c r="F866" s="37">
        <v>2</v>
      </c>
    </row>
    <row r="867" spans="1:6" x14ac:dyDescent="0.25">
      <c r="A867" s="37" t="s">
        <v>16</v>
      </c>
      <c r="B867" s="6" t="s">
        <v>38</v>
      </c>
      <c r="C867" s="282">
        <v>39828</v>
      </c>
      <c r="D867" s="281">
        <f t="shared" si="26"/>
        <v>1</v>
      </c>
      <c r="E867" s="6">
        <f t="shared" si="27"/>
        <v>15</v>
      </c>
      <c r="F867" s="37">
        <v>4</v>
      </c>
    </row>
    <row r="868" spans="1:6" x14ac:dyDescent="0.25">
      <c r="A868" s="37" t="s">
        <v>16</v>
      </c>
      <c r="B868" s="6" t="s">
        <v>38</v>
      </c>
      <c r="C868" s="282">
        <v>39876</v>
      </c>
      <c r="D868" s="281">
        <f t="shared" si="26"/>
        <v>3</v>
      </c>
      <c r="E868" s="6">
        <f t="shared" si="27"/>
        <v>4</v>
      </c>
      <c r="F868" s="37">
        <v>2</v>
      </c>
    </row>
    <row r="869" spans="1:6" x14ac:dyDescent="0.25">
      <c r="A869" s="37" t="s">
        <v>16</v>
      </c>
      <c r="B869" s="6" t="s">
        <v>38</v>
      </c>
      <c r="C869" s="282">
        <v>39902</v>
      </c>
      <c r="D869" s="281">
        <f t="shared" si="26"/>
        <v>3</v>
      </c>
      <c r="E869" s="6">
        <f t="shared" si="27"/>
        <v>30</v>
      </c>
      <c r="F869" s="37">
        <v>1</v>
      </c>
    </row>
    <row r="870" spans="1:6" x14ac:dyDescent="0.25">
      <c r="A870" s="37" t="s">
        <v>16</v>
      </c>
      <c r="B870" s="6" t="s">
        <v>38</v>
      </c>
      <c r="C870" s="282">
        <v>39819</v>
      </c>
      <c r="D870" s="281">
        <f t="shared" si="26"/>
        <v>1</v>
      </c>
      <c r="E870" s="6">
        <f t="shared" si="27"/>
        <v>6</v>
      </c>
      <c r="F870" s="37">
        <v>5</v>
      </c>
    </row>
    <row r="871" spans="1:6" x14ac:dyDescent="0.25">
      <c r="A871" s="37" t="s">
        <v>16</v>
      </c>
      <c r="B871" s="6" t="s">
        <v>38</v>
      </c>
      <c r="C871" s="282">
        <v>39835</v>
      </c>
      <c r="D871" s="281">
        <f t="shared" si="26"/>
        <v>1</v>
      </c>
      <c r="E871" s="6">
        <f t="shared" si="27"/>
        <v>22</v>
      </c>
      <c r="F871" s="37">
        <v>3</v>
      </c>
    </row>
    <row r="872" spans="1:6" x14ac:dyDescent="0.25">
      <c r="A872" s="37" t="s">
        <v>16</v>
      </c>
      <c r="B872" s="6" t="s">
        <v>38</v>
      </c>
      <c r="C872" s="282">
        <v>39845</v>
      </c>
      <c r="D872" s="281">
        <f t="shared" si="26"/>
        <v>2</v>
      </c>
      <c r="E872" s="6">
        <f t="shared" si="27"/>
        <v>1</v>
      </c>
      <c r="F872" s="37">
        <v>2</v>
      </c>
    </row>
    <row r="873" spans="1:6" x14ac:dyDescent="0.25">
      <c r="A873" s="37" t="s">
        <v>16</v>
      </c>
      <c r="B873" s="6" t="s">
        <v>38</v>
      </c>
      <c r="C873" s="282">
        <v>39848</v>
      </c>
      <c r="D873" s="281">
        <f t="shared" si="26"/>
        <v>2</v>
      </c>
      <c r="E873" s="6">
        <f t="shared" si="27"/>
        <v>4</v>
      </c>
      <c r="F873" s="37">
        <v>2</v>
      </c>
    </row>
    <row r="874" spans="1:6" x14ac:dyDescent="0.25">
      <c r="A874" s="37" t="s">
        <v>16</v>
      </c>
      <c r="B874" s="6" t="s">
        <v>38</v>
      </c>
      <c r="C874" s="282">
        <v>39836</v>
      </c>
      <c r="D874" s="281">
        <f t="shared" si="26"/>
        <v>1</v>
      </c>
      <c r="E874" s="6">
        <f t="shared" si="27"/>
        <v>23</v>
      </c>
      <c r="F874" s="37">
        <v>2</v>
      </c>
    </row>
    <row r="875" spans="1:6" x14ac:dyDescent="0.25">
      <c r="A875" s="37" t="s">
        <v>16</v>
      </c>
      <c r="B875" s="6" t="s">
        <v>38</v>
      </c>
      <c r="C875" s="282">
        <v>39842</v>
      </c>
      <c r="D875" s="281">
        <f t="shared" si="26"/>
        <v>1</v>
      </c>
      <c r="E875" s="6">
        <f t="shared" si="27"/>
        <v>29</v>
      </c>
      <c r="F875" s="37">
        <v>3</v>
      </c>
    </row>
    <row r="876" spans="1:6" x14ac:dyDescent="0.25">
      <c r="A876" s="37" t="s">
        <v>16</v>
      </c>
      <c r="B876" s="6" t="s">
        <v>38</v>
      </c>
      <c r="C876" s="282">
        <v>39855</v>
      </c>
      <c r="D876" s="281">
        <f t="shared" si="26"/>
        <v>2</v>
      </c>
      <c r="E876" s="6">
        <f t="shared" si="27"/>
        <v>11</v>
      </c>
      <c r="F876" s="37">
        <v>3</v>
      </c>
    </row>
    <row r="877" spans="1:6" x14ac:dyDescent="0.25">
      <c r="A877" s="37" t="s">
        <v>16</v>
      </c>
      <c r="B877" s="6" t="s">
        <v>38</v>
      </c>
      <c r="C877" s="282">
        <v>39857</v>
      </c>
      <c r="D877" s="281">
        <f t="shared" si="26"/>
        <v>2</v>
      </c>
      <c r="E877" s="6">
        <f t="shared" si="27"/>
        <v>13</v>
      </c>
      <c r="F877" s="37">
        <v>3</v>
      </c>
    </row>
    <row r="878" spans="1:6" x14ac:dyDescent="0.25">
      <c r="A878" s="37" t="s">
        <v>16</v>
      </c>
      <c r="B878" s="6" t="s">
        <v>38</v>
      </c>
      <c r="C878" s="282">
        <v>39866</v>
      </c>
      <c r="D878" s="281">
        <f t="shared" si="26"/>
        <v>2</v>
      </c>
      <c r="E878" s="6">
        <f t="shared" si="27"/>
        <v>22</v>
      </c>
      <c r="F878" s="37">
        <v>2</v>
      </c>
    </row>
    <row r="879" spans="1:6" x14ac:dyDescent="0.25">
      <c r="A879" s="37" t="s">
        <v>16</v>
      </c>
      <c r="B879" s="6" t="s">
        <v>38</v>
      </c>
      <c r="C879" s="282">
        <v>39895</v>
      </c>
      <c r="D879" s="281">
        <f t="shared" si="26"/>
        <v>3</v>
      </c>
      <c r="E879" s="6">
        <f t="shared" si="27"/>
        <v>23</v>
      </c>
      <c r="F879" s="37">
        <v>4</v>
      </c>
    </row>
    <row r="880" spans="1:6" x14ac:dyDescent="0.25">
      <c r="A880" s="37" t="s">
        <v>16</v>
      </c>
      <c r="B880" s="6" t="s">
        <v>38</v>
      </c>
      <c r="C880" s="282">
        <v>39814</v>
      </c>
      <c r="D880" s="281">
        <f t="shared" si="26"/>
        <v>1</v>
      </c>
      <c r="E880" s="6">
        <f t="shared" si="27"/>
        <v>1</v>
      </c>
      <c r="F880" s="37">
        <v>463</v>
      </c>
    </row>
    <row r="881" spans="1:6" x14ac:dyDescent="0.25">
      <c r="A881" s="37" t="s">
        <v>16</v>
      </c>
      <c r="B881" s="6" t="s">
        <v>38</v>
      </c>
      <c r="C881" s="282">
        <v>39833</v>
      </c>
      <c r="D881" s="281">
        <f t="shared" si="26"/>
        <v>1</v>
      </c>
      <c r="E881" s="6">
        <f t="shared" si="27"/>
        <v>20</v>
      </c>
      <c r="F881" s="37">
        <v>2</v>
      </c>
    </row>
    <row r="882" spans="1:6" x14ac:dyDescent="0.25">
      <c r="A882" s="37" t="s">
        <v>16</v>
      </c>
      <c r="B882" s="6" t="s">
        <v>38</v>
      </c>
      <c r="C882" s="282">
        <v>39856</v>
      </c>
      <c r="D882" s="281">
        <f t="shared" si="26"/>
        <v>2</v>
      </c>
      <c r="E882" s="6">
        <f t="shared" si="27"/>
        <v>12</v>
      </c>
      <c r="F882" s="37">
        <v>3</v>
      </c>
    </row>
    <row r="883" spans="1:6" x14ac:dyDescent="0.25">
      <c r="A883" s="37" t="s">
        <v>16</v>
      </c>
      <c r="B883" s="6" t="s">
        <v>38</v>
      </c>
      <c r="C883" s="282">
        <v>39872</v>
      </c>
      <c r="D883" s="281">
        <f t="shared" si="26"/>
        <v>2</v>
      </c>
      <c r="E883" s="6">
        <f t="shared" si="27"/>
        <v>28</v>
      </c>
      <c r="F883" s="37">
        <v>3</v>
      </c>
    </row>
    <row r="884" spans="1:6" x14ac:dyDescent="0.25">
      <c r="A884" s="37" t="s">
        <v>16</v>
      </c>
      <c r="B884" s="6" t="s">
        <v>38</v>
      </c>
      <c r="C884" s="282">
        <v>39891</v>
      </c>
      <c r="D884" s="281">
        <f t="shared" si="26"/>
        <v>3</v>
      </c>
      <c r="E884" s="6">
        <f t="shared" si="27"/>
        <v>19</v>
      </c>
      <c r="F884" s="37">
        <v>4</v>
      </c>
    </row>
    <row r="885" spans="1:6" x14ac:dyDescent="0.25">
      <c r="A885" s="37" t="s">
        <v>30</v>
      </c>
      <c r="B885" s="6" t="s">
        <v>35</v>
      </c>
      <c r="C885" s="282">
        <v>43109</v>
      </c>
      <c r="D885" s="281">
        <f t="shared" si="26"/>
        <v>1</v>
      </c>
      <c r="E885" s="6">
        <f t="shared" si="27"/>
        <v>9</v>
      </c>
      <c r="F885" s="37">
        <v>2</v>
      </c>
    </row>
    <row r="886" spans="1:6" x14ac:dyDescent="0.25">
      <c r="A886" s="37" t="s">
        <v>30</v>
      </c>
      <c r="B886" s="6" t="s">
        <v>35</v>
      </c>
      <c r="C886" s="282">
        <v>43135</v>
      </c>
      <c r="D886" s="281">
        <f t="shared" si="26"/>
        <v>2</v>
      </c>
      <c r="E886" s="6">
        <f t="shared" si="27"/>
        <v>4</v>
      </c>
      <c r="F886" s="37">
        <v>6</v>
      </c>
    </row>
    <row r="887" spans="1:6" x14ac:dyDescent="0.25">
      <c r="A887" s="37" t="s">
        <v>30</v>
      </c>
      <c r="B887" s="6" t="s">
        <v>35</v>
      </c>
      <c r="C887" s="282">
        <v>43167</v>
      </c>
      <c r="D887" s="281">
        <f t="shared" si="26"/>
        <v>3</v>
      </c>
      <c r="E887" s="6">
        <f t="shared" si="27"/>
        <v>8</v>
      </c>
      <c r="F887" s="37">
        <v>3</v>
      </c>
    </row>
    <row r="888" spans="1:6" x14ac:dyDescent="0.25">
      <c r="A888" s="37" t="s">
        <v>30</v>
      </c>
      <c r="B888" s="6" t="s">
        <v>35</v>
      </c>
      <c r="C888" s="282">
        <v>43129</v>
      </c>
      <c r="D888" s="281">
        <f t="shared" si="26"/>
        <v>1</v>
      </c>
      <c r="E888" s="6">
        <f t="shared" si="27"/>
        <v>29</v>
      </c>
      <c r="F888" s="37">
        <v>1</v>
      </c>
    </row>
    <row r="889" spans="1:6" x14ac:dyDescent="0.25">
      <c r="A889" s="37" t="s">
        <v>30</v>
      </c>
      <c r="B889" s="6" t="s">
        <v>35</v>
      </c>
      <c r="C889" s="282">
        <v>43142</v>
      </c>
      <c r="D889" s="281">
        <f t="shared" si="26"/>
        <v>2</v>
      </c>
      <c r="E889" s="6">
        <f t="shared" si="27"/>
        <v>11</v>
      </c>
      <c r="F889" s="37">
        <v>1</v>
      </c>
    </row>
    <row r="890" spans="1:6" x14ac:dyDescent="0.25">
      <c r="A890" s="37" t="s">
        <v>30</v>
      </c>
      <c r="B890" s="6" t="s">
        <v>35</v>
      </c>
      <c r="C890" s="282">
        <v>43152</v>
      </c>
      <c r="D890" s="281">
        <f t="shared" si="26"/>
        <v>2</v>
      </c>
      <c r="E890" s="6">
        <f t="shared" si="27"/>
        <v>21</v>
      </c>
      <c r="F890" s="37">
        <v>2</v>
      </c>
    </row>
    <row r="891" spans="1:6" x14ac:dyDescent="0.25">
      <c r="A891" s="37" t="s">
        <v>30</v>
      </c>
      <c r="B891" s="6" t="s">
        <v>35</v>
      </c>
      <c r="C891" s="282">
        <v>43155</v>
      </c>
      <c r="D891" s="281">
        <f t="shared" si="26"/>
        <v>2</v>
      </c>
      <c r="E891" s="6">
        <f t="shared" si="27"/>
        <v>24</v>
      </c>
      <c r="F891" s="37">
        <v>1</v>
      </c>
    </row>
    <row r="892" spans="1:6" x14ac:dyDescent="0.25">
      <c r="A892" s="37" t="s">
        <v>30</v>
      </c>
      <c r="B892" s="6" t="s">
        <v>35</v>
      </c>
      <c r="C892" s="282">
        <v>43171</v>
      </c>
      <c r="D892" s="281">
        <f t="shared" si="26"/>
        <v>3</v>
      </c>
      <c r="E892" s="6">
        <f t="shared" si="27"/>
        <v>12</v>
      </c>
      <c r="F892" s="37">
        <v>1</v>
      </c>
    </row>
    <row r="893" spans="1:6" x14ac:dyDescent="0.25">
      <c r="A893" s="37" t="s">
        <v>30</v>
      </c>
      <c r="B893" s="6" t="s">
        <v>35</v>
      </c>
      <c r="C893" s="282">
        <v>43121</v>
      </c>
      <c r="D893" s="281">
        <f t="shared" si="26"/>
        <v>1</v>
      </c>
      <c r="E893" s="6">
        <f t="shared" si="27"/>
        <v>21</v>
      </c>
      <c r="F893" s="37">
        <v>2</v>
      </c>
    </row>
    <row r="894" spans="1:6" x14ac:dyDescent="0.25">
      <c r="A894" s="37" t="s">
        <v>30</v>
      </c>
      <c r="B894" s="6" t="s">
        <v>35</v>
      </c>
      <c r="C894" s="282">
        <v>43163</v>
      </c>
      <c r="D894" s="281">
        <f t="shared" si="26"/>
        <v>3</v>
      </c>
      <c r="E894" s="6">
        <f t="shared" si="27"/>
        <v>4</v>
      </c>
      <c r="F894" s="37">
        <v>2</v>
      </c>
    </row>
    <row r="895" spans="1:6" x14ac:dyDescent="0.25">
      <c r="A895" s="37" t="s">
        <v>30</v>
      </c>
      <c r="B895" s="6" t="s">
        <v>35</v>
      </c>
      <c r="C895" s="282">
        <v>43176</v>
      </c>
      <c r="D895" s="281">
        <f t="shared" si="26"/>
        <v>3</v>
      </c>
      <c r="E895" s="6">
        <f t="shared" si="27"/>
        <v>17</v>
      </c>
      <c r="F895" s="37">
        <v>1</v>
      </c>
    </row>
    <row r="896" spans="1:6" x14ac:dyDescent="0.25">
      <c r="A896" s="37" t="s">
        <v>30</v>
      </c>
      <c r="B896" s="6" t="s">
        <v>35</v>
      </c>
      <c r="C896" s="282">
        <v>43178</v>
      </c>
      <c r="D896" s="281">
        <f t="shared" si="26"/>
        <v>3</v>
      </c>
      <c r="E896" s="6">
        <f t="shared" si="27"/>
        <v>19</v>
      </c>
      <c r="F896" s="37">
        <v>1</v>
      </c>
    </row>
    <row r="897" spans="1:6" x14ac:dyDescent="0.25">
      <c r="A897" s="37" t="s">
        <v>30</v>
      </c>
      <c r="B897" s="6" t="s">
        <v>35</v>
      </c>
      <c r="C897" s="282">
        <v>43188</v>
      </c>
      <c r="D897" s="281">
        <f t="shared" si="26"/>
        <v>3</v>
      </c>
      <c r="E897" s="6">
        <f t="shared" si="27"/>
        <v>29</v>
      </c>
      <c r="F897" s="37">
        <v>1</v>
      </c>
    </row>
    <row r="898" spans="1:6" x14ac:dyDescent="0.25">
      <c r="A898" s="37" t="s">
        <v>30</v>
      </c>
      <c r="B898" s="6" t="s">
        <v>35</v>
      </c>
      <c r="C898" s="282">
        <v>43110</v>
      </c>
      <c r="D898" s="281">
        <f t="shared" si="26"/>
        <v>1</v>
      </c>
      <c r="E898" s="6">
        <f t="shared" si="27"/>
        <v>10</v>
      </c>
      <c r="F898" s="37">
        <v>3</v>
      </c>
    </row>
    <row r="899" spans="1:6" x14ac:dyDescent="0.25">
      <c r="A899" s="37" t="s">
        <v>30</v>
      </c>
      <c r="B899" s="6" t="s">
        <v>35</v>
      </c>
      <c r="C899" s="282">
        <v>43139</v>
      </c>
      <c r="D899" s="281">
        <f t="shared" ref="D899:D962" si="28">MONTH(C899)</f>
        <v>2</v>
      </c>
      <c r="E899" s="6">
        <f t="shared" ref="E899:E962" si="29">DAY(C899)</f>
        <v>8</v>
      </c>
      <c r="F899" s="37">
        <v>2</v>
      </c>
    </row>
    <row r="900" spans="1:6" x14ac:dyDescent="0.25">
      <c r="A900" s="37" t="s">
        <v>30</v>
      </c>
      <c r="B900" s="6" t="s">
        <v>35</v>
      </c>
      <c r="C900" s="282">
        <v>43165</v>
      </c>
      <c r="D900" s="281">
        <f t="shared" si="28"/>
        <v>3</v>
      </c>
      <c r="E900" s="6">
        <f t="shared" si="29"/>
        <v>6</v>
      </c>
      <c r="F900" s="37">
        <v>4</v>
      </c>
    </row>
    <row r="901" spans="1:6" x14ac:dyDescent="0.25">
      <c r="A901" s="37" t="s">
        <v>30</v>
      </c>
      <c r="B901" s="6" t="s">
        <v>35</v>
      </c>
      <c r="C901" s="282">
        <v>43174</v>
      </c>
      <c r="D901" s="281">
        <f t="shared" si="28"/>
        <v>3</v>
      </c>
      <c r="E901" s="6">
        <f t="shared" si="29"/>
        <v>15</v>
      </c>
      <c r="F901" s="37">
        <v>4</v>
      </c>
    </row>
    <row r="902" spans="1:6" x14ac:dyDescent="0.25">
      <c r="A902" s="37" t="s">
        <v>30</v>
      </c>
      <c r="B902" s="6" t="s">
        <v>35</v>
      </c>
      <c r="C902" s="282">
        <v>43190</v>
      </c>
      <c r="D902" s="281">
        <f t="shared" si="28"/>
        <v>3</v>
      </c>
      <c r="E902" s="6">
        <f t="shared" si="29"/>
        <v>31</v>
      </c>
      <c r="F902" s="37">
        <v>2</v>
      </c>
    </row>
    <row r="903" spans="1:6" x14ac:dyDescent="0.25">
      <c r="A903" s="37" t="s">
        <v>30</v>
      </c>
      <c r="B903" s="6" t="s">
        <v>35</v>
      </c>
      <c r="C903" s="282">
        <v>43106</v>
      </c>
      <c r="D903" s="281">
        <f t="shared" si="28"/>
        <v>1</v>
      </c>
      <c r="E903" s="6">
        <f t="shared" si="29"/>
        <v>6</v>
      </c>
      <c r="F903" s="37">
        <v>2</v>
      </c>
    </row>
    <row r="904" spans="1:6" x14ac:dyDescent="0.25">
      <c r="A904" s="37" t="s">
        <v>30</v>
      </c>
      <c r="B904" s="6" t="s">
        <v>35</v>
      </c>
      <c r="C904" s="282">
        <v>43170</v>
      </c>
      <c r="D904" s="281">
        <f t="shared" si="28"/>
        <v>3</v>
      </c>
      <c r="E904" s="6">
        <f t="shared" si="29"/>
        <v>11</v>
      </c>
      <c r="F904" s="37">
        <v>1</v>
      </c>
    </row>
    <row r="905" spans="1:6" x14ac:dyDescent="0.25">
      <c r="A905" s="37" t="s">
        <v>30</v>
      </c>
      <c r="B905" s="6" t="s">
        <v>35</v>
      </c>
      <c r="C905" s="282">
        <v>43177</v>
      </c>
      <c r="D905" s="281">
        <f t="shared" si="28"/>
        <v>3</v>
      </c>
      <c r="E905" s="6">
        <f t="shared" si="29"/>
        <v>18</v>
      </c>
      <c r="F905" s="37">
        <v>1</v>
      </c>
    </row>
    <row r="906" spans="1:6" x14ac:dyDescent="0.25">
      <c r="A906" s="37" t="s">
        <v>30</v>
      </c>
      <c r="B906" s="6" t="s">
        <v>35</v>
      </c>
      <c r="C906" s="282">
        <v>43180</v>
      </c>
      <c r="D906" s="281">
        <f t="shared" si="28"/>
        <v>3</v>
      </c>
      <c r="E906" s="6">
        <f t="shared" si="29"/>
        <v>21</v>
      </c>
      <c r="F906" s="37">
        <v>2</v>
      </c>
    </row>
    <row r="907" spans="1:6" x14ac:dyDescent="0.25">
      <c r="A907" s="37" t="s">
        <v>30</v>
      </c>
      <c r="B907" s="6" t="s">
        <v>35</v>
      </c>
      <c r="C907" s="282">
        <v>43183</v>
      </c>
      <c r="D907" s="281">
        <f t="shared" si="28"/>
        <v>3</v>
      </c>
      <c r="E907" s="6">
        <f t="shared" si="29"/>
        <v>24</v>
      </c>
      <c r="F907" s="37">
        <v>2</v>
      </c>
    </row>
    <row r="908" spans="1:6" x14ac:dyDescent="0.25">
      <c r="A908" s="37" t="s">
        <v>30</v>
      </c>
      <c r="B908" s="6" t="s">
        <v>35</v>
      </c>
      <c r="C908" s="282">
        <v>43102</v>
      </c>
      <c r="D908" s="281">
        <f t="shared" si="28"/>
        <v>1</v>
      </c>
      <c r="E908" s="6">
        <f t="shared" si="29"/>
        <v>2</v>
      </c>
      <c r="F908" s="37">
        <v>4</v>
      </c>
    </row>
    <row r="909" spans="1:6" x14ac:dyDescent="0.25">
      <c r="A909" s="37" t="s">
        <v>30</v>
      </c>
      <c r="B909" s="6" t="s">
        <v>35</v>
      </c>
      <c r="C909" s="282">
        <v>43112</v>
      </c>
      <c r="D909" s="281">
        <f t="shared" si="28"/>
        <v>1</v>
      </c>
      <c r="E909" s="6">
        <f t="shared" si="29"/>
        <v>12</v>
      </c>
      <c r="F909" s="37">
        <v>2</v>
      </c>
    </row>
    <row r="910" spans="1:6" x14ac:dyDescent="0.25">
      <c r="A910" s="37" t="s">
        <v>30</v>
      </c>
      <c r="B910" s="6" t="s">
        <v>35</v>
      </c>
      <c r="C910" s="282">
        <v>43144</v>
      </c>
      <c r="D910" s="281">
        <f t="shared" si="28"/>
        <v>2</v>
      </c>
      <c r="E910" s="6">
        <f t="shared" si="29"/>
        <v>13</v>
      </c>
      <c r="F910" s="37">
        <v>3</v>
      </c>
    </row>
    <row r="911" spans="1:6" x14ac:dyDescent="0.25">
      <c r="A911" s="37" t="s">
        <v>30</v>
      </c>
      <c r="B911" s="6" t="s">
        <v>35</v>
      </c>
      <c r="C911" s="282">
        <v>43101</v>
      </c>
      <c r="D911" s="281">
        <f t="shared" si="28"/>
        <v>1</v>
      </c>
      <c r="E911" s="6">
        <f t="shared" si="29"/>
        <v>1</v>
      </c>
      <c r="F911" s="37">
        <v>160</v>
      </c>
    </row>
    <row r="912" spans="1:6" x14ac:dyDescent="0.25">
      <c r="A912" s="37" t="s">
        <v>30</v>
      </c>
      <c r="B912" s="6" t="s">
        <v>35</v>
      </c>
      <c r="C912" s="282">
        <v>43162</v>
      </c>
      <c r="D912" s="281">
        <f t="shared" si="28"/>
        <v>3</v>
      </c>
      <c r="E912" s="6">
        <f t="shared" si="29"/>
        <v>3</v>
      </c>
      <c r="F912" s="37">
        <v>1</v>
      </c>
    </row>
    <row r="913" spans="1:6" x14ac:dyDescent="0.25">
      <c r="A913" s="37" t="s">
        <v>30</v>
      </c>
      <c r="B913" s="6" t="s">
        <v>35</v>
      </c>
      <c r="C913" s="282">
        <v>43103</v>
      </c>
      <c r="D913" s="281">
        <f t="shared" si="28"/>
        <v>1</v>
      </c>
      <c r="E913" s="6">
        <f t="shared" si="29"/>
        <v>3</v>
      </c>
      <c r="F913" s="37">
        <v>5</v>
      </c>
    </row>
    <row r="914" spans="1:6" x14ac:dyDescent="0.25">
      <c r="A914" s="37" t="s">
        <v>30</v>
      </c>
      <c r="B914" s="6" t="s">
        <v>35</v>
      </c>
      <c r="C914" s="282">
        <v>43119</v>
      </c>
      <c r="D914" s="281">
        <f t="shared" si="28"/>
        <v>1</v>
      </c>
      <c r="E914" s="6">
        <f t="shared" si="29"/>
        <v>19</v>
      </c>
      <c r="F914" s="37">
        <v>3</v>
      </c>
    </row>
    <row r="915" spans="1:6" x14ac:dyDescent="0.25">
      <c r="A915" s="37" t="s">
        <v>30</v>
      </c>
      <c r="B915" s="6" t="s">
        <v>35</v>
      </c>
      <c r="C915" s="282">
        <v>43125</v>
      </c>
      <c r="D915" s="281">
        <f t="shared" si="28"/>
        <v>1</v>
      </c>
      <c r="E915" s="6">
        <f t="shared" si="29"/>
        <v>25</v>
      </c>
      <c r="F915" s="37">
        <v>2</v>
      </c>
    </row>
    <row r="916" spans="1:6" x14ac:dyDescent="0.25">
      <c r="A916" s="37" t="s">
        <v>30</v>
      </c>
      <c r="B916" s="6" t="s">
        <v>35</v>
      </c>
      <c r="C916" s="282">
        <v>43148</v>
      </c>
      <c r="D916" s="281">
        <f t="shared" si="28"/>
        <v>2</v>
      </c>
      <c r="E916" s="6">
        <f t="shared" si="29"/>
        <v>17</v>
      </c>
      <c r="F916" s="37">
        <v>1</v>
      </c>
    </row>
    <row r="917" spans="1:6" x14ac:dyDescent="0.25">
      <c r="A917" s="37" t="s">
        <v>30</v>
      </c>
      <c r="B917" s="6" t="s">
        <v>35</v>
      </c>
      <c r="C917" s="282">
        <v>43151</v>
      </c>
      <c r="D917" s="281">
        <f t="shared" si="28"/>
        <v>2</v>
      </c>
      <c r="E917" s="6">
        <f t="shared" si="29"/>
        <v>20</v>
      </c>
      <c r="F917" s="37">
        <v>6</v>
      </c>
    </row>
    <row r="918" spans="1:6" x14ac:dyDescent="0.25">
      <c r="A918" s="37" t="s">
        <v>30</v>
      </c>
      <c r="B918" s="6" t="s">
        <v>35</v>
      </c>
      <c r="C918" s="282">
        <v>43107</v>
      </c>
      <c r="D918" s="281">
        <f t="shared" si="28"/>
        <v>1</v>
      </c>
      <c r="E918" s="6">
        <f t="shared" si="29"/>
        <v>7</v>
      </c>
      <c r="F918" s="37">
        <v>5</v>
      </c>
    </row>
    <row r="919" spans="1:6" x14ac:dyDescent="0.25">
      <c r="A919" s="37" t="s">
        <v>30</v>
      </c>
      <c r="B919" s="6" t="s">
        <v>35</v>
      </c>
      <c r="C919" s="282">
        <v>43145</v>
      </c>
      <c r="D919" s="281">
        <f t="shared" si="28"/>
        <v>2</v>
      </c>
      <c r="E919" s="6">
        <f t="shared" si="29"/>
        <v>14</v>
      </c>
      <c r="F919" s="37">
        <v>3</v>
      </c>
    </row>
    <row r="920" spans="1:6" x14ac:dyDescent="0.25">
      <c r="A920" s="37" t="s">
        <v>30</v>
      </c>
      <c r="B920" s="6" t="s">
        <v>35</v>
      </c>
      <c r="C920" s="282">
        <v>43184</v>
      </c>
      <c r="D920" s="281">
        <f t="shared" si="28"/>
        <v>3</v>
      </c>
      <c r="E920" s="6">
        <f t="shared" si="29"/>
        <v>25</v>
      </c>
      <c r="F920" s="37">
        <v>2</v>
      </c>
    </row>
    <row r="921" spans="1:6" x14ac:dyDescent="0.25">
      <c r="A921" s="37" t="s">
        <v>30</v>
      </c>
      <c r="B921" s="6" t="s">
        <v>35</v>
      </c>
      <c r="C921" s="282">
        <v>43187</v>
      </c>
      <c r="D921" s="281">
        <f t="shared" si="28"/>
        <v>3</v>
      </c>
      <c r="E921" s="6">
        <f t="shared" si="29"/>
        <v>28</v>
      </c>
      <c r="F921" s="37">
        <v>3</v>
      </c>
    </row>
    <row r="922" spans="1:6" x14ac:dyDescent="0.25">
      <c r="A922" s="37" t="s">
        <v>30</v>
      </c>
      <c r="B922" s="6" t="s">
        <v>35</v>
      </c>
      <c r="C922" s="282">
        <v>43131</v>
      </c>
      <c r="D922" s="281">
        <f t="shared" si="28"/>
        <v>1</v>
      </c>
      <c r="E922" s="6">
        <f t="shared" si="29"/>
        <v>31</v>
      </c>
      <c r="F922" s="37">
        <v>2</v>
      </c>
    </row>
    <row r="923" spans="1:6" x14ac:dyDescent="0.25">
      <c r="A923" s="37" t="s">
        <v>30</v>
      </c>
      <c r="B923" s="6" t="s">
        <v>35</v>
      </c>
      <c r="C923" s="282">
        <v>43189</v>
      </c>
      <c r="D923" s="281">
        <f t="shared" si="28"/>
        <v>3</v>
      </c>
      <c r="E923" s="6">
        <f t="shared" si="29"/>
        <v>30</v>
      </c>
      <c r="F923" s="37">
        <v>3</v>
      </c>
    </row>
    <row r="924" spans="1:6" x14ac:dyDescent="0.25">
      <c r="A924" s="37" t="s">
        <v>30</v>
      </c>
      <c r="B924" s="6" t="s">
        <v>35</v>
      </c>
      <c r="C924" s="282">
        <v>43221</v>
      </c>
      <c r="D924" s="281">
        <f t="shared" si="28"/>
        <v>5</v>
      </c>
      <c r="E924" s="6">
        <f t="shared" si="29"/>
        <v>1</v>
      </c>
      <c r="F924" s="37">
        <v>1</v>
      </c>
    </row>
    <row r="925" spans="1:6" x14ac:dyDescent="0.25">
      <c r="A925" s="37" t="s">
        <v>30</v>
      </c>
      <c r="B925" s="6" t="s">
        <v>35</v>
      </c>
      <c r="C925" s="282">
        <v>43149</v>
      </c>
      <c r="D925" s="281">
        <f t="shared" si="28"/>
        <v>2</v>
      </c>
      <c r="E925" s="6">
        <f t="shared" si="29"/>
        <v>18</v>
      </c>
      <c r="F925" s="37">
        <v>5</v>
      </c>
    </row>
    <row r="926" spans="1:6" x14ac:dyDescent="0.25">
      <c r="A926" s="37" t="s">
        <v>30</v>
      </c>
      <c r="B926" s="6" t="s">
        <v>35</v>
      </c>
      <c r="C926" s="282">
        <v>43156</v>
      </c>
      <c r="D926" s="281">
        <f t="shared" si="28"/>
        <v>2</v>
      </c>
      <c r="E926" s="6">
        <f t="shared" si="29"/>
        <v>25</v>
      </c>
      <c r="F926" s="37">
        <v>2</v>
      </c>
    </row>
    <row r="927" spans="1:6" x14ac:dyDescent="0.25">
      <c r="A927" s="37" t="s">
        <v>30</v>
      </c>
      <c r="B927" s="6" t="s">
        <v>35</v>
      </c>
      <c r="C927" s="282">
        <v>43159</v>
      </c>
      <c r="D927" s="281">
        <f t="shared" si="28"/>
        <v>2</v>
      </c>
      <c r="E927" s="6">
        <f t="shared" si="29"/>
        <v>28</v>
      </c>
      <c r="F927" s="37">
        <v>1</v>
      </c>
    </row>
    <row r="928" spans="1:6" x14ac:dyDescent="0.25">
      <c r="A928" s="37" t="s">
        <v>30</v>
      </c>
      <c r="B928" s="6" t="s">
        <v>35</v>
      </c>
      <c r="C928" s="282">
        <v>43120</v>
      </c>
      <c r="D928" s="281">
        <f t="shared" si="28"/>
        <v>1</v>
      </c>
      <c r="E928" s="6">
        <f t="shared" si="29"/>
        <v>20</v>
      </c>
      <c r="F928" s="37">
        <v>3</v>
      </c>
    </row>
    <row r="929" spans="1:6" x14ac:dyDescent="0.25">
      <c r="A929" s="37" t="s">
        <v>30</v>
      </c>
      <c r="B929" s="6" t="s">
        <v>35</v>
      </c>
      <c r="C929" s="282">
        <v>43126</v>
      </c>
      <c r="D929" s="281">
        <f t="shared" si="28"/>
        <v>1</v>
      </c>
      <c r="E929" s="6">
        <f t="shared" si="29"/>
        <v>26</v>
      </c>
      <c r="F929" s="37">
        <v>3</v>
      </c>
    </row>
    <row r="930" spans="1:6" x14ac:dyDescent="0.25">
      <c r="A930" s="37" t="s">
        <v>30</v>
      </c>
      <c r="B930" s="6" t="s">
        <v>35</v>
      </c>
      <c r="C930" s="282">
        <v>43158</v>
      </c>
      <c r="D930" s="281">
        <f t="shared" si="28"/>
        <v>2</v>
      </c>
      <c r="E930" s="6">
        <f t="shared" si="29"/>
        <v>27</v>
      </c>
      <c r="F930" s="37">
        <v>1</v>
      </c>
    </row>
    <row r="931" spans="1:6" x14ac:dyDescent="0.25">
      <c r="A931" s="37" t="s">
        <v>30</v>
      </c>
      <c r="B931" s="6" t="s">
        <v>35</v>
      </c>
      <c r="C931" s="282">
        <v>43168</v>
      </c>
      <c r="D931" s="281">
        <f t="shared" si="28"/>
        <v>3</v>
      </c>
      <c r="E931" s="6">
        <f t="shared" si="29"/>
        <v>9</v>
      </c>
      <c r="F931" s="37">
        <v>3</v>
      </c>
    </row>
    <row r="932" spans="1:6" x14ac:dyDescent="0.25">
      <c r="A932" s="37" t="s">
        <v>30</v>
      </c>
      <c r="B932" s="6" t="s">
        <v>35</v>
      </c>
      <c r="C932" s="282">
        <v>43116</v>
      </c>
      <c r="D932" s="281">
        <f t="shared" si="28"/>
        <v>1</v>
      </c>
      <c r="E932" s="6">
        <f t="shared" si="29"/>
        <v>16</v>
      </c>
      <c r="F932" s="37">
        <v>3</v>
      </c>
    </row>
    <row r="933" spans="1:6" x14ac:dyDescent="0.25">
      <c r="A933" s="37" t="s">
        <v>30</v>
      </c>
      <c r="B933" s="6" t="s">
        <v>35</v>
      </c>
      <c r="C933" s="282">
        <v>43154</v>
      </c>
      <c r="D933" s="281">
        <f t="shared" si="28"/>
        <v>2</v>
      </c>
      <c r="E933" s="6">
        <f t="shared" si="29"/>
        <v>23</v>
      </c>
      <c r="F933" s="37">
        <v>2</v>
      </c>
    </row>
    <row r="934" spans="1:6" x14ac:dyDescent="0.25">
      <c r="A934" s="37" t="s">
        <v>30</v>
      </c>
      <c r="B934" s="6" t="s">
        <v>35</v>
      </c>
      <c r="C934" s="282">
        <v>43161</v>
      </c>
      <c r="D934" s="281">
        <f t="shared" si="28"/>
        <v>3</v>
      </c>
      <c r="E934" s="6">
        <f t="shared" si="29"/>
        <v>2</v>
      </c>
      <c r="F934" s="37">
        <v>1</v>
      </c>
    </row>
    <row r="935" spans="1:6" x14ac:dyDescent="0.25">
      <c r="A935" s="37" t="s">
        <v>30</v>
      </c>
      <c r="B935" s="6" t="s">
        <v>35</v>
      </c>
      <c r="C935" s="282">
        <v>43164</v>
      </c>
      <c r="D935" s="281">
        <f t="shared" si="28"/>
        <v>3</v>
      </c>
      <c r="E935" s="6">
        <f t="shared" si="29"/>
        <v>5</v>
      </c>
      <c r="F935" s="37">
        <v>2</v>
      </c>
    </row>
    <row r="936" spans="1:6" x14ac:dyDescent="0.25">
      <c r="A936" s="37" t="s">
        <v>30</v>
      </c>
      <c r="B936" s="6" t="s">
        <v>35</v>
      </c>
      <c r="C936" s="282">
        <v>43114</v>
      </c>
      <c r="D936" s="281">
        <f t="shared" si="28"/>
        <v>1</v>
      </c>
      <c r="E936" s="6">
        <f t="shared" si="29"/>
        <v>14</v>
      </c>
      <c r="F936" s="37">
        <v>2</v>
      </c>
    </row>
    <row r="937" spans="1:6" x14ac:dyDescent="0.25">
      <c r="A937" s="37" t="s">
        <v>30</v>
      </c>
      <c r="B937" s="6" t="s">
        <v>35</v>
      </c>
      <c r="C937" s="282">
        <v>43117</v>
      </c>
      <c r="D937" s="281">
        <f t="shared" si="28"/>
        <v>1</v>
      </c>
      <c r="E937" s="6">
        <f t="shared" si="29"/>
        <v>17</v>
      </c>
      <c r="F937" s="37">
        <v>5</v>
      </c>
    </row>
    <row r="938" spans="1:6" x14ac:dyDescent="0.25">
      <c r="A938" s="37" t="s">
        <v>30</v>
      </c>
      <c r="B938" s="6" t="s">
        <v>35</v>
      </c>
      <c r="C938" s="282">
        <v>43124</v>
      </c>
      <c r="D938" s="281">
        <f t="shared" si="28"/>
        <v>1</v>
      </c>
      <c r="E938" s="6">
        <f t="shared" si="29"/>
        <v>24</v>
      </c>
      <c r="F938" s="37">
        <v>3</v>
      </c>
    </row>
    <row r="939" spans="1:6" x14ac:dyDescent="0.25">
      <c r="A939" s="37" t="s">
        <v>30</v>
      </c>
      <c r="B939" s="6" t="s">
        <v>35</v>
      </c>
      <c r="C939" s="282">
        <v>43133</v>
      </c>
      <c r="D939" s="281">
        <f t="shared" si="28"/>
        <v>2</v>
      </c>
      <c r="E939" s="6">
        <f t="shared" si="29"/>
        <v>2</v>
      </c>
      <c r="F939" s="37">
        <v>1</v>
      </c>
    </row>
    <row r="940" spans="1:6" x14ac:dyDescent="0.25">
      <c r="A940" s="37" t="s">
        <v>30</v>
      </c>
      <c r="B940" s="6" t="s">
        <v>35</v>
      </c>
      <c r="C940" s="282">
        <v>43105</v>
      </c>
      <c r="D940" s="281">
        <f t="shared" si="28"/>
        <v>1</v>
      </c>
      <c r="E940" s="6">
        <f t="shared" si="29"/>
        <v>5</v>
      </c>
      <c r="F940" s="37">
        <v>1</v>
      </c>
    </row>
    <row r="941" spans="1:6" x14ac:dyDescent="0.25">
      <c r="A941" s="37" t="s">
        <v>30</v>
      </c>
      <c r="B941" s="6" t="s">
        <v>35</v>
      </c>
      <c r="C941" s="282">
        <v>43115</v>
      </c>
      <c r="D941" s="281">
        <f t="shared" si="28"/>
        <v>1</v>
      </c>
      <c r="E941" s="6">
        <f t="shared" si="29"/>
        <v>15</v>
      </c>
      <c r="F941" s="37">
        <v>1</v>
      </c>
    </row>
    <row r="942" spans="1:6" x14ac:dyDescent="0.25">
      <c r="A942" s="37" t="s">
        <v>30</v>
      </c>
      <c r="B942" s="6" t="s">
        <v>35</v>
      </c>
      <c r="C942" s="282">
        <v>43134</v>
      </c>
      <c r="D942" s="281">
        <f t="shared" si="28"/>
        <v>2</v>
      </c>
      <c r="E942" s="6">
        <f t="shared" si="29"/>
        <v>3</v>
      </c>
      <c r="F942" s="37">
        <v>4</v>
      </c>
    </row>
    <row r="943" spans="1:6" x14ac:dyDescent="0.25">
      <c r="A943" s="37" t="s">
        <v>30</v>
      </c>
      <c r="B943" s="6" t="s">
        <v>35</v>
      </c>
      <c r="C943" s="282">
        <v>43137</v>
      </c>
      <c r="D943" s="281">
        <f t="shared" si="28"/>
        <v>2</v>
      </c>
      <c r="E943" s="6">
        <f t="shared" si="29"/>
        <v>6</v>
      </c>
      <c r="F943" s="37">
        <v>3</v>
      </c>
    </row>
    <row r="944" spans="1:6" x14ac:dyDescent="0.25">
      <c r="A944" s="37" t="s">
        <v>30</v>
      </c>
      <c r="B944" s="6" t="s">
        <v>35</v>
      </c>
      <c r="C944" s="282">
        <v>43150</v>
      </c>
      <c r="D944" s="281">
        <f t="shared" si="28"/>
        <v>2</v>
      </c>
      <c r="E944" s="6">
        <f t="shared" si="29"/>
        <v>19</v>
      </c>
      <c r="F944" s="37">
        <v>1</v>
      </c>
    </row>
    <row r="945" spans="1:6" x14ac:dyDescent="0.25">
      <c r="A945" s="37" t="s">
        <v>30</v>
      </c>
      <c r="B945" s="6" t="s">
        <v>35</v>
      </c>
      <c r="C945" s="282">
        <v>43153</v>
      </c>
      <c r="D945" s="281">
        <f t="shared" si="28"/>
        <v>2</v>
      </c>
      <c r="E945" s="6">
        <f t="shared" si="29"/>
        <v>22</v>
      </c>
      <c r="F945" s="37">
        <v>2</v>
      </c>
    </row>
    <row r="946" spans="1:6" x14ac:dyDescent="0.25">
      <c r="A946" s="37" t="s">
        <v>30</v>
      </c>
      <c r="B946" s="6" t="s">
        <v>35</v>
      </c>
      <c r="C946" s="282">
        <v>43160</v>
      </c>
      <c r="D946" s="281">
        <f t="shared" si="28"/>
        <v>3</v>
      </c>
      <c r="E946" s="6">
        <f t="shared" si="29"/>
        <v>1</v>
      </c>
      <c r="F946" s="37">
        <v>11</v>
      </c>
    </row>
    <row r="947" spans="1:6" x14ac:dyDescent="0.25">
      <c r="A947" s="37" t="s">
        <v>30</v>
      </c>
      <c r="B947" s="6" t="s">
        <v>35</v>
      </c>
      <c r="C947" s="282">
        <v>43166</v>
      </c>
      <c r="D947" s="281">
        <f t="shared" si="28"/>
        <v>3</v>
      </c>
      <c r="E947" s="6">
        <f t="shared" si="29"/>
        <v>7</v>
      </c>
      <c r="F947" s="37">
        <v>1</v>
      </c>
    </row>
    <row r="948" spans="1:6" x14ac:dyDescent="0.25">
      <c r="A948" s="37" t="s">
        <v>30</v>
      </c>
      <c r="B948" s="6" t="s">
        <v>35</v>
      </c>
      <c r="C948" s="282">
        <v>43182</v>
      </c>
      <c r="D948" s="281">
        <f t="shared" si="28"/>
        <v>3</v>
      </c>
      <c r="E948" s="6">
        <f t="shared" si="29"/>
        <v>23</v>
      </c>
      <c r="F948" s="37">
        <v>2</v>
      </c>
    </row>
    <row r="949" spans="1:6" x14ac:dyDescent="0.25">
      <c r="A949" s="37" t="s">
        <v>30</v>
      </c>
      <c r="B949" s="6" t="s">
        <v>35</v>
      </c>
      <c r="C949" s="282">
        <v>43279</v>
      </c>
      <c r="D949" s="281">
        <f t="shared" si="28"/>
        <v>6</v>
      </c>
      <c r="E949" s="6">
        <f t="shared" si="29"/>
        <v>28</v>
      </c>
      <c r="F949" s="37">
        <v>1</v>
      </c>
    </row>
    <row r="950" spans="1:6" x14ac:dyDescent="0.25">
      <c r="A950" s="37" t="s">
        <v>30</v>
      </c>
      <c r="B950" s="6" t="s">
        <v>35</v>
      </c>
      <c r="C950" s="282">
        <v>43136</v>
      </c>
      <c r="D950" s="281">
        <f t="shared" si="28"/>
        <v>2</v>
      </c>
      <c r="E950" s="6">
        <f t="shared" si="29"/>
        <v>5</v>
      </c>
      <c r="F950" s="37">
        <v>1</v>
      </c>
    </row>
    <row r="951" spans="1:6" x14ac:dyDescent="0.25">
      <c r="A951" s="37" t="s">
        <v>30</v>
      </c>
      <c r="B951" s="6" t="s">
        <v>35</v>
      </c>
      <c r="C951" s="282">
        <v>43181</v>
      </c>
      <c r="D951" s="281">
        <f t="shared" si="28"/>
        <v>3</v>
      </c>
      <c r="E951" s="6">
        <f t="shared" si="29"/>
        <v>22</v>
      </c>
      <c r="F951" s="37">
        <v>1</v>
      </c>
    </row>
    <row r="952" spans="1:6" x14ac:dyDescent="0.25">
      <c r="A952" s="37" t="s">
        <v>30</v>
      </c>
      <c r="B952" s="6" t="s">
        <v>35</v>
      </c>
      <c r="C952" s="282">
        <v>43122</v>
      </c>
      <c r="D952" s="281">
        <f t="shared" si="28"/>
        <v>1</v>
      </c>
      <c r="E952" s="6">
        <f t="shared" si="29"/>
        <v>22</v>
      </c>
      <c r="F952" s="37">
        <v>3</v>
      </c>
    </row>
    <row r="953" spans="1:6" x14ac:dyDescent="0.25">
      <c r="A953" s="37" t="s">
        <v>30</v>
      </c>
      <c r="B953" s="6" t="s">
        <v>35</v>
      </c>
      <c r="C953" s="282">
        <v>43132</v>
      </c>
      <c r="D953" s="281">
        <f t="shared" si="28"/>
        <v>2</v>
      </c>
      <c r="E953" s="6">
        <f t="shared" si="29"/>
        <v>1</v>
      </c>
      <c r="F953" s="37">
        <v>23</v>
      </c>
    </row>
    <row r="954" spans="1:6" x14ac:dyDescent="0.25">
      <c r="A954" s="37" t="s">
        <v>30</v>
      </c>
      <c r="B954" s="6" t="s">
        <v>35</v>
      </c>
      <c r="C954" s="282">
        <v>43141</v>
      </c>
      <c r="D954" s="281">
        <f t="shared" si="28"/>
        <v>2</v>
      </c>
      <c r="E954" s="6">
        <f t="shared" si="29"/>
        <v>10</v>
      </c>
      <c r="F954" s="37">
        <v>3</v>
      </c>
    </row>
    <row r="955" spans="1:6" x14ac:dyDescent="0.25">
      <c r="A955" s="37" t="s">
        <v>30</v>
      </c>
      <c r="B955" s="6" t="s">
        <v>35</v>
      </c>
      <c r="C955" s="282">
        <v>43157</v>
      </c>
      <c r="D955" s="281">
        <f t="shared" si="28"/>
        <v>2</v>
      </c>
      <c r="E955" s="6">
        <f t="shared" si="29"/>
        <v>26</v>
      </c>
      <c r="F955" s="37">
        <v>1</v>
      </c>
    </row>
    <row r="956" spans="1:6" x14ac:dyDescent="0.25">
      <c r="A956" s="37" t="s">
        <v>30</v>
      </c>
      <c r="B956" s="6" t="s">
        <v>35</v>
      </c>
      <c r="C956" s="282">
        <v>43186</v>
      </c>
      <c r="D956" s="281">
        <f t="shared" si="28"/>
        <v>3</v>
      </c>
      <c r="E956" s="6">
        <f t="shared" si="29"/>
        <v>27</v>
      </c>
      <c r="F956" s="37">
        <v>3</v>
      </c>
    </row>
    <row r="957" spans="1:6" x14ac:dyDescent="0.25">
      <c r="A957" s="37" t="s">
        <v>30</v>
      </c>
      <c r="B957" s="6" t="s">
        <v>35</v>
      </c>
      <c r="C957" s="282">
        <v>43118</v>
      </c>
      <c r="D957" s="281">
        <f t="shared" si="28"/>
        <v>1</v>
      </c>
      <c r="E957" s="6">
        <f t="shared" si="29"/>
        <v>18</v>
      </c>
      <c r="F957" s="37">
        <v>4</v>
      </c>
    </row>
    <row r="958" spans="1:6" x14ac:dyDescent="0.25">
      <c r="A958" s="37" t="s">
        <v>30</v>
      </c>
      <c r="B958" s="6" t="s">
        <v>35</v>
      </c>
      <c r="C958" s="282">
        <v>43147</v>
      </c>
      <c r="D958" s="281">
        <f t="shared" si="28"/>
        <v>2</v>
      </c>
      <c r="E958" s="6">
        <f t="shared" si="29"/>
        <v>16</v>
      </c>
      <c r="F958" s="37">
        <v>1</v>
      </c>
    </row>
    <row r="959" spans="1:6" x14ac:dyDescent="0.25">
      <c r="A959" s="37" t="s">
        <v>30</v>
      </c>
      <c r="B959" s="6" t="s">
        <v>35</v>
      </c>
      <c r="C959" s="282">
        <v>43104</v>
      </c>
      <c r="D959" s="281">
        <f t="shared" si="28"/>
        <v>1</v>
      </c>
      <c r="E959" s="6">
        <f t="shared" si="29"/>
        <v>4</v>
      </c>
      <c r="F959" s="37">
        <v>2</v>
      </c>
    </row>
    <row r="960" spans="1:6" x14ac:dyDescent="0.25">
      <c r="A960" s="37" t="s">
        <v>30</v>
      </c>
      <c r="B960" s="6" t="s">
        <v>35</v>
      </c>
      <c r="C960" s="282">
        <v>43111</v>
      </c>
      <c r="D960" s="281">
        <f t="shared" si="28"/>
        <v>1</v>
      </c>
      <c r="E960" s="6">
        <f t="shared" si="29"/>
        <v>11</v>
      </c>
      <c r="F960" s="37">
        <v>2</v>
      </c>
    </row>
    <row r="961" spans="1:6" x14ac:dyDescent="0.25">
      <c r="A961" s="37" t="s">
        <v>30</v>
      </c>
      <c r="B961" s="6" t="s">
        <v>35</v>
      </c>
      <c r="C961" s="282">
        <v>43130</v>
      </c>
      <c r="D961" s="281">
        <f t="shared" si="28"/>
        <v>1</v>
      </c>
      <c r="E961" s="6">
        <f t="shared" si="29"/>
        <v>30</v>
      </c>
      <c r="F961" s="37">
        <v>3</v>
      </c>
    </row>
    <row r="962" spans="1:6" x14ac:dyDescent="0.25">
      <c r="A962" s="37" t="s">
        <v>30</v>
      </c>
      <c r="B962" s="6" t="s">
        <v>35</v>
      </c>
      <c r="C962" s="282">
        <v>43140</v>
      </c>
      <c r="D962" s="281">
        <f t="shared" si="28"/>
        <v>2</v>
      </c>
      <c r="E962" s="6">
        <f t="shared" si="29"/>
        <v>9</v>
      </c>
      <c r="F962" s="37">
        <v>2</v>
      </c>
    </row>
    <row r="963" spans="1:6" x14ac:dyDescent="0.25">
      <c r="A963" s="37" t="s">
        <v>30</v>
      </c>
      <c r="B963" s="6" t="s">
        <v>35</v>
      </c>
      <c r="C963" s="282">
        <v>43143</v>
      </c>
      <c r="D963" s="281">
        <f t="shared" ref="D963:D1026" si="30">MONTH(C963)</f>
        <v>2</v>
      </c>
      <c r="E963" s="6">
        <f t="shared" ref="E963:E1026" si="31">DAY(C963)</f>
        <v>12</v>
      </c>
      <c r="F963" s="37">
        <v>3</v>
      </c>
    </row>
    <row r="964" spans="1:6" x14ac:dyDescent="0.25">
      <c r="A964" s="37" t="s">
        <v>30</v>
      </c>
      <c r="B964" s="6" t="s">
        <v>35</v>
      </c>
      <c r="C964" s="282">
        <v>43169</v>
      </c>
      <c r="D964" s="281">
        <f t="shared" si="30"/>
        <v>3</v>
      </c>
      <c r="E964" s="6">
        <f t="shared" si="31"/>
        <v>10</v>
      </c>
      <c r="F964" s="37">
        <v>1</v>
      </c>
    </row>
    <row r="965" spans="1:6" x14ac:dyDescent="0.25">
      <c r="A965" s="37" t="s">
        <v>30</v>
      </c>
      <c r="B965" s="6" t="s">
        <v>35</v>
      </c>
      <c r="C965" s="282">
        <v>43172</v>
      </c>
      <c r="D965" s="281">
        <f t="shared" si="30"/>
        <v>3</v>
      </c>
      <c r="E965" s="6">
        <f t="shared" si="31"/>
        <v>13</v>
      </c>
      <c r="F965" s="37">
        <v>1</v>
      </c>
    </row>
    <row r="966" spans="1:6" x14ac:dyDescent="0.25">
      <c r="A966" s="37" t="s">
        <v>30</v>
      </c>
      <c r="B966" s="6" t="s">
        <v>35</v>
      </c>
      <c r="C966" s="282">
        <v>43175</v>
      </c>
      <c r="D966" s="281">
        <f t="shared" si="30"/>
        <v>3</v>
      </c>
      <c r="E966" s="6">
        <f t="shared" si="31"/>
        <v>16</v>
      </c>
      <c r="F966" s="37">
        <v>1</v>
      </c>
    </row>
    <row r="967" spans="1:6" x14ac:dyDescent="0.25">
      <c r="A967" s="37" t="s">
        <v>30</v>
      </c>
      <c r="B967" s="6" t="s">
        <v>39</v>
      </c>
      <c r="C967" s="282">
        <v>41645</v>
      </c>
      <c r="D967" s="281">
        <f t="shared" si="30"/>
        <v>1</v>
      </c>
      <c r="E967" s="6">
        <f t="shared" si="31"/>
        <v>6</v>
      </c>
      <c r="F967" s="37">
        <v>3</v>
      </c>
    </row>
    <row r="968" spans="1:6" x14ac:dyDescent="0.25">
      <c r="A968" s="37" t="s">
        <v>30</v>
      </c>
      <c r="B968" s="6" t="s">
        <v>39</v>
      </c>
      <c r="C968" s="282">
        <v>41648</v>
      </c>
      <c r="D968" s="281">
        <f t="shared" si="30"/>
        <v>1</v>
      </c>
      <c r="E968" s="6">
        <f t="shared" si="31"/>
        <v>9</v>
      </c>
      <c r="F968" s="37">
        <v>4</v>
      </c>
    </row>
    <row r="969" spans="1:6" x14ac:dyDescent="0.25">
      <c r="A969" s="37" t="s">
        <v>30</v>
      </c>
      <c r="B969" s="6" t="s">
        <v>39</v>
      </c>
      <c r="C969" s="282">
        <v>41655</v>
      </c>
      <c r="D969" s="281">
        <f t="shared" si="30"/>
        <v>1</v>
      </c>
      <c r="E969" s="6">
        <f t="shared" si="31"/>
        <v>16</v>
      </c>
      <c r="F969" s="37">
        <v>5</v>
      </c>
    </row>
    <row r="970" spans="1:6" x14ac:dyDescent="0.25">
      <c r="A970" s="37" t="s">
        <v>30</v>
      </c>
      <c r="B970" s="6" t="s">
        <v>39</v>
      </c>
      <c r="C970" s="282">
        <v>41658</v>
      </c>
      <c r="D970" s="281">
        <f t="shared" si="30"/>
        <v>1</v>
      </c>
      <c r="E970" s="6">
        <f t="shared" si="31"/>
        <v>19</v>
      </c>
      <c r="F970" s="37">
        <v>2</v>
      </c>
    </row>
    <row r="971" spans="1:6" x14ac:dyDescent="0.25">
      <c r="A971" s="37" t="s">
        <v>30</v>
      </c>
      <c r="B971" s="6" t="s">
        <v>39</v>
      </c>
      <c r="C971" s="282">
        <v>41693</v>
      </c>
      <c r="D971" s="281">
        <f t="shared" si="30"/>
        <v>2</v>
      </c>
      <c r="E971" s="6">
        <f t="shared" si="31"/>
        <v>23</v>
      </c>
      <c r="F971" s="37">
        <v>6</v>
      </c>
    </row>
    <row r="972" spans="1:6" x14ac:dyDescent="0.25">
      <c r="A972" s="37" t="s">
        <v>30</v>
      </c>
      <c r="B972" s="6" t="s">
        <v>39</v>
      </c>
      <c r="C972" s="282">
        <v>41703</v>
      </c>
      <c r="D972" s="281">
        <f t="shared" si="30"/>
        <v>3</v>
      </c>
      <c r="E972" s="6">
        <f t="shared" si="31"/>
        <v>5</v>
      </c>
      <c r="F972" s="37">
        <v>3</v>
      </c>
    </row>
    <row r="973" spans="1:6" x14ac:dyDescent="0.25">
      <c r="A973" s="37" t="s">
        <v>30</v>
      </c>
      <c r="B973" s="6" t="s">
        <v>39</v>
      </c>
      <c r="C973" s="282">
        <v>41706</v>
      </c>
      <c r="D973" s="281">
        <f t="shared" si="30"/>
        <v>3</v>
      </c>
      <c r="E973" s="6">
        <f t="shared" si="31"/>
        <v>8</v>
      </c>
      <c r="F973" s="37">
        <v>2</v>
      </c>
    </row>
    <row r="974" spans="1:6" x14ac:dyDescent="0.25">
      <c r="A974" s="37" t="s">
        <v>30</v>
      </c>
      <c r="B974" s="6" t="s">
        <v>39</v>
      </c>
      <c r="C974" s="282">
        <v>42622</v>
      </c>
      <c r="D974" s="281">
        <f t="shared" si="30"/>
        <v>9</v>
      </c>
      <c r="E974" s="6">
        <f t="shared" si="31"/>
        <v>9</v>
      </c>
      <c r="F974" s="37">
        <v>1</v>
      </c>
    </row>
    <row r="975" spans="1:6" x14ac:dyDescent="0.25">
      <c r="A975" s="37" t="s">
        <v>30</v>
      </c>
      <c r="B975" s="6" t="s">
        <v>39</v>
      </c>
      <c r="C975" s="282">
        <v>41644</v>
      </c>
      <c r="D975" s="281">
        <f t="shared" si="30"/>
        <v>1</v>
      </c>
      <c r="E975" s="6">
        <f t="shared" si="31"/>
        <v>5</v>
      </c>
      <c r="F975" s="37">
        <v>3</v>
      </c>
    </row>
    <row r="976" spans="1:6" x14ac:dyDescent="0.25">
      <c r="A976" s="37" t="s">
        <v>30</v>
      </c>
      <c r="B976" s="6" t="s">
        <v>39</v>
      </c>
      <c r="C976" s="282">
        <v>41660</v>
      </c>
      <c r="D976" s="281">
        <f t="shared" si="30"/>
        <v>1</v>
      </c>
      <c r="E976" s="6">
        <f t="shared" si="31"/>
        <v>21</v>
      </c>
      <c r="F976" s="37">
        <v>4</v>
      </c>
    </row>
    <row r="977" spans="1:6" x14ac:dyDescent="0.25">
      <c r="A977" s="37" t="s">
        <v>30</v>
      </c>
      <c r="B977" s="6" t="s">
        <v>39</v>
      </c>
      <c r="C977" s="282">
        <v>41696</v>
      </c>
      <c r="D977" s="281">
        <f t="shared" si="30"/>
        <v>2</v>
      </c>
      <c r="E977" s="6">
        <f t="shared" si="31"/>
        <v>26</v>
      </c>
      <c r="F977" s="37">
        <v>2</v>
      </c>
    </row>
    <row r="978" spans="1:6" x14ac:dyDescent="0.25">
      <c r="A978" s="37" t="s">
        <v>30</v>
      </c>
      <c r="B978" s="6" t="s">
        <v>39</v>
      </c>
      <c r="C978" s="282">
        <v>41728</v>
      </c>
      <c r="D978" s="281">
        <f t="shared" si="30"/>
        <v>3</v>
      </c>
      <c r="E978" s="6">
        <f t="shared" si="31"/>
        <v>30</v>
      </c>
      <c r="F978" s="37">
        <v>2</v>
      </c>
    </row>
    <row r="979" spans="1:6" x14ac:dyDescent="0.25">
      <c r="A979" s="37" t="s">
        <v>30</v>
      </c>
      <c r="B979" s="6" t="s">
        <v>39</v>
      </c>
      <c r="C979" s="282">
        <v>41647</v>
      </c>
      <c r="D979" s="281">
        <f t="shared" si="30"/>
        <v>1</v>
      </c>
      <c r="E979" s="6">
        <f t="shared" si="31"/>
        <v>8</v>
      </c>
      <c r="F979" s="37">
        <v>2</v>
      </c>
    </row>
    <row r="980" spans="1:6" x14ac:dyDescent="0.25">
      <c r="A980" s="37" t="s">
        <v>30</v>
      </c>
      <c r="B980" s="6" t="s">
        <v>39</v>
      </c>
      <c r="C980" s="282">
        <v>41653</v>
      </c>
      <c r="D980" s="281">
        <f t="shared" si="30"/>
        <v>1</v>
      </c>
      <c r="E980" s="6">
        <f t="shared" si="31"/>
        <v>14</v>
      </c>
      <c r="F980" s="37">
        <v>4</v>
      </c>
    </row>
    <row r="981" spans="1:6" x14ac:dyDescent="0.25">
      <c r="A981" s="37" t="s">
        <v>30</v>
      </c>
      <c r="B981" s="6" t="s">
        <v>39</v>
      </c>
      <c r="C981" s="282">
        <v>41663</v>
      </c>
      <c r="D981" s="281">
        <f t="shared" si="30"/>
        <v>1</v>
      </c>
      <c r="E981" s="6">
        <f t="shared" si="31"/>
        <v>24</v>
      </c>
      <c r="F981" s="37">
        <v>2</v>
      </c>
    </row>
    <row r="982" spans="1:6" x14ac:dyDescent="0.25">
      <c r="A982" s="37" t="s">
        <v>30</v>
      </c>
      <c r="B982" s="6" t="s">
        <v>39</v>
      </c>
      <c r="C982" s="282">
        <v>41711</v>
      </c>
      <c r="D982" s="281">
        <f t="shared" si="30"/>
        <v>3</v>
      </c>
      <c r="E982" s="6">
        <f t="shared" si="31"/>
        <v>13</v>
      </c>
      <c r="F982" s="37">
        <v>3</v>
      </c>
    </row>
    <row r="983" spans="1:6" x14ac:dyDescent="0.25">
      <c r="A983" s="37" t="s">
        <v>30</v>
      </c>
      <c r="B983" s="6" t="s">
        <v>39</v>
      </c>
      <c r="C983" s="282">
        <v>41646</v>
      </c>
      <c r="D983" s="281">
        <f t="shared" si="30"/>
        <v>1</v>
      </c>
      <c r="E983" s="6">
        <f t="shared" si="31"/>
        <v>7</v>
      </c>
      <c r="F983" s="37">
        <v>1</v>
      </c>
    </row>
    <row r="984" spans="1:6" x14ac:dyDescent="0.25">
      <c r="A984" s="37" t="s">
        <v>30</v>
      </c>
      <c r="B984" s="6" t="s">
        <v>39</v>
      </c>
      <c r="C984" s="282">
        <v>41694</v>
      </c>
      <c r="D984" s="281">
        <f t="shared" si="30"/>
        <v>2</v>
      </c>
      <c r="E984" s="6">
        <f t="shared" si="31"/>
        <v>24</v>
      </c>
      <c r="F984" s="37">
        <v>5</v>
      </c>
    </row>
    <row r="985" spans="1:6" x14ac:dyDescent="0.25">
      <c r="A985" s="37" t="s">
        <v>30</v>
      </c>
      <c r="B985" s="6" t="s">
        <v>39</v>
      </c>
      <c r="C985" s="282">
        <v>41673</v>
      </c>
      <c r="D985" s="281">
        <f t="shared" si="30"/>
        <v>2</v>
      </c>
      <c r="E985" s="6">
        <f t="shared" si="31"/>
        <v>3</v>
      </c>
      <c r="F985" s="37">
        <v>1</v>
      </c>
    </row>
    <row r="986" spans="1:6" x14ac:dyDescent="0.25">
      <c r="A986" s="37" t="s">
        <v>30</v>
      </c>
      <c r="B986" s="6" t="s">
        <v>39</v>
      </c>
      <c r="C986" s="282">
        <v>41676</v>
      </c>
      <c r="D986" s="281">
        <f t="shared" si="30"/>
        <v>2</v>
      </c>
      <c r="E986" s="6">
        <f t="shared" si="31"/>
        <v>6</v>
      </c>
      <c r="F986" s="37">
        <v>2</v>
      </c>
    </row>
    <row r="987" spans="1:6" x14ac:dyDescent="0.25">
      <c r="A987" s="37" t="s">
        <v>30</v>
      </c>
      <c r="B987" s="6" t="s">
        <v>39</v>
      </c>
      <c r="C987" s="282">
        <v>41683</v>
      </c>
      <c r="D987" s="281">
        <f t="shared" si="30"/>
        <v>2</v>
      </c>
      <c r="E987" s="6">
        <f t="shared" si="31"/>
        <v>13</v>
      </c>
      <c r="F987" s="37">
        <v>3</v>
      </c>
    </row>
    <row r="988" spans="1:6" x14ac:dyDescent="0.25">
      <c r="A988" s="37" t="s">
        <v>30</v>
      </c>
      <c r="B988" s="6" t="s">
        <v>39</v>
      </c>
      <c r="C988" s="282">
        <v>41686</v>
      </c>
      <c r="D988" s="281">
        <f t="shared" si="30"/>
        <v>2</v>
      </c>
      <c r="E988" s="6">
        <f t="shared" si="31"/>
        <v>16</v>
      </c>
      <c r="F988" s="37">
        <v>8</v>
      </c>
    </row>
    <row r="989" spans="1:6" x14ac:dyDescent="0.25">
      <c r="A989" s="37" t="s">
        <v>30</v>
      </c>
      <c r="B989" s="6" t="s">
        <v>39</v>
      </c>
      <c r="C989" s="282">
        <v>41689</v>
      </c>
      <c r="D989" s="281">
        <f t="shared" si="30"/>
        <v>2</v>
      </c>
      <c r="E989" s="6">
        <f t="shared" si="31"/>
        <v>19</v>
      </c>
      <c r="F989" s="37">
        <v>4</v>
      </c>
    </row>
    <row r="990" spans="1:6" x14ac:dyDescent="0.25">
      <c r="A990" s="37" t="s">
        <v>30</v>
      </c>
      <c r="B990" s="6" t="s">
        <v>39</v>
      </c>
      <c r="C990" s="282">
        <v>41702</v>
      </c>
      <c r="D990" s="281">
        <f t="shared" si="30"/>
        <v>3</v>
      </c>
      <c r="E990" s="6">
        <f t="shared" si="31"/>
        <v>4</v>
      </c>
      <c r="F990" s="37">
        <v>7</v>
      </c>
    </row>
    <row r="991" spans="1:6" x14ac:dyDescent="0.25">
      <c r="A991" s="37" t="s">
        <v>30</v>
      </c>
      <c r="B991" s="6" t="s">
        <v>39</v>
      </c>
      <c r="C991" s="282">
        <v>41715</v>
      </c>
      <c r="D991" s="281">
        <f t="shared" si="30"/>
        <v>3</v>
      </c>
      <c r="E991" s="6">
        <f t="shared" si="31"/>
        <v>17</v>
      </c>
      <c r="F991" s="37">
        <v>4</v>
      </c>
    </row>
    <row r="992" spans="1:6" x14ac:dyDescent="0.25">
      <c r="A992" s="37" t="s">
        <v>30</v>
      </c>
      <c r="B992" s="6" t="s">
        <v>39</v>
      </c>
      <c r="C992" s="282">
        <v>41661</v>
      </c>
      <c r="D992" s="281">
        <f t="shared" si="30"/>
        <v>1</v>
      </c>
      <c r="E992" s="6">
        <f t="shared" si="31"/>
        <v>22</v>
      </c>
      <c r="F992" s="37">
        <v>3</v>
      </c>
    </row>
    <row r="993" spans="1:6" x14ac:dyDescent="0.25">
      <c r="A993" s="37" t="s">
        <v>30</v>
      </c>
      <c r="B993" s="6" t="s">
        <v>39</v>
      </c>
      <c r="C993" s="282">
        <v>41671</v>
      </c>
      <c r="D993" s="281">
        <f t="shared" si="30"/>
        <v>2</v>
      </c>
      <c r="E993" s="6">
        <f t="shared" si="31"/>
        <v>1</v>
      </c>
      <c r="F993" s="37">
        <v>4</v>
      </c>
    </row>
    <row r="994" spans="1:6" x14ac:dyDescent="0.25">
      <c r="A994" s="37" t="s">
        <v>30</v>
      </c>
      <c r="B994" s="6" t="s">
        <v>39</v>
      </c>
      <c r="C994" s="282">
        <v>41700</v>
      </c>
      <c r="D994" s="281">
        <f t="shared" si="30"/>
        <v>3</v>
      </c>
      <c r="E994" s="6">
        <f t="shared" si="31"/>
        <v>2</v>
      </c>
      <c r="F994" s="37">
        <v>4</v>
      </c>
    </row>
    <row r="995" spans="1:6" x14ac:dyDescent="0.25">
      <c r="A995" s="37" t="s">
        <v>30</v>
      </c>
      <c r="B995" s="6" t="s">
        <v>39</v>
      </c>
      <c r="C995" s="282">
        <v>41709</v>
      </c>
      <c r="D995" s="281">
        <f t="shared" si="30"/>
        <v>3</v>
      </c>
      <c r="E995" s="6">
        <f t="shared" si="31"/>
        <v>11</v>
      </c>
      <c r="F995" s="37">
        <v>2</v>
      </c>
    </row>
    <row r="996" spans="1:6" x14ac:dyDescent="0.25">
      <c r="A996" s="37" t="s">
        <v>30</v>
      </c>
      <c r="B996" s="6" t="s">
        <v>39</v>
      </c>
      <c r="C996" s="282">
        <v>41722</v>
      </c>
      <c r="D996" s="281">
        <f t="shared" si="30"/>
        <v>3</v>
      </c>
      <c r="E996" s="6">
        <f t="shared" si="31"/>
        <v>24</v>
      </c>
      <c r="F996" s="37">
        <v>2</v>
      </c>
    </row>
    <row r="997" spans="1:6" x14ac:dyDescent="0.25">
      <c r="A997" s="37" t="s">
        <v>30</v>
      </c>
      <c r="B997" s="6" t="s">
        <v>39</v>
      </c>
      <c r="C997" s="282">
        <v>41725</v>
      </c>
      <c r="D997" s="281">
        <f t="shared" si="30"/>
        <v>3</v>
      </c>
      <c r="E997" s="6">
        <f t="shared" si="31"/>
        <v>27</v>
      </c>
      <c r="F997" s="37">
        <v>1</v>
      </c>
    </row>
    <row r="998" spans="1:6" x14ac:dyDescent="0.25">
      <c r="A998" s="37" t="s">
        <v>30</v>
      </c>
      <c r="B998" s="6" t="s">
        <v>39</v>
      </c>
      <c r="C998" s="282">
        <v>41672</v>
      </c>
      <c r="D998" s="281">
        <f t="shared" si="30"/>
        <v>2</v>
      </c>
      <c r="E998" s="6">
        <f t="shared" si="31"/>
        <v>2</v>
      </c>
      <c r="F998" s="37">
        <v>5</v>
      </c>
    </row>
    <row r="999" spans="1:6" x14ac:dyDescent="0.25">
      <c r="A999" s="37" t="s">
        <v>30</v>
      </c>
      <c r="B999" s="6" t="s">
        <v>39</v>
      </c>
      <c r="C999" s="282">
        <v>41682</v>
      </c>
      <c r="D999" s="281">
        <f t="shared" si="30"/>
        <v>2</v>
      </c>
      <c r="E999" s="6">
        <f t="shared" si="31"/>
        <v>12</v>
      </c>
      <c r="F999" s="37">
        <v>5</v>
      </c>
    </row>
    <row r="1000" spans="1:6" x14ac:dyDescent="0.25">
      <c r="A1000" s="37" t="s">
        <v>30</v>
      </c>
      <c r="B1000" s="6" t="s">
        <v>39</v>
      </c>
      <c r="C1000" s="282">
        <v>41695</v>
      </c>
      <c r="D1000" s="281">
        <f t="shared" si="30"/>
        <v>2</v>
      </c>
      <c r="E1000" s="6">
        <f t="shared" si="31"/>
        <v>25</v>
      </c>
      <c r="F1000" s="37">
        <v>2</v>
      </c>
    </row>
    <row r="1001" spans="1:6" x14ac:dyDescent="0.25">
      <c r="A1001" s="37" t="s">
        <v>30</v>
      </c>
      <c r="B1001" s="6" t="s">
        <v>39</v>
      </c>
      <c r="C1001" s="282">
        <v>41717</v>
      </c>
      <c r="D1001" s="281">
        <f t="shared" si="30"/>
        <v>3</v>
      </c>
      <c r="E1001" s="6">
        <f t="shared" si="31"/>
        <v>19</v>
      </c>
      <c r="F1001" s="37">
        <v>4</v>
      </c>
    </row>
    <row r="1002" spans="1:6" x14ac:dyDescent="0.25">
      <c r="A1002" s="37" t="s">
        <v>30</v>
      </c>
      <c r="B1002" s="6" t="s">
        <v>39</v>
      </c>
      <c r="C1002" s="282">
        <v>41649</v>
      </c>
      <c r="D1002" s="281">
        <f t="shared" si="30"/>
        <v>1</v>
      </c>
      <c r="E1002" s="6">
        <f t="shared" si="31"/>
        <v>10</v>
      </c>
      <c r="F1002" s="37">
        <v>3</v>
      </c>
    </row>
    <row r="1003" spans="1:6" x14ac:dyDescent="0.25">
      <c r="A1003" s="37" t="s">
        <v>30</v>
      </c>
      <c r="B1003" s="6" t="s">
        <v>39</v>
      </c>
      <c r="C1003" s="282">
        <v>41678</v>
      </c>
      <c r="D1003" s="281">
        <f t="shared" si="30"/>
        <v>2</v>
      </c>
      <c r="E1003" s="6">
        <f t="shared" si="31"/>
        <v>8</v>
      </c>
      <c r="F1003" s="37">
        <v>1</v>
      </c>
    </row>
    <row r="1004" spans="1:6" x14ac:dyDescent="0.25">
      <c r="A1004" s="37" t="s">
        <v>30</v>
      </c>
      <c r="B1004" s="6" t="s">
        <v>39</v>
      </c>
      <c r="C1004" s="282">
        <v>41691</v>
      </c>
      <c r="D1004" s="281">
        <f t="shared" si="30"/>
        <v>2</v>
      </c>
      <c r="E1004" s="6">
        <f t="shared" si="31"/>
        <v>21</v>
      </c>
      <c r="F1004" s="37">
        <v>1</v>
      </c>
    </row>
    <row r="1005" spans="1:6" x14ac:dyDescent="0.25">
      <c r="A1005" s="37" t="s">
        <v>30</v>
      </c>
      <c r="B1005" s="6" t="s">
        <v>39</v>
      </c>
      <c r="C1005" s="282">
        <v>41720</v>
      </c>
      <c r="D1005" s="281">
        <f t="shared" si="30"/>
        <v>3</v>
      </c>
      <c r="E1005" s="6">
        <f t="shared" si="31"/>
        <v>22</v>
      </c>
      <c r="F1005" s="37">
        <v>3</v>
      </c>
    </row>
    <row r="1006" spans="1:6" x14ac:dyDescent="0.25">
      <c r="A1006" s="37" t="s">
        <v>30</v>
      </c>
      <c r="B1006" s="6" t="s">
        <v>39</v>
      </c>
      <c r="C1006" s="282">
        <v>41664</v>
      </c>
      <c r="D1006" s="281">
        <f t="shared" si="30"/>
        <v>1</v>
      </c>
      <c r="E1006" s="6">
        <f t="shared" si="31"/>
        <v>25</v>
      </c>
      <c r="F1006" s="37">
        <v>3</v>
      </c>
    </row>
    <row r="1007" spans="1:6" x14ac:dyDescent="0.25">
      <c r="A1007" s="37" t="s">
        <v>30</v>
      </c>
      <c r="B1007" s="6" t="s">
        <v>39</v>
      </c>
      <c r="C1007" s="282">
        <v>41680</v>
      </c>
      <c r="D1007" s="281">
        <f t="shared" si="30"/>
        <v>2</v>
      </c>
      <c r="E1007" s="6">
        <f t="shared" si="31"/>
        <v>10</v>
      </c>
      <c r="F1007" s="37">
        <v>4</v>
      </c>
    </row>
    <row r="1008" spans="1:6" x14ac:dyDescent="0.25">
      <c r="A1008" s="37" t="s">
        <v>30</v>
      </c>
      <c r="B1008" s="6" t="s">
        <v>39</v>
      </c>
      <c r="C1008" s="282">
        <v>41716</v>
      </c>
      <c r="D1008" s="281">
        <f t="shared" si="30"/>
        <v>3</v>
      </c>
      <c r="E1008" s="6">
        <f t="shared" si="31"/>
        <v>18</v>
      </c>
      <c r="F1008" s="37">
        <v>5</v>
      </c>
    </row>
    <row r="1009" spans="1:6" x14ac:dyDescent="0.25">
      <c r="A1009" s="37" t="s">
        <v>30</v>
      </c>
      <c r="B1009" s="6" t="s">
        <v>39</v>
      </c>
      <c r="C1009" s="282">
        <v>41719</v>
      </c>
      <c r="D1009" s="281">
        <f t="shared" si="30"/>
        <v>3</v>
      </c>
      <c r="E1009" s="6">
        <f t="shared" si="31"/>
        <v>21</v>
      </c>
      <c r="F1009" s="37">
        <v>1</v>
      </c>
    </row>
    <row r="1010" spans="1:6" x14ac:dyDescent="0.25">
      <c r="A1010" s="37" t="s">
        <v>30</v>
      </c>
      <c r="B1010" s="6" t="s">
        <v>39</v>
      </c>
      <c r="C1010" s="282">
        <v>41641</v>
      </c>
      <c r="D1010" s="281">
        <f t="shared" si="30"/>
        <v>1</v>
      </c>
      <c r="E1010" s="6">
        <f t="shared" si="31"/>
        <v>2</v>
      </c>
      <c r="F1010" s="37">
        <v>4</v>
      </c>
    </row>
    <row r="1011" spans="1:6" x14ac:dyDescent="0.25">
      <c r="A1011" s="37" t="s">
        <v>30</v>
      </c>
      <c r="B1011" s="6" t="s">
        <v>39</v>
      </c>
      <c r="C1011" s="282">
        <v>41657</v>
      </c>
      <c r="D1011" s="281">
        <f t="shared" si="30"/>
        <v>1</v>
      </c>
      <c r="E1011" s="6">
        <f t="shared" si="31"/>
        <v>18</v>
      </c>
      <c r="F1011" s="37">
        <v>1</v>
      </c>
    </row>
    <row r="1012" spans="1:6" x14ac:dyDescent="0.25">
      <c r="A1012" s="37" t="s">
        <v>30</v>
      </c>
      <c r="B1012" s="6" t="s">
        <v>39</v>
      </c>
      <c r="C1012" s="282">
        <v>41667</v>
      </c>
      <c r="D1012" s="281">
        <f t="shared" si="30"/>
        <v>1</v>
      </c>
      <c r="E1012" s="6">
        <f t="shared" si="31"/>
        <v>28</v>
      </c>
      <c r="F1012" s="37">
        <v>4</v>
      </c>
    </row>
    <row r="1013" spans="1:6" x14ac:dyDescent="0.25">
      <c r="A1013" s="37" t="s">
        <v>30</v>
      </c>
      <c r="B1013" s="6" t="s">
        <v>39</v>
      </c>
      <c r="C1013" s="282">
        <v>41705</v>
      </c>
      <c r="D1013" s="281">
        <f t="shared" si="30"/>
        <v>3</v>
      </c>
      <c r="E1013" s="6">
        <f t="shared" si="31"/>
        <v>7</v>
      </c>
      <c r="F1013" s="37">
        <v>3</v>
      </c>
    </row>
    <row r="1014" spans="1:6" x14ac:dyDescent="0.25">
      <c r="A1014" s="37" t="s">
        <v>30</v>
      </c>
      <c r="B1014" s="6" t="s">
        <v>39</v>
      </c>
      <c r="C1014" s="282">
        <v>41712</v>
      </c>
      <c r="D1014" s="281">
        <f t="shared" si="30"/>
        <v>3</v>
      </c>
      <c r="E1014" s="6">
        <f t="shared" si="31"/>
        <v>14</v>
      </c>
      <c r="F1014" s="37">
        <v>2</v>
      </c>
    </row>
    <row r="1015" spans="1:6" x14ac:dyDescent="0.25">
      <c r="A1015" s="37" t="s">
        <v>30</v>
      </c>
      <c r="B1015" s="6" t="s">
        <v>39</v>
      </c>
      <c r="C1015" s="282">
        <v>41662</v>
      </c>
      <c r="D1015" s="281">
        <f t="shared" si="30"/>
        <v>1</v>
      </c>
      <c r="E1015" s="6">
        <f t="shared" si="31"/>
        <v>23</v>
      </c>
      <c r="F1015" s="37">
        <v>2</v>
      </c>
    </row>
    <row r="1016" spans="1:6" x14ac:dyDescent="0.25">
      <c r="A1016" s="37" t="s">
        <v>30</v>
      </c>
      <c r="B1016" s="6" t="s">
        <v>39</v>
      </c>
      <c r="C1016" s="282">
        <v>41665</v>
      </c>
      <c r="D1016" s="281">
        <f t="shared" si="30"/>
        <v>1</v>
      </c>
      <c r="E1016" s="6">
        <f t="shared" si="31"/>
        <v>26</v>
      </c>
      <c r="F1016" s="37">
        <v>6</v>
      </c>
    </row>
    <row r="1017" spans="1:6" x14ac:dyDescent="0.25">
      <c r="A1017" s="37" t="s">
        <v>30</v>
      </c>
      <c r="B1017" s="6" t="s">
        <v>39</v>
      </c>
      <c r="C1017" s="282">
        <v>41681</v>
      </c>
      <c r="D1017" s="281">
        <f t="shared" si="30"/>
        <v>2</v>
      </c>
      <c r="E1017" s="6">
        <f t="shared" si="31"/>
        <v>11</v>
      </c>
      <c r="F1017" s="37">
        <v>6</v>
      </c>
    </row>
    <row r="1018" spans="1:6" x14ac:dyDescent="0.25">
      <c r="A1018" s="37" t="s">
        <v>30</v>
      </c>
      <c r="B1018" s="6" t="s">
        <v>39</v>
      </c>
      <c r="C1018" s="282">
        <v>41723</v>
      </c>
      <c r="D1018" s="281">
        <f t="shared" si="30"/>
        <v>3</v>
      </c>
      <c r="E1018" s="6">
        <f t="shared" si="31"/>
        <v>25</v>
      </c>
      <c r="F1018" s="37">
        <v>3</v>
      </c>
    </row>
    <row r="1019" spans="1:6" x14ac:dyDescent="0.25">
      <c r="A1019" s="37" t="s">
        <v>30</v>
      </c>
      <c r="B1019" s="6" t="s">
        <v>39</v>
      </c>
      <c r="C1019" s="282">
        <v>43031</v>
      </c>
      <c r="D1019" s="281">
        <f t="shared" si="30"/>
        <v>10</v>
      </c>
      <c r="E1019" s="6">
        <f t="shared" si="31"/>
        <v>23</v>
      </c>
      <c r="F1019" s="37">
        <v>1</v>
      </c>
    </row>
    <row r="1020" spans="1:6" x14ac:dyDescent="0.25">
      <c r="A1020" s="37" t="s">
        <v>30</v>
      </c>
      <c r="B1020" s="6" t="s">
        <v>39</v>
      </c>
      <c r="C1020" s="282">
        <v>43040</v>
      </c>
      <c r="D1020" s="281">
        <f t="shared" si="30"/>
        <v>11</v>
      </c>
      <c r="E1020" s="6">
        <f t="shared" si="31"/>
        <v>1</v>
      </c>
      <c r="F1020" s="37">
        <v>1</v>
      </c>
    </row>
    <row r="1021" spans="1:6" x14ac:dyDescent="0.25">
      <c r="A1021" s="37" t="s">
        <v>30</v>
      </c>
      <c r="B1021" s="6" t="s">
        <v>39</v>
      </c>
      <c r="C1021" s="282">
        <v>41685</v>
      </c>
      <c r="D1021" s="281">
        <f t="shared" si="30"/>
        <v>2</v>
      </c>
      <c r="E1021" s="6">
        <f t="shared" si="31"/>
        <v>15</v>
      </c>
      <c r="F1021" s="37">
        <v>5</v>
      </c>
    </row>
    <row r="1022" spans="1:6" x14ac:dyDescent="0.25">
      <c r="A1022" s="37" t="s">
        <v>30</v>
      </c>
      <c r="B1022" s="6" t="s">
        <v>39</v>
      </c>
      <c r="C1022" s="282">
        <v>41708</v>
      </c>
      <c r="D1022" s="281">
        <f t="shared" si="30"/>
        <v>3</v>
      </c>
      <c r="E1022" s="6">
        <f t="shared" si="31"/>
        <v>10</v>
      </c>
      <c r="F1022" s="37">
        <v>7</v>
      </c>
    </row>
    <row r="1023" spans="1:6" x14ac:dyDescent="0.25">
      <c r="A1023" s="37" t="s">
        <v>30</v>
      </c>
      <c r="B1023" s="6" t="s">
        <v>39</v>
      </c>
      <c r="C1023" s="282">
        <v>41714</v>
      </c>
      <c r="D1023" s="281">
        <f t="shared" si="30"/>
        <v>3</v>
      </c>
      <c r="E1023" s="6">
        <f t="shared" si="31"/>
        <v>16</v>
      </c>
      <c r="F1023" s="37">
        <v>2</v>
      </c>
    </row>
    <row r="1024" spans="1:6" x14ac:dyDescent="0.25">
      <c r="A1024" s="37" t="s">
        <v>30</v>
      </c>
      <c r="B1024" s="6" t="s">
        <v>39</v>
      </c>
      <c r="C1024" s="282">
        <v>41724</v>
      </c>
      <c r="D1024" s="281">
        <f t="shared" si="30"/>
        <v>3</v>
      </c>
      <c r="E1024" s="6">
        <f t="shared" si="31"/>
        <v>26</v>
      </c>
      <c r="F1024" s="37">
        <v>5</v>
      </c>
    </row>
    <row r="1025" spans="1:6" x14ac:dyDescent="0.25">
      <c r="A1025" s="37" t="s">
        <v>30</v>
      </c>
      <c r="B1025" s="6" t="s">
        <v>39</v>
      </c>
      <c r="C1025" s="282">
        <v>41642</v>
      </c>
      <c r="D1025" s="281">
        <f t="shared" si="30"/>
        <v>1</v>
      </c>
      <c r="E1025" s="6">
        <f t="shared" si="31"/>
        <v>3</v>
      </c>
      <c r="F1025" s="37">
        <v>2</v>
      </c>
    </row>
    <row r="1026" spans="1:6" x14ac:dyDescent="0.25">
      <c r="A1026" s="37" t="s">
        <v>30</v>
      </c>
      <c r="B1026" s="6" t="s">
        <v>39</v>
      </c>
      <c r="C1026" s="282">
        <v>41677</v>
      </c>
      <c r="D1026" s="281">
        <f t="shared" si="30"/>
        <v>2</v>
      </c>
      <c r="E1026" s="6">
        <f t="shared" si="31"/>
        <v>7</v>
      </c>
      <c r="F1026" s="37">
        <v>2</v>
      </c>
    </row>
    <row r="1027" spans="1:6" x14ac:dyDescent="0.25">
      <c r="A1027" s="37" t="s">
        <v>30</v>
      </c>
      <c r="B1027" s="6" t="s">
        <v>39</v>
      </c>
      <c r="C1027" s="282">
        <v>41687</v>
      </c>
      <c r="D1027" s="281">
        <f t="shared" ref="D1027:D1090" si="32">MONTH(C1027)</f>
        <v>2</v>
      </c>
      <c r="E1027" s="6">
        <f t="shared" ref="E1027:E1090" si="33">DAY(C1027)</f>
        <v>17</v>
      </c>
      <c r="F1027" s="37">
        <v>5</v>
      </c>
    </row>
    <row r="1028" spans="1:6" x14ac:dyDescent="0.25">
      <c r="A1028" s="37" t="s">
        <v>30</v>
      </c>
      <c r="B1028" s="6" t="s">
        <v>39</v>
      </c>
      <c r="C1028" s="282">
        <v>41651</v>
      </c>
      <c r="D1028" s="281">
        <f t="shared" si="32"/>
        <v>1</v>
      </c>
      <c r="E1028" s="6">
        <f t="shared" si="33"/>
        <v>12</v>
      </c>
      <c r="F1028" s="37">
        <v>2</v>
      </c>
    </row>
    <row r="1029" spans="1:6" x14ac:dyDescent="0.25">
      <c r="A1029" s="37" t="s">
        <v>30</v>
      </c>
      <c r="B1029" s="6" t="s">
        <v>39</v>
      </c>
      <c r="C1029" s="282">
        <v>41654</v>
      </c>
      <c r="D1029" s="281">
        <f t="shared" si="32"/>
        <v>1</v>
      </c>
      <c r="E1029" s="6">
        <f t="shared" si="33"/>
        <v>15</v>
      </c>
      <c r="F1029" s="37">
        <v>3</v>
      </c>
    </row>
    <row r="1030" spans="1:6" x14ac:dyDescent="0.25">
      <c r="A1030" s="37" t="s">
        <v>30</v>
      </c>
      <c r="B1030" s="6" t="s">
        <v>39</v>
      </c>
      <c r="C1030" s="282">
        <v>41670</v>
      </c>
      <c r="D1030" s="281">
        <f t="shared" si="32"/>
        <v>1</v>
      </c>
      <c r="E1030" s="6">
        <f t="shared" si="33"/>
        <v>31</v>
      </c>
      <c r="F1030" s="37">
        <v>3</v>
      </c>
    </row>
    <row r="1031" spans="1:6" x14ac:dyDescent="0.25">
      <c r="A1031" s="37" t="s">
        <v>30</v>
      </c>
      <c r="B1031" s="6" t="s">
        <v>39</v>
      </c>
      <c r="C1031" s="282">
        <v>41699</v>
      </c>
      <c r="D1031" s="281">
        <f t="shared" si="32"/>
        <v>3</v>
      </c>
      <c r="E1031" s="6">
        <f t="shared" si="33"/>
        <v>1</v>
      </c>
      <c r="F1031" s="37">
        <v>3</v>
      </c>
    </row>
    <row r="1032" spans="1:6" x14ac:dyDescent="0.25">
      <c r="A1032" s="37" t="s">
        <v>30</v>
      </c>
      <c r="B1032" s="6" t="s">
        <v>39</v>
      </c>
      <c r="C1032" s="282">
        <v>41718</v>
      </c>
      <c r="D1032" s="281">
        <f t="shared" si="32"/>
        <v>3</v>
      </c>
      <c r="E1032" s="6">
        <f t="shared" si="33"/>
        <v>20</v>
      </c>
      <c r="F1032" s="37">
        <v>4</v>
      </c>
    </row>
    <row r="1033" spans="1:6" x14ac:dyDescent="0.25">
      <c r="A1033" s="37" t="s">
        <v>30</v>
      </c>
      <c r="B1033" s="6" t="s">
        <v>39</v>
      </c>
      <c r="C1033" s="282">
        <v>41721</v>
      </c>
      <c r="D1033" s="281">
        <f t="shared" si="32"/>
        <v>3</v>
      </c>
      <c r="E1033" s="6">
        <f t="shared" si="33"/>
        <v>23</v>
      </c>
      <c r="F1033" s="37">
        <v>4</v>
      </c>
    </row>
    <row r="1034" spans="1:6" x14ac:dyDescent="0.25">
      <c r="A1034" s="37" t="s">
        <v>30</v>
      </c>
      <c r="B1034" s="6" t="s">
        <v>39</v>
      </c>
      <c r="C1034" s="282">
        <v>41640</v>
      </c>
      <c r="D1034" s="281">
        <f t="shared" si="32"/>
        <v>1</v>
      </c>
      <c r="E1034" s="6">
        <f t="shared" si="33"/>
        <v>1</v>
      </c>
      <c r="F1034" s="37">
        <v>603</v>
      </c>
    </row>
    <row r="1035" spans="1:6" x14ac:dyDescent="0.25">
      <c r="A1035" s="37" t="s">
        <v>30</v>
      </c>
      <c r="B1035" s="6" t="s">
        <v>39</v>
      </c>
      <c r="C1035" s="282">
        <v>41650</v>
      </c>
      <c r="D1035" s="281">
        <f t="shared" si="32"/>
        <v>1</v>
      </c>
      <c r="E1035" s="6">
        <f t="shared" si="33"/>
        <v>11</v>
      </c>
      <c r="F1035" s="37">
        <v>3</v>
      </c>
    </row>
    <row r="1036" spans="1:6" x14ac:dyDescent="0.25">
      <c r="A1036" s="37" t="s">
        <v>30</v>
      </c>
      <c r="B1036" s="6" t="s">
        <v>39</v>
      </c>
      <c r="C1036" s="282">
        <v>41666</v>
      </c>
      <c r="D1036" s="281">
        <f t="shared" si="32"/>
        <v>1</v>
      </c>
      <c r="E1036" s="6">
        <f t="shared" si="33"/>
        <v>27</v>
      </c>
      <c r="F1036" s="37">
        <v>5</v>
      </c>
    </row>
    <row r="1037" spans="1:6" x14ac:dyDescent="0.25">
      <c r="A1037" s="37" t="s">
        <v>30</v>
      </c>
      <c r="B1037" s="6" t="s">
        <v>39</v>
      </c>
      <c r="C1037" s="282">
        <v>41692</v>
      </c>
      <c r="D1037" s="281">
        <f t="shared" si="32"/>
        <v>2</v>
      </c>
      <c r="E1037" s="6">
        <f t="shared" si="33"/>
        <v>22</v>
      </c>
      <c r="F1037" s="37">
        <v>5</v>
      </c>
    </row>
    <row r="1038" spans="1:6" x14ac:dyDescent="0.25">
      <c r="A1038" s="37" t="s">
        <v>30</v>
      </c>
      <c r="B1038" s="6" t="s">
        <v>39</v>
      </c>
      <c r="C1038" s="282">
        <v>41727</v>
      </c>
      <c r="D1038" s="281">
        <f t="shared" si="32"/>
        <v>3</v>
      </c>
      <c r="E1038" s="6">
        <f t="shared" si="33"/>
        <v>29</v>
      </c>
      <c r="F1038" s="37">
        <v>2</v>
      </c>
    </row>
    <row r="1039" spans="1:6" x14ac:dyDescent="0.25">
      <c r="A1039" s="37" t="s">
        <v>30</v>
      </c>
      <c r="B1039" s="6" t="s">
        <v>39</v>
      </c>
      <c r="C1039" s="282">
        <v>41675</v>
      </c>
      <c r="D1039" s="281">
        <f t="shared" si="32"/>
        <v>2</v>
      </c>
      <c r="E1039" s="6">
        <f t="shared" si="33"/>
        <v>5</v>
      </c>
      <c r="F1039" s="37">
        <v>2</v>
      </c>
    </row>
    <row r="1040" spans="1:6" x14ac:dyDescent="0.25">
      <c r="A1040" s="37" t="s">
        <v>30</v>
      </c>
      <c r="B1040" s="6" t="s">
        <v>39</v>
      </c>
      <c r="C1040" s="282">
        <v>41697</v>
      </c>
      <c r="D1040" s="281">
        <f t="shared" si="32"/>
        <v>2</v>
      </c>
      <c r="E1040" s="6">
        <f t="shared" si="33"/>
        <v>27</v>
      </c>
      <c r="F1040" s="37">
        <v>5</v>
      </c>
    </row>
    <row r="1041" spans="1:6" x14ac:dyDescent="0.25">
      <c r="A1041" s="37" t="s">
        <v>30</v>
      </c>
      <c r="B1041" s="6" t="s">
        <v>39</v>
      </c>
      <c r="C1041" s="282">
        <v>41713</v>
      </c>
      <c r="D1041" s="281">
        <f t="shared" si="32"/>
        <v>3</v>
      </c>
      <c r="E1041" s="6">
        <f t="shared" si="33"/>
        <v>15</v>
      </c>
      <c r="F1041" s="37">
        <v>3</v>
      </c>
    </row>
    <row r="1042" spans="1:6" x14ac:dyDescent="0.25">
      <c r="A1042" s="37" t="s">
        <v>30</v>
      </c>
      <c r="B1042" s="6" t="s">
        <v>39</v>
      </c>
      <c r="C1042" s="282">
        <v>41674</v>
      </c>
      <c r="D1042" s="281">
        <f t="shared" si="32"/>
        <v>2</v>
      </c>
      <c r="E1042" s="6">
        <f t="shared" si="33"/>
        <v>4</v>
      </c>
      <c r="F1042" s="37">
        <v>2</v>
      </c>
    </row>
    <row r="1043" spans="1:6" x14ac:dyDescent="0.25">
      <c r="A1043" s="37" t="s">
        <v>30</v>
      </c>
      <c r="B1043" s="6" t="s">
        <v>39</v>
      </c>
      <c r="C1043" s="282">
        <v>41684</v>
      </c>
      <c r="D1043" s="281">
        <f t="shared" si="32"/>
        <v>2</v>
      </c>
      <c r="E1043" s="6">
        <f t="shared" si="33"/>
        <v>14</v>
      </c>
      <c r="F1043" s="37">
        <v>7</v>
      </c>
    </row>
    <row r="1044" spans="1:6" x14ac:dyDescent="0.25">
      <c r="A1044" s="37" t="s">
        <v>30</v>
      </c>
      <c r="B1044" s="6" t="s">
        <v>39</v>
      </c>
      <c r="C1044" s="282">
        <v>41690</v>
      </c>
      <c r="D1044" s="281">
        <f t="shared" si="32"/>
        <v>2</v>
      </c>
      <c r="E1044" s="6">
        <f t="shared" si="33"/>
        <v>20</v>
      </c>
      <c r="F1044" s="37">
        <v>5</v>
      </c>
    </row>
    <row r="1045" spans="1:6" x14ac:dyDescent="0.25">
      <c r="A1045" s="37" t="s">
        <v>30</v>
      </c>
      <c r="B1045" s="6" t="s">
        <v>39</v>
      </c>
      <c r="C1045" s="282">
        <v>42005</v>
      </c>
      <c r="D1045" s="281">
        <f t="shared" si="32"/>
        <v>1</v>
      </c>
      <c r="E1045" s="6">
        <f t="shared" si="33"/>
        <v>1</v>
      </c>
      <c r="F1045" s="37">
        <v>1</v>
      </c>
    </row>
    <row r="1046" spans="1:6" x14ac:dyDescent="0.25">
      <c r="A1046" s="37" t="s">
        <v>30</v>
      </c>
      <c r="B1046" s="6" t="s">
        <v>39</v>
      </c>
      <c r="C1046" s="282">
        <v>41643</v>
      </c>
      <c r="D1046" s="281">
        <f t="shared" si="32"/>
        <v>1</v>
      </c>
      <c r="E1046" s="6">
        <f t="shared" si="33"/>
        <v>4</v>
      </c>
      <c r="F1046" s="37">
        <v>1</v>
      </c>
    </row>
    <row r="1047" spans="1:6" x14ac:dyDescent="0.25">
      <c r="A1047" s="37" t="s">
        <v>30</v>
      </c>
      <c r="B1047" s="6" t="s">
        <v>39</v>
      </c>
      <c r="C1047" s="282">
        <v>41652</v>
      </c>
      <c r="D1047" s="281">
        <f t="shared" si="32"/>
        <v>1</v>
      </c>
      <c r="E1047" s="6">
        <f t="shared" si="33"/>
        <v>13</v>
      </c>
      <c r="F1047" s="37">
        <v>2</v>
      </c>
    </row>
    <row r="1048" spans="1:6" x14ac:dyDescent="0.25">
      <c r="A1048" s="37" t="s">
        <v>30</v>
      </c>
      <c r="B1048" s="6" t="s">
        <v>39</v>
      </c>
      <c r="C1048" s="282">
        <v>41659</v>
      </c>
      <c r="D1048" s="281">
        <f t="shared" si="32"/>
        <v>1</v>
      </c>
      <c r="E1048" s="6">
        <f t="shared" si="33"/>
        <v>20</v>
      </c>
      <c r="F1048" s="37">
        <v>4</v>
      </c>
    </row>
    <row r="1049" spans="1:6" x14ac:dyDescent="0.25">
      <c r="A1049" s="37" t="s">
        <v>30</v>
      </c>
      <c r="B1049" s="6" t="s">
        <v>39</v>
      </c>
      <c r="C1049" s="282">
        <v>41668</v>
      </c>
      <c r="D1049" s="281">
        <f t="shared" si="32"/>
        <v>1</v>
      </c>
      <c r="E1049" s="6">
        <f t="shared" si="33"/>
        <v>29</v>
      </c>
      <c r="F1049" s="37">
        <v>5</v>
      </c>
    </row>
    <row r="1050" spans="1:6" x14ac:dyDescent="0.25">
      <c r="A1050" s="37" t="s">
        <v>30</v>
      </c>
      <c r="B1050" s="6" t="s">
        <v>39</v>
      </c>
      <c r="C1050" s="282">
        <v>41704</v>
      </c>
      <c r="D1050" s="281">
        <f t="shared" si="32"/>
        <v>3</v>
      </c>
      <c r="E1050" s="6">
        <f t="shared" si="33"/>
        <v>6</v>
      </c>
      <c r="F1050" s="37">
        <v>2</v>
      </c>
    </row>
    <row r="1051" spans="1:6" x14ac:dyDescent="0.25">
      <c r="A1051" s="37" t="s">
        <v>30</v>
      </c>
      <c r="B1051" s="6" t="s">
        <v>39</v>
      </c>
      <c r="C1051" s="282">
        <v>41707</v>
      </c>
      <c r="D1051" s="281">
        <f t="shared" si="32"/>
        <v>3</v>
      </c>
      <c r="E1051" s="6">
        <f t="shared" si="33"/>
        <v>9</v>
      </c>
      <c r="F1051" s="37">
        <v>2</v>
      </c>
    </row>
    <row r="1052" spans="1:6" x14ac:dyDescent="0.25">
      <c r="A1052" s="37" t="s">
        <v>30</v>
      </c>
      <c r="B1052" s="6" t="s">
        <v>39</v>
      </c>
      <c r="C1052" s="282">
        <v>41710</v>
      </c>
      <c r="D1052" s="281">
        <f t="shared" si="32"/>
        <v>3</v>
      </c>
      <c r="E1052" s="6">
        <f t="shared" si="33"/>
        <v>12</v>
      </c>
      <c r="F1052" s="37">
        <v>4</v>
      </c>
    </row>
    <row r="1053" spans="1:6" x14ac:dyDescent="0.25">
      <c r="A1053" s="37" t="s">
        <v>30</v>
      </c>
      <c r="B1053" s="6" t="s">
        <v>39</v>
      </c>
      <c r="C1053" s="282">
        <v>41679</v>
      </c>
      <c r="D1053" s="281">
        <f t="shared" si="32"/>
        <v>2</v>
      </c>
      <c r="E1053" s="6">
        <f t="shared" si="33"/>
        <v>9</v>
      </c>
      <c r="F1053" s="37">
        <v>6</v>
      </c>
    </row>
    <row r="1054" spans="1:6" x14ac:dyDescent="0.25">
      <c r="A1054" s="37" t="s">
        <v>30</v>
      </c>
      <c r="B1054" s="6" t="s">
        <v>39</v>
      </c>
      <c r="C1054" s="282">
        <v>41701</v>
      </c>
      <c r="D1054" s="281">
        <f t="shared" si="32"/>
        <v>3</v>
      </c>
      <c r="E1054" s="6">
        <f t="shared" si="33"/>
        <v>3</v>
      </c>
      <c r="F1054" s="37">
        <v>3</v>
      </c>
    </row>
    <row r="1055" spans="1:6" x14ac:dyDescent="0.25">
      <c r="A1055" s="37" t="s">
        <v>30</v>
      </c>
      <c r="B1055" s="6" t="s">
        <v>40</v>
      </c>
      <c r="C1055" s="282">
        <v>38017</v>
      </c>
      <c r="D1055" s="281">
        <f t="shared" si="32"/>
        <v>1</v>
      </c>
      <c r="E1055" s="6">
        <f t="shared" si="33"/>
        <v>31</v>
      </c>
      <c r="F1055" s="37">
        <v>1</v>
      </c>
    </row>
    <row r="1056" spans="1:6" x14ac:dyDescent="0.25">
      <c r="A1056" s="37" t="s">
        <v>30</v>
      </c>
      <c r="B1056" s="6" t="s">
        <v>40</v>
      </c>
      <c r="C1056" s="282">
        <v>38020</v>
      </c>
      <c r="D1056" s="281">
        <f t="shared" si="32"/>
        <v>2</v>
      </c>
      <c r="E1056" s="6">
        <f t="shared" si="33"/>
        <v>3</v>
      </c>
      <c r="F1056" s="37">
        <v>1</v>
      </c>
    </row>
    <row r="1057" spans="1:6" x14ac:dyDescent="0.25">
      <c r="A1057" s="37" t="s">
        <v>30</v>
      </c>
      <c r="B1057" s="6" t="s">
        <v>40</v>
      </c>
      <c r="C1057" s="282">
        <v>38068</v>
      </c>
      <c r="D1057" s="281">
        <f t="shared" si="32"/>
        <v>3</v>
      </c>
      <c r="E1057" s="6">
        <f t="shared" si="33"/>
        <v>22</v>
      </c>
      <c r="F1057" s="37">
        <v>3</v>
      </c>
    </row>
    <row r="1058" spans="1:6" x14ac:dyDescent="0.25">
      <c r="A1058" s="37" t="s">
        <v>30</v>
      </c>
      <c r="B1058" s="6" t="s">
        <v>40</v>
      </c>
      <c r="C1058" s="282">
        <v>38075</v>
      </c>
      <c r="D1058" s="281">
        <f t="shared" si="32"/>
        <v>3</v>
      </c>
      <c r="E1058" s="6">
        <f t="shared" si="33"/>
        <v>29</v>
      </c>
      <c r="F1058" s="37">
        <v>2</v>
      </c>
    </row>
    <row r="1059" spans="1:6" x14ac:dyDescent="0.25">
      <c r="A1059" s="37" t="s">
        <v>30</v>
      </c>
      <c r="B1059" s="6" t="s">
        <v>40</v>
      </c>
      <c r="C1059" s="282">
        <v>38053</v>
      </c>
      <c r="D1059" s="281">
        <f t="shared" si="32"/>
        <v>3</v>
      </c>
      <c r="E1059" s="6">
        <f t="shared" si="33"/>
        <v>7</v>
      </c>
      <c r="F1059" s="37">
        <v>1</v>
      </c>
    </row>
    <row r="1060" spans="1:6" x14ac:dyDescent="0.25">
      <c r="A1060" s="37" t="s">
        <v>30</v>
      </c>
      <c r="B1060" s="6" t="s">
        <v>40</v>
      </c>
      <c r="C1060" s="282">
        <v>38056</v>
      </c>
      <c r="D1060" s="281">
        <f t="shared" si="32"/>
        <v>3</v>
      </c>
      <c r="E1060" s="6">
        <f t="shared" si="33"/>
        <v>10</v>
      </c>
      <c r="F1060" s="37">
        <v>1</v>
      </c>
    </row>
    <row r="1061" spans="1:6" x14ac:dyDescent="0.25">
      <c r="A1061" s="37" t="s">
        <v>30</v>
      </c>
      <c r="B1061" s="6" t="s">
        <v>40</v>
      </c>
      <c r="C1061" s="282">
        <v>38012</v>
      </c>
      <c r="D1061" s="281">
        <f t="shared" si="32"/>
        <v>1</v>
      </c>
      <c r="E1061" s="6">
        <f t="shared" si="33"/>
        <v>26</v>
      </c>
      <c r="F1061" s="37">
        <v>1</v>
      </c>
    </row>
    <row r="1062" spans="1:6" x14ac:dyDescent="0.25">
      <c r="A1062" s="37" t="s">
        <v>30</v>
      </c>
      <c r="B1062" s="6" t="s">
        <v>40</v>
      </c>
      <c r="C1062" s="282">
        <v>38018</v>
      </c>
      <c r="D1062" s="281">
        <f t="shared" si="32"/>
        <v>2</v>
      </c>
      <c r="E1062" s="6">
        <f t="shared" si="33"/>
        <v>1</v>
      </c>
      <c r="F1062" s="37">
        <v>2</v>
      </c>
    </row>
    <row r="1063" spans="1:6" x14ac:dyDescent="0.25">
      <c r="A1063" s="37" t="s">
        <v>30</v>
      </c>
      <c r="B1063" s="6" t="s">
        <v>40</v>
      </c>
      <c r="C1063" s="282">
        <v>38044</v>
      </c>
      <c r="D1063" s="281">
        <f t="shared" si="32"/>
        <v>2</v>
      </c>
      <c r="E1063" s="6">
        <f t="shared" si="33"/>
        <v>27</v>
      </c>
      <c r="F1063" s="37">
        <v>4</v>
      </c>
    </row>
    <row r="1064" spans="1:6" x14ac:dyDescent="0.25">
      <c r="A1064" s="37" t="s">
        <v>30</v>
      </c>
      <c r="B1064" s="6" t="s">
        <v>40</v>
      </c>
      <c r="C1064" s="282">
        <v>37997</v>
      </c>
      <c r="D1064" s="281">
        <f t="shared" si="32"/>
        <v>1</v>
      </c>
      <c r="E1064" s="6">
        <f t="shared" si="33"/>
        <v>11</v>
      </c>
      <c r="F1064" s="37">
        <v>1</v>
      </c>
    </row>
    <row r="1065" spans="1:6" x14ac:dyDescent="0.25">
      <c r="A1065" s="37" t="s">
        <v>30</v>
      </c>
      <c r="B1065" s="6" t="s">
        <v>40</v>
      </c>
      <c r="C1065" s="282">
        <v>38026</v>
      </c>
      <c r="D1065" s="281">
        <f t="shared" si="32"/>
        <v>2</v>
      </c>
      <c r="E1065" s="6">
        <f t="shared" si="33"/>
        <v>9</v>
      </c>
      <c r="F1065" s="37">
        <v>2</v>
      </c>
    </row>
    <row r="1066" spans="1:6" x14ac:dyDescent="0.25">
      <c r="A1066" s="37" t="s">
        <v>30</v>
      </c>
      <c r="B1066" s="6" t="s">
        <v>40</v>
      </c>
      <c r="C1066" s="282">
        <v>38067</v>
      </c>
      <c r="D1066" s="281">
        <f t="shared" si="32"/>
        <v>3</v>
      </c>
      <c r="E1066" s="6">
        <f t="shared" si="33"/>
        <v>21</v>
      </c>
      <c r="F1066" s="37">
        <v>2</v>
      </c>
    </row>
    <row r="1067" spans="1:6" x14ac:dyDescent="0.25">
      <c r="A1067" s="37" t="s">
        <v>30</v>
      </c>
      <c r="B1067" s="6" t="s">
        <v>40</v>
      </c>
      <c r="C1067" s="282">
        <v>38074</v>
      </c>
      <c r="D1067" s="281">
        <f t="shared" si="32"/>
        <v>3</v>
      </c>
      <c r="E1067" s="6">
        <f t="shared" si="33"/>
        <v>28</v>
      </c>
      <c r="F1067" s="37">
        <v>2</v>
      </c>
    </row>
    <row r="1068" spans="1:6" x14ac:dyDescent="0.25">
      <c r="A1068" s="37" t="s">
        <v>30</v>
      </c>
      <c r="B1068" s="6" t="s">
        <v>40</v>
      </c>
      <c r="C1068" s="282">
        <v>38024</v>
      </c>
      <c r="D1068" s="281">
        <f t="shared" si="32"/>
        <v>2</v>
      </c>
      <c r="E1068" s="6">
        <f t="shared" si="33"/>
        <v>7</v>
      </c>
      <c r="F1068" s="37">
        <v>2</v>
      </c>
    </row>
    <row r="1069" spans="1:6" x14ac:dyDescent="0.25">
      <c r="A1069" s="37" t="s">
        <v>30</v>
      </c>
      <c r="B1069" s="6" t="s">
        <v>40</v>
      </c>
      <c r="C1069" s="282">
        <v>37994</v>
      </c>
      <c r="D1069" s="281">
        <f t="shared" si="32"/>
        <v>1</v>
      </c>
      <c r="E1069" s="6">
        <f t="shared" si="33"/>
        <v>8</v>
      </c>
      <c r="F1069" s="37">
        <v>2</v>
      </c>
    </row>
    <row r="1070" spans="1:6" x14ac:dyDescent="0.25">
      <c r="A1070" s="37" t="s">
        <v>30</v>
      </c>
      <c r="B1070" s="6" t="s">
        <v>40</v>
      </c>
      <c r="C1070" s="282">
        <v>38023</v>
      </c>
      <c r="D1070" s="281">
        <f t="shared" si="32"/>
        <v>2</v>
      </c>
      <c r="E1070" s="6">
        <f t="shared" si="33"/>
        <v>6</v>
      </c>
      <c r="F1070" s="37">
        <v>1</v>
      </c>
    </row>
    <row r="1071" spans="1:6" x14ac:dyDescent="0.25">
      <c r="A1071" s="37" t="s">
        <v>30</v>
      </c>
      <c r="B1071" s="6" t="s">
        <v>40</v>
      </c>
      <c r="C1071" s="282">
        <v>38006</v>
      </c>
      <c r="D1071" s="281">
        <f t="shared" si="32"/>
        <v>1</v>
      </c>
      <c r="E1071" s="6">
        <f t="shared" si="33"/>
        <v>20</v>
      </c>
      <c r="F1071" s="37">
        <v>1</v>
      </c>
    </row>
    <row r="1072" spans="1:6" x14ac:dyDescent="0.25">
      <c r="A1072" s="37" t="s">
        <v>30</v>
      </c>
      <c r="B1072" s="6" t="s">
        <v>40</v>
      </c>
      <c r="C1072" s="282">
        <v>38058</v>
      </c>
      <c r="D1072" s="281">
        <f t="shared" si="32"/>
        <v>3</v>
      </c>
      <c r="E1072" s="6">
        <f t="shared" si="33"/>
        <v>12</v>
      </c>
      <c r="F1072" s="37">
        <v>2</v>
      </c>
    </row>
    <row r="1073" spans="1:6" x14ac:dyDescent="0.25">
      <c r="A1073" s="37" t="s">
        <v>30</v>
      </c>
      <c r="B1073" s="6" t="s">
        <v>40</v>
      </c>
      <c r="C1073" s="282">
        <v>37996</v>
      </c>
      <c r="D1073" s="281">
        <f t="shared" si="32"/>
        <v>1</v>
      </c>
      <c r="E1073" s="6">
        <f t="shared" si="33"/>
        <v>10</v>
      </c>
      <c r="F1073" s="37">
        <v>1</v>
      </c>
    </row>
    <row r="1074" spans="1:6" x14ac:dyDescent="0.25">
      <c r="A1074" s="37" t="s">
        <v>30</v>
      </c>
      <c r="B1074" s="6" t="s">
        <v>40</v>
      </c>
      <c r="C1074" s="282">
        <v>38015</v>
      </c>
      <c r="D1074" s="281">
        <f t="shared" si="32"/>
        <v>1</v>
      </c>
      <c r="E1074" s="6">
        <f t="shared" si="33"/>
        <v>29</v>
      </c>
      <c r="F1074" s="37">
        <v>1</v>
      </c>
    </row>
    <row r="1075" spans="1:6" x14ac:dyDescent="0.25">
      <c r="A1075" s="37" t="s">
        <v>30</v>
      </c>
      <c r="B1075" s="6" t="s">
        <v>40</v>
      </c>
      <c r="C1075" s="282">
        <v>38073</v>
      </c>
      <c r="D1075" s="281">
        <f t="shared" si="32"/>
        <v>3</v>
      </c>
      <c r="E1075" s="6">
        <f t="shared" si="33"/>
        <v>27</v>
      </c>
      <c r="F1075" s="37">
        <v>4</v>
      </c>
    </row>
    <row r="1076" spans="1:6" x14ac:dyDescent="0.25">
      <c r="A1076" s="37" t="s">
        <v>30</v>
      </c>
      <c r="B1076" s="6" t="s">
        <v>40</v>
      </c>
      <c r="C1076" s="282">
        <v>37991</v>
      </c>
      <c r="D1076" s="281">
        <f t="shared" si="32"/>
        <v>1</v>
      </c>
      <c r="E1076" s="6">
        <f t="shared" si="33"/>
        <v>5</v>
      </c>
      <c r="F1076" s="37">
        <v>2</v>
      </c>
    </row>
    <row r="1077" spans="1:6" x14ac:dyDescent="0.25">
      <c r="A1077" s="37" t="s">
        <v>30</v>
      </c>
      <c r="B1077" s="6" t="s">
        <v>40</v>
      </c>
      <c r="C1077" s="282">
        <v>38007</v>
      </c>
      <c r="D1077" s="281">
        <f t="shared" si="32"/>
        <v>1</v>
      </c>
      <c r="E1077" s="6">
        <f t="shared" si="33"/>
        <v>21</v>
      </c>
      <c r="F1077" s="37">
        <v>2</v>
      </c>
    </row>
    <row r="1078" spans="1:6" x14ac:dyDescent="0.25">
      <c r="A1078" s="37" t="s">
        <v>30</v>
      </c>
      <c r="B1078" s="6" t="s">
        <v>40</v>
      </c>
      <c r="C1078" s="282">
        <v>38033</v>
      </c>
      <c r="D1078" s="281">
        <f t="shared" si="32"/>
        <v>2</v>
      </c>
      <c r="E1078" s="6">
        <f t="shared" si="33"/>
        <v>16</v>
      </c>
      <c r="F1078" s="37">
        <v>1</v>
      </c>
    </row>
    <row r="1079" spans="1:6" x14ac:dyDescent="0.25">
      <c r="A1079" s="37" t="s">
        <v>30</v>
      </c>
      <c r="B1079" s="6" t="s">
        <v>40</v>
      </c>
      <c r="C1079" s="282">
        <v>38049</v>
      </c>
      <c r="D1079" s="281">
        <f t="shared" si="32"/>
        <v>3</v>
      </c>
      <c r="E1079" s="6">
        <f t="shared" si="33"/>
        <v>3</v>
      </c>
      <c r="F1079" s="37">
        <v>2</v>
      </c>
    </row>
    <row r="1080" spans="1:6" x14ac:dyDescent="0.25">
      <c r="A1080" s="37" t="s">
        <v>30</v>
      </c>
      <c r="B1080" s="6" t="s">
        <v>40</v>
      </c>
      <c r="C1080" s="282">
        <v>38043</v>
      </c>
      <c r="D1080" s="281">
        <f t="shared" si="32"/>
        <v>2</v>
      </c>
      <c r="E1080" s="6">
        <f t="shared" si="33"/>
        <v>26</v>
      </c>
      <c r="F1080" s="37">
        <v>1</v>
      </c>
    </row>
    <row r="1081" spans="1:6" x14ac:dyDescent="0.25">
      <c r="A1081" s="37" t="s">
        <v>30</v>
      </c>
      <c r="B1081" s="6" t="s">
        <v>40</v>
      </c>
      <c r="C1081" s="282">
        <v>38050</v>
      </c>
      <c r="D1081" s="281">
        <f t="shared" si="32"/>
        <v>3</v>
      </c>
      <c r="E1081" s="6">
        <f t="shared" si="33"/>
        <v>4</v>
      </c>
      <c r="F1081" s="37">
        <v>2</v>
      </c>
    </row>
    <row r="1082" spans="1:6" x14ac:dyDescent="0.25">
      <c r="A1082" s="37" t="s">
        <v>30</v>
      </c>
      <c r="B1082" s="6" t="s">
        <v>40</v>
      </c>
      <c r="C1082" s="282">
        <v>38066</v>
      </c>
      <c r="D1082" s="281">
        <f t="shared" si="32"/>
        <v>3</v>
      </c>
      <c r="E1082" s="6">
        <f t="shared" si="33"/>
        <v>20</v>
      </c>
      <c r="F1082" s="37">
        <v>2</v>
      </c>
    </row>
    <row r="1083" spans="1:6" x14ac:dyDescent="0.25">
      <c r="A1083" s="37" t="s">
        <v>30</v>
      </c>
      <c r="B1083" s="6" t="s">
        <v>40</v>
      </c>
      <c r="C1083" s="282">
        <v>38069</v>
      </c>
      <c r="D1083" s="281">
        <f t="shared" si="32"/>
        <v>3</v>
      </c>
      <c r="E1083" s="6">
        <f t="shared" si="33"/>
        <v>23</v>
      </c>
      <c r="F1083" s="37">
        <v>5</v>
      </c>
    </row>
    <row r="1084" spans="1:6" x14ac:dyDescent="0.25">
      <c r="A1084" s="37" t="s">
        <v>30</v>
      </c>
      <c r="B1084" s="6" t="s">
        <v>40</v>
      </c>
      <c r="C1084" s="282">
        <v>37987</v>
      </c>
      <c r="D1084" s="281">
        <f t="shared" si="32"/>
        <v>1</v>
      </c>
      <c r="E1084" s="6">
        <f t="shared" si="33"/>
        <v>1</v>
      </c>
      <c r="F1084" s="37">
        <v>253</v>
      </c>
    </row>
    <row r="1085" spans="1:6" x14ac:dyDescent="0.25">
      <c r="A1085" s="37" t="s">
        <v>30</v>
      </c>
      <c r="B1085" s="6" t="s">
        <v>40</v>
      </c>
      <c r="C1085" s="282">
        <v>37990</v>
      </c>
      <c r="D1085" s="281">
        <f t="shared" si="32"/>
        <v>1</v>
      </c>
      <c r="E1085" s="6">
        <f t="shared" si="33"/>
        <v>4</v>
      </c>
      <c r="F1085" s="37">
        <v>1</v>
      </c>
    </row>
    <row r="1086" spans="1:6" x14ac:dyDescent="0.25">
      <c r="A1086" s="37" t="s">
        <v>30</v>
      </c>
      <c r="B1086" s="6" t="s">
        <v>40</v>
      </c>
      <c r="C1086" s="282">
        <v>38032</v>
      </c>
      <c r="D1086" s="281">
        <f t="shared" si="32"/>
        <v>2</v>
      </c>
      <c r="E1086" s="6">
        <f t="shared" si="33"/>
        <v>15</v>
      </c>
      <c r="F1086" s="37">
        <v>4</v>
      </c>
    </row>
    <row r="1087" spans="1:6" x14ac:dyDescent="0.25">
      <c r="A1087" s="37" t="s">
        <v>30</v>
      </c>
      <c r="B1087" s="6" t="s">
        <v>40</v>
      </c>
      <c r="C1087" s="282">
        <v>38048</v>
      </c>
      <c r="D1087" s="281">
        <f t="shared" si="32"/>
        <v>3</v>
      </c>
      <c r="E1087" s="6">
        <f t="shared" si="33"/>
        <v>2</v>
      </c>
      <c r="F1087" s="37">
        <v>1</v>
      </c>
    </row>
    <row r="1088" spans="1:6" x14ac:dyDescent="0.25">
      <c r="A1088" s="37" t="s">
        <v>30</v>
      </c>
      <c r="B1088" s="6" t="s">
        <v>40</v>
      </c>
      <c r="C1088" s="282">
        <v>37999</v>
      </c>
      <c r="D1088" s="281">
        <f t="shared" si="32"/>
        <v>1</v>
      </c>
      <c r="E1088" s="6">
        <f t="shared" si="33"/>
        <v>13</v>
      </c>
      <c r="F1088" s="37">
        <v>2</v>
      </c>
    </row>
    <row r="1089" spans="1:6" x14ac:dyDescent="0.25">
      <c r="A1089" s="37" t="s">
        <v>30</v>
      </c>
      <c r="B1089" s="6" t="s">
        <v>40</v>
      </c>
      <c r="C1089" s="282">
        <v>38038</v>
      </c>
      <c r="D1089" s="281">
        <f t="shared" si="32"/>
        <v>2</v>
      </c>
      <c r="E1089" s="6">
        <f t="shared" si="33"/>
        <v>21</v>
      </c>
      <c r="F1089" s="37">
        <v>3</v>
      </c>
    </row>
    <row r="1090" spans="1:6" x14ac:dyDescent="0.25">
      <c r="A1090" s="37" t="s">
        <v>30</v>
      </c>
      <c r="B1090" s="6" t="s">
        <v>40</v>
      </c>
      <c r="C1090" s="282">
        <v>38057</v>
      </c>
      <c r="D1090" s="281">
        <f t="shared" si="32"/>
        <v>3</v>
      </c>
      <c r="E1090" s="6">
        <f t="shared" si="33"/>
        <v>11</v>
      </c>
      <c r="F1090" s="37">
        <v>3</v>
      </c>
    </row>
    <row r="1091" spans="1:6" x14ac:dyDescent="0.25">
      <c r="A1091" s="37" t="s">
        <v>30</v>
      </c>
      <c r="B1091" s="6" t="s">
        <v>40</v>
      </c>
      <c r="C1091" s="282">
        <v>38005</v>
      </c>
      <c r="D1091" s="281">
        <f t="shared" ref="D1091:D1154" si="34">MONTH(C1091)</f>
        <v>1</v>
      </c>
      <c r="E1091" s="6">
        <f t="shared" ref="E1091:E1154" si="35">DAY(C1091)</f>
        <v>19</v>
      </c>
      <c r="F1091" s="37">
        <v>3</v>
      </c>
    </row>
    <row r="1092" spans="1:6" x14ac:dyDescent="0.25">
      <c r="A1092" s="37" t="s">
        <v>30</v>
      </c>
      <c r="B1092" s="6" t="s">
        <v>40</v>
      </c>
      <c r="C1092" s="282">
        <v>38011</v>
      </c>
      <c r="D1092" s="281">
        <f t="shared" si="34"/>
        <v>1</v>
      </c>
      <c r="E1092" s="6">
        <f t="shared" si="35"/>
        <v>25</v>
      </c>
      <c r="F1092" s="37">
        <v>2</v>
      </c>
    </row>
    <row r="1093" spans="1:6" x14ac:dyDescent="0.25">
      <c r="A1093" s="37" t="s">
        <v>30</v>
      </c>
      <c r="B1093" s="6" t="s">
        <v>40</v>
      </c>
      <c r="C1093" s="282">
        <v>38034</v>
      </c>
      <c r="D1093" s="281">
        <f t="shared" si="34"/>
        <v>2</v>
      </c>
      <c r="E1093" s="6">
        <f t="shared" si="35"/>
        <v>17</v>
      </c>
      <c r="F1093" s="37">
        <v>1</v>
      </c>
    </row>
    <row r="1094" spans="1:6" x14ac:dyDescent="0.25">
      <c r="A1094" s="37" t="s">
        <v>30</v>
      </c>
      <c r="B1094" s="6" t="s">
        <v>40</v>
      </c>
      <c r="C1094" s="282">
        <v>38072</v>
      </c>
      <c r="D1094" s="281">
        <f t="shared" si="34"/>
        <v>3</v>
      </c>
      <c r="E1094" s="6">
        <f t="shared" si="35"/>
        <v>26</v>
      </c>
      <c r="F1094" s="37">
        <v>2</v>
      </c>
    </row>
    <row r="1095" spans="1:6" x14ac:dyDescent="0.25">
      <c r="A1095" s="37" t="s">
        <v>30</v>
      </c>
      <c r="B1095" s="6" t="s">
        <v>40</v>
      </c>
      <c r="C1095" s="282">
        <v>38036</v>
      </c>
      <c r="D1095" s="281">
        <f t="shared" si="34"/>
        <v>2</v>
      </c>
      <c r="E1095" s="6">
        <f t="shared" si="35"/>
        <v>19</v>
      </c>
      <c r="F1095" s="37">
        <v>1</v>
      </c>
    </row>
    <row r="1096" spans="1:6" x14ac:dyDescent="0.25">
      <c r="A1096" s="37" t="s">
        <v>30</v>
      </c>
      <c r="B1096" s="6" t="s">
        <v>40</v>
      </c>
      <c r="C1096" s="282">
        <v>38055</v>
      </c>
      <c r="D1096" s="281">
        <f t="shared" si="34"/>
        <v>3</v>
      </c>
      <c r="E1096" s="6">
        <f t="shared" si="35"/>
        <v>9</v>
      </c>
      <c r="F1096" s="37">
        <v>1</v>
      </c>
    </row>
    <row r="1097" spans="1:6" x14ac:dyDescent="0.25">
      <c r="A1097" s="37" t="s">
        <v>30</v>
      </c>
      <c r="B1097" s="6" t="s">
        <v>40</v>
      </c>
      <c r="C1097" s="282">
        <v>38062</v>
      </c>
      <c r="D1097" s="281">
        <f t="shared" si="34"/>
        <v>3</v>
      </c>
      <c r="E1097" s="6">
        <f t="shared" si="35"/>
        <v>16</v>
      </c>
      <c r="F1097" s="37">
        <v>3</v>
      </c>
    </row>
    <row r="1098" spans="1:6" x14ac:dyDescent="0.25">
      <c r="A1098" s="37" t="s">
        <v>30</v>
      </c>
      <c r="B1098" s="6" t="s">
        <v>40</v>
      </c>
      <c r="C1098" s="282">
        <v>38065</v>
      </c>
      <c r="D1098" s="281">
        <f t="shared" si="34"/>
        <v>3</v>
      </c>
      <c r="E1098" s="6">
        <f t="shared" si="35"/>
        <v>19</v>
      </c>
      <c r="F1098" s="37">
        <v>2</v>
      </c>
    </row>
    <row r="1099" spans="1:6" x14ac:dyDescent="0.25">
      <c r="A1099" s="37" t="s">
        <v>30</v>
      </c>
      <c r="B1099" s="6" t="s">
        <v>40</v>
      </c>
      <c r="C1099" s="282">
        <v>37993</v>
      </c>
      <c r="D1099" s="281">
        <f t="shared" si="34"/>
        <v>1</v>
      </c>
      <c r="E1099" s="6">
        <f t="shared" si="35"/>
        <v>7</v>
      </c>
      <c r="F1099" s="37">
        <v>6</v>
      </c>
    </row>
    <row r="1100" spans="1:6" x14ac:dyDescent="0.25">
      <c r="A1100" s="37" t="s">
        <v>30</v>
      </c>
      <c r="B1100" s="6" t="s">
        <v>40</v>
      </c>
      <c r="C1100" s="282">
        <v>38002</v>
      </c>
      <c r="D1100" s="281">
        <f t="shared" si="34"/>
        <v>1</v>
      </c>
      <c r="E1100" s="6">
        <f t="shared" si="35"/>
        <v>16</v>
      </c>
      <c r="F1100" s="37">
        <v>2</v>
      </c>
    </row>
    <row r="1101" spans="1:6" x14ac:dyDescent="0.25">
      <c r="A1101" s="37" t="s">
        <v>30</v>
      </c>
      <c r="B1101" s="6" t="s">
        <v>40</v>
      </c>
      <c r="C1101" s="282">
        <v>38031</v>
      </c>
      <c r="D1101" s="281">
        <f t="shared" si="34"/>
        <v>2</v>
      </c>
      <c r="E1101" s="6">
        <f t="shared" si="35"/>
        <v>14</v>
      </c>
      <c r="F1101" s="37">
        <v>1</v>
      </c>
    </row>
    <row r="1102" spans="1:6" x14ac:dyDescent="0.25">
      <c r="A1102" s="37" t="s">
        <v>30</v>
      </c>
      <c r="B1102" s="6" t="s">
        <v>40</v>
      </c>
      <c r="C1102" s="282">
        <v>38047</v>
      </c>
      <c r="D1102" s="281">
        <f t="shared" si="34"/>
        <v>3</v>
      </c>
      <c r="E1102" s="6">
        <f t="shared" si="35"/>
        <v>1</v>
      </c>
      <c r="F1102" s="37">
        <v>3</v>
      </c>
    </row>
    <row r="1103" spans="1:6" x14ac:dyDescent="0.25">
      <c r="A1103" s="37" t="s">
        <v>30</v>
      </c>
      <c r="B1103" s="6" t="s">
        <v>40</v>
      </c>
      <c r="C1103" s="282">
        <v>38070</v>
      </c>
      <c r="D1103" s="281">
        <f t="shared" si="34"/>
        <v>3</v>
      </c>
      <c r="E1103" s="6">
        <f t="shared" si="35"/>
        <v>24</v>
      </c>
      <c r="F1103" s="37">
        <v>1</v>
      </c>
    </row>
    <row r="1104" spans="1:6" x14ac:dyDescent="0.25">
      <c r="A1104" s="37" t="s">
        <v>30</v>
      </c>
      <c r="B1104" s="6" t="s">
        <v>40</v>
      </c>
      <c r="C1104" s="282">
        <v>38016</v>
      </c>
      <c r="D1104" s="281">
        <f t="shared" si="34"/>
        <v>1</v>
      </c>
      <c r="E1104" s="6">
        <f t="shared" si="35"/>
        <v>30</v>
      </c>
      <c r="F1104" s="37">
        <v>2</v>
      </c>
    </row>
    <row r="1105" spans="1:6" x14ac:dyDescent="0.25">
      <c r="A1105" s="37" t="s">
        <v>30</v>
      </c>
      <c r="B1105" s="6" t="s">
        <v>40</v>
      </c>
      <c r="C1105" s="282">
        <v>38022</v>
      </c>
      <c r="D1105" s="281">
        <f t="shared" si="34"/>
        <v>2</v>
      </c>
      <c r="E1105" s="6">
        <f t="shared" si="35"/>
        <v>5</v>
      </c>
      <c r="F1105" s="37">
        <v>2</v>
      </c>
    </row>
    <row r="1106" spans="1:6" x14ac:dyDescent="0.25">
      <c r="A1106" s="37" t="s">
        <v>30</v>
      </c>
      <c r="B1106" s="6" t="s">
        <v>40</v>
      </c>
      <c r="C1106" s="282">
        <v>38045</v>
      </c>
      <c r="D1106" s="281">
        <f t="shared" si="34"/>
        <v>2</v>
      </c>
      <c r="E1106" s="6">
        <f t="shared" si="35"/>
        <v>28</v>
      </c>
      <c r="F1106" s="37">
        <v>1</v>
      </c>
    </row>
    <row r="1107" spans="1:6" x14ac:dyDescent="0.25">
      <c r="A1107" s="37" t="s">
        <v>30</v>
      </c>
      <c r="B1107" s="6" t="s">
        <v>40</v>
      </c>
      <c r="C1107" s="282">
        <v>38061</v>
      </c>
      <c r="D1107" s="281">
        <f t="shared" si="34"/>
        <v>3</v>
      </c>
      <c r="E1107" s="6">
        <f t="shared" si="35"/>
        <v>15</v>
      </c>
      <c r="F1107" s="37">
        <v>2</v>
      </c>
    </row>
    <row r="1108" spans="1:6" x14ac:dyDescent="0.25">
      <c r="A1108" s="37" t="s">
        <v>30</v>
      </c>
      <c r="B1108" s="6" t="s">
        <v>40</v>
      </c>
      <c r="C1108" s="282">
        <v>37995</v>
      </c>
      <c r="D1108" s="281">
        <f t="shared" si="34"/>
        <v>1</v>
      </c>
      <c r="E1108" s="6">
        <f t="shared" si="35"/>
        <v>9</v>
      </c>
      <c r="F1108" s="37">
        <v>1</v>
      </c>
    </row>
    <row r="1109" spans="1:6" x14ac:dyDescent="0.25">
      <c r="A1109" s="37" t="s">
        <v>30</v>
      </c>
      <c r="B1109" s="6" t="s">
        <v>40</v>
      </c>
      <c r="C1109" s="282">
        <v>37998</v>
      </c>
      <c r="D1109" s="281">
        <f t="shared" si="34"/>
        <v>1</v>
      </c>
      <c r="E1109" s="6">
        <f t="shared" si="35"/>
        <v>12</v>
      </c>
      <c r="F1109" s="37">
        <v>1</v>
      </c>
    </row>
    <row r="1110" spans="1:6" x14ac:dyDescent="0.25">
      <c r="A1110" s="37" t="s">
        <v>30</v>
      </c>
      <c r="B1110" s="6" t="s">
        <v>40</v>
      </c>
      <c r="C1110" s="282">
        <v>38059</v>
      </c>
      <c r="D1110" s="281">
        <f t="shared" si="34"/>
        <v>3</v>
      </c>
      <c r="E1110" s="6">
        <f t="shared" si="35"/>
        <v>13</v>
      </c>
      <c r="F1110" s="37">
        <v>4</v>
      </c>
    </row>
    <row r="1111" spans="1:6" x14ac:dyDescent="0.25">
      <c r="A1111" s="37" t="s">
        <v>30</v>
      </c>
      <c r="B1111" s="6" t="s">
        <v>40</v>
      </c>
      <c r="C1111" s="282">
        <v>37988</v>
      </c>
      <c r="D1111" s="281">
        <f t="shared" si="34"/>
        <v>1</v>
      </c>
      <c r="E1111" s="6">
        <f t="shared" si="35"/>
        <v>2</v>
      </c>
      <c r="F1111" s="37">
        <v>1</v>
      </c>
    </row>
    <row r="1112" spans="1:6" x14ac:dyDescent="0.25">
      <c r="A1112" s="37" t="s">
        <v>30</v>
      </c>
      <c r="B1112" s="6" t="s">
        <v>40</v>
      </c>
      <c r="C1112" s="282">
        <v>38004</v>
      </c>
      <c r="D1112" s="281">
        <f t="shared" si="34"/>
        <v>1</v>
      </c>
      <c r="E1112" s="6">
        <f t="shared" si="35"/>
        <v>18</v>
      </c>
      <c r="F1112" s="37">
        <v>1</v>
      </c>
    </row>
    <row r="1113" spans="1:6" x14ac:dyDescent="0.25">
      <c r="A1113" s="37" t="s">
        <v>30</v>
      </c>
      <c r="B1113" s="6" t="s">
        <v>40</v>
      </c>
      <c r="C1113" s="282">
        <v>38010</v>
      </c>
      <c r="D1113" s="281">
        <f t="shared" si="34"/>
        <v>1</v>
      </c>
      <c r="E1113" s="6">
        <f t="shared" si="35"/>
        <v>24</v>
      </c>
      <c r="F1113" s="37">
        <v>3</v>
      </c>
    </row>
    <row r="1114" spans="1:6" x14ac:dyDescent="0.25">
      <c r="A1114" s="37" t="s">
        <v>30</v>
      </c>
      <c r="B1114" s="6" t="s">
        <v>40</v>
      </c>
      <c r="C1114" s="282">
        <v>38039</v>
      </c>
      <c r="D1114" s="281">
        <f t="shared" si="34"/>
        <v>2</v>
      </c>
      <c r="E1114" s="6">
        <f t="shared" si="35"/>
        <v>22</v>
      </c>
      <c r="F1114" s="37">
        <v>3</v>
      </c>
    </row>
    <row r="1115" spans="1:6" x14ac:dyDescent="0.25">
      <c r="A1115" s="37" t="s">
        <v>30</v>
      </c>
      <c r="B1115" s="6" t="s">
        <v>40</v>
      </c>
      <c r="C1115" s="282">
        <v>38052</v>
      </c>
      <c r="D1115" s="281">
        <f t="shared" si="34"/>
        <v>3</v>
      </c>
      <c r="E1115" s="6">
        <f t="shared" si="35"/>
        <v>6</v>
      </c>
      <c r="F1115" s="37">
        <v>1</v>
      </c>
    </row>
    <row r="1116" spans="1:6" x14ac:dyDescent="0.25">
      <c r="A1116" s="37" t="s">
        <v>30</v>
      </c>
      <c r="B1116" s="6" t="s">
        <v>40</v>
      </c>
      <c r="C1116" s="282">
        <v>38071</v>
      </c>
      <c r="D1116" s="281">
        <f t="shared" si="34"/>
        <v>3</v>
      </c>
      <c r="E1116" s="6">
        <f t="shared" si="35"/>
        <v>25</v>
      </c>
      <c r="F1116" s="37">
        <v>1</v>
      </c>
    </row>
    <row r="1117" spans="1:6" x14ac:dyDescent="0.25">
      <c r="A1117" s="37" t="s">
        <v>30</v>
      </c>
      <c r="B1117" s="6" t="s">
        <v>40</v>
      </c>
      <c r="C1117" s="282">
        <v>38003</v>
      </c>
      <c r="D1117" s="281">
        <f t="shared" si="34"/>
        <v>1</v>
      </c>
      <c r="E1117" s="6">
        <f t="shared" si="35"/>
        <v>17</v>
      </c>
      <c r="F1117" s="37">
        <v>1</v>
      </c>
    </row>
    <row r="1118" spans="1:6" x14ac:dyDescent="0.25">
      <c r="A1118" s="37" t="s">
        <v>30</v>
      </c>
      <c r="B1118" s="6" t="s">
        <v>40</v>
      </c>
      <c r="C1118" s="282">
        <v>38019</v>
      </c>
      <c r="D1118" s="281">
        <f t="shared" si="34"/>
        <v>2</v>
      </c>
      <c r="E1118" s="6">
        <f t="shared" si="35"/>
        <v>2</v>
      </c>
      <c r="F1118" s="37">
        <v>2</v>
      </c>
    </row>
    <row r="1119" spans="1:6" x14ac:dyDescent="0.25">
      <c r="A1119" s="37" t="s">
        <v>30</v>
      </c>
      <c r="B1119" s="6" t="s">
        <v>40</v>
      </c>
      <c r="C1119" s="282">
        <v>38029</v>
      </c>
      <c r="D1119" s="281">
        <f t="shared" si="34"/>
        <v>2</v>
      </c>
      <c r="E1119" s="6">
        <f t="shared" si="35"/>
        <v>12</v>
      </c>
      <c r="F1119" s="37">
        <v>1</v>
      </c>
    </row>
    <row r="1120" spans="1:6" x14ac:dyDescent="0.25">
      <c r="A1120" s="37" t="s">
        <v>30</v>
      </c>
      <c r="B1120" s="6" t="s">
        <v>40</v>
      </c>
      <c r="C1120" s="282">
        <v>38009</v>
      </c>
      <c r="D1120" s="281">
        <f t="shared" si="34"/>
        <v>1</v>
      </c>
      <c r="E1120" s="6">
        <f t="shared" si="35"/>
        <v>23</v>
      </c>
      <c r="F1120" s="37">
        <v>1</v>
      </c>
    </row>
    <row r="1121" spans="1:6" x14ac:dyDescent="0.25">
      <c r="A1121" s="37" t="s">
        <v>30</v>
      </c>
      <c r="B1121" s="6" t="s">
        <v>40</v>
      </c>
      <c r="C1121" s="282">
        <v>38041</v>
      </c>
      <c r="D1121" s="281">
        <f t="shared" si="34"/>
        <v>2</v>
      </c>
      <c r="E1121" s="6">
        <f t="shared" si="35"/>
        <v>24</v>
      </c>
      <c r="F1121" s="37">
        <v>3</v>
      </c>
    </row>
    <row r="1122" spans="1:6" x14ac:dyDescent="0.25">
      <c r="A1122" s="37" t="s">
        <v>30</v>
      </c>
      <c r="B1122" s="6" t="s">
        <v>26</v>
      </c>
      <c r="C1122" s="282">
        <v>36196</v>
      </c>
      <c r="D1122" s="281">
        <f t="shared" si="34"/>
        <v>2</v>
      </c>
      <c r="E1122" s="6">
        <f t="shared" si="35"/>
        <v>5</v>
      </c>
      <c r="F1122" s="37">
        <v>1</v>
      </c>
    </row>
    <row r="1123" spans="1:6" x14ac:dyDescent="0.25">
      <c r="A1123" s="37" t="s">
        <v>30</v>
      </c>
      <c r="B1123" s="6" t="s">
        <v>26</v>
      </c>
      <c r="C1123" s="282">
        <v>36205</v>
      </c>
      <c r="D1123" s="281">
        <f t="shared" si="34"/>
        <v>2</v>
      </c>
      <c r="E1123" s="6">
        <f t="shared" si="35"/>
        <v>14</v>
      </c>
      <c r="F1123" s="37">
        <v>2</v>
      </c>
    </row>
    <row r="1124" spans="1:6" x14ac:dyDescent="0.25">
      <c r="A1124" s="37" t="s">
        <v>30</v>
      </c>
      <c r="B1124" s="6" t="s">
        <v>26</v>
      </c>
      <c r="C1124" s="282">
        <v>36212</v>
      </c>
      <c r="D1124" s="281">
        <f t="shared" si="34"/>
        <v>2</v>
      </c>
      <c r="E1124" s="6">
        <f t="shared" si="35"/>
        <v>21</v>
      </c>
      <c r="F1124" s="37">
        <v>2</v>
      </c>
    </row>
    <row r="1125" spans="1:6" x14ac:dyDescent="0.25">
      <c r="A1125" s="37" t="s">
        <v>30</v>
      </c>
      <c r="B1125" s="6" t="s">
        <v>26</v>
      </c>
      <c r="C1125" s="282">
        <v>36177</v>
      </c>
      <c r="D1125" s="281">
        <f t="shared" si="34"/>
        <v>1</v>
      </c>
      <c r="E1125" s="6">
        <f t="shared" si="35"/>
        <v>17</v>
      </c>
      <c r="F1125" s="37">
        <v>1</v>
      </c>
    </row>
    <row r="1126" spans="1:6" x14ac:dyDescent="0.25">
      <c r="A1126" s="37" t="s">
        <v>30</v>
      </c>
      <c r="B1126" s="6" t="s">
        <v>26</v>
      </c>
      <c r="C1126" s="282">
        <v>36222</v>
      </c>
      <c r="D1126" s="281">
        <f t="shared" si="34"/>
        <v>3</v>
      </c>
      <c r="E1126" s="6">
        <f t="shared" si="35"/>
        <v>3</v>
      </c>
      <c r="F1126" s="37">
        <v>2</v>
      </c>
    </row>
    <row r="1127" spans="1:6" x14ac:dyDescent="0.25">
      <c r="A1127" s="37" t="s">
        <v>30</v>
      </c>
      <c r="B1127" s="6" t="s">
        <v>26</v>
      </c>
      <c r="C1127" s="282">
        <v>36165</v>
      </c>
      <c r="D1127" s="281">
        <f t="shared" si="34"/>
        <v>1</v>
      </c>
      <c r="E1127" s="6">
        <f t="shared" si="35"/>
        <v>5</v>
      </c>
      <c r="F1127" s="37">
        <v>1</v>
      </c>
    </row>
    <row r="1128" spans="1:6" x14ac:dyDescent="0.25">
      <c r="A1128" s="37" t="s">
        <v>30</v>
      </c>
      <c r="B1128" s="6" t="s">
        <v>26</v>
      </c>
      <c r="C1128" s="282">
        <v>36175</v>
      </c>
      <c r="D1128" s="281">
        <f t="shared" si="34"/>
        <v>1</v>
      </c>
      <c r="E1128" s="6">
        <f t="shared" si="35"/>
        <v>15</v>
      </c>
      <c r="F1128" s="37">
        <v>1</v>
      </c>
    </row>
    <row r="1129" spans="1:6" x14ac:dyDescent="0.25">
      <c r="A1129" s="37" t="s">
        <v>30</v>
      </c>
      <c r="B1129" s="6" t="s">
        <v>26</v>
      </c>
      <c r="C1129" s="282">
        <v>36194</v>
      </c>
      <c r="D1129" s="281">
        <f t="shared" si="34"/>
        <v>2</v>
      </c>
      <c r="E1129" s="6">
        <f t="shared" si="35"/>
        <v>3</v>
      </c>
      <c r="F1129" s="37">
        <v>2</v>
      </c>
    </row>
    <row r="1130" spans="1:6" x14ac:dyDescent="0.25">
      <c r="A1130" s="37" t="s">
        <v>30</v>
      </c>
      <c r="B1130" s="6" t="s">
        <v>26</v>
      </c>
      <c r="C1130" s="282">
        <v>36197</v>
      </c>
      <c r="D1130" s="281">
        <f t="shared" si="34"/>
        <v>2</v>
      </c>
      <c r="E1130" s="6">
        <f t="shared" si="35"/>
        <v>6</v>
      </c>
      <c r="F1130" s="37">
        <v>1</v>
      </c>
    </row>
    <row r="1131" spans="1:6" x14ac:dyDescent="0.25">
      <c r="A1131" s="37" t="s">
        <v>30</v>
      </c>
      <c r="B1131" s="6" t="s">
        <v>26</v>
      </c>
      <c r="C1131" s="282">
        <v>36204</v>
      </c>
      <c r="D1131" s="281">
        <f t="shared" si="34"/>
        <v>2</v>
      </c>
      <c r="E1131" s="6">
        <f t="shared" si="35"/>
        <v>13</v>
      </c>
      <c r="F1131" s="37">
        <v>1</v>
      </c>
    </row>
    <row r="1132" spans="1:6" x14ac:dyDescent="0.25">
      <c r="A1132" s="37" t="s">
        <v>30</v>
      </c>
      <c r="B1132" s="6" t="s">
        <v>26</v>
      </c>
      <c r="C1132" s="282">
        <v>36185</v>
      </c>
      <c r="D1132" s="281">
        <f t="shared" si="34"/>
        <v>1</v>
      </c>
      <c r="E1132" s="6">
        <f t="shared" si="35"/>
        <v>25</v>
      </c>
      <c r="F1132" s="37">
        <v>1</v>
      </c>
    </row>
    <row r="1133" spans="1:6" x14ac:dyDescent="0.25">
      <c r="A1133" s="37" t="s">
        <v>30</v>
      </c>
      <c r="B1133" s="6" t="s">
        <v>26</v>
      </c>
      <c r="C1133" s="282">
        <v>36200</v>
      </c>
      <c r="D1133" s="281">
        <f t="shared" si="34"/>
        <v>2</v>
      </c>
      <c r="E1133" s="6">
        <f t="shared" si="35"/>
        <v>9</v>
      </c>
      <c r="F1133" s="37">
        <v>1</v>
      </c>
    </row>
    <row r="1134" spans="1:6" x14ac:dyDescent="0.25">
      <c r="A1134" s="37" t="s">
        <v>30</v>
      </c>
      <c r="B1134" s="6" t="s">
        <v>26</v>
      </c>
      <c r="C1134" s="282">
        <v>36189</v>
      </c>
      <c r="D1134" s="281">
        <f t="shared" si="34"/>
        <v>1</v>
      </c>
      <c r="E1134" s="6">
        <f t="shared" si="35"/>
        <v>29</v>
      </c>
      <c r="F1134" s="37">
        <v>1</v>
      </c>
    </row>
    <row r="1135" spans="1:6" x14ac:dyDescent="0.25">
      <c r="A1135" s="37" t="s">
        <v>30</v>
      </c>
      <c r="B1135" s="6" t="s">
        <v>26</v>
      </c>
      <c r="C1135" s="282">
        <v>36202</v>
      </c>
      <c r="D1135" s="281">
        <f t="shared" si="34"/>
        <v>2</v>
      </c>
      <c r="E1135" s="6">
        <f t="shared" si="35"/>
        <v>11</v>
      </c>
      <c r="F1135" s="37">
        <v>3</v>
      </c>
    </row>
    <row r="1136" spans="1:6" x14ac:dyDescent="0.25">
      <c r="A1136" s="37" t="s">
        <v>30</v>
      </c>
      <c r="B1136" s="6" t="s">
        <v>26</v>
      </c>
      <c r="C1136" s="282">
        <v>36184</v>
      </c>
      <c r="D1136" s="281">
        <f t="shared" si="34"/>
        <v>1</v>
      </c>
      <c r="E1136" s="6">
        <f t="shared" si="35"/>
        <v>24</v>
      </c>
      <c r="F1136" s="37">
        <v>1</v>
      </c>
    </row>
    <row r="1137" spans="1:6" x14ac:dyDescent="0.25">
      <c r="A1137" s="37" t="s">
        <v>30</v>
      </c>
      <c r="B1137" s="6" t="s">
        <v>26</v>
      </c>
      <c r="C1137" s="282">
        <v>36236</v>
      </c>
      <c r="D1137" s="281">
        <f t="shared" si="34"/>
        <v>3</v>
      </c>
      <c r="E1137" s="6">
        <f t="shared" si="35"/>
        <v>17</v>
      </c>
      <c r="F1137" s="37">
        <v>2</v>
      </c>
    </row>
    <row r="1138" spans="1:6" x14ac:dyDescent="0.25">
      <c r="A1138" s="37" t="s">
        <v>30</v>
      </c>
      <c r="B1138" s="6" t="s">
        <v>26</v>
      </c>
      <c r="C1138" s="282">
        <v>36201</v>
      </c>
      <c r="D1138" s="281">
        <f t="shared" si="34"/>
        <v>2</v>
      </c>
      <c r="E1138" s="6">
        <f t="shared" si="35"/>
        <v>10</v>
      </c>
      <c r="F1138" s="37">
        <v>1</v>
      </c>
    </row>
    <row r="1139" spans="1:6" x14ac:dyDescent="0.25">
      <c r="A1139" s="37" t="s">
        <v>30</v>
      </c>
      <c r="B1139" s="6" t="s">
        <v>26</v>
      </c>
      <c r="C1139" s="282">
        <v>36243</v>
      </c>
      <c r="D1139" s="281">
        <f t="shared" si="34"/>
        <v>3</v>
      </c>
      <c r="E1139" s="6">
        <f t="shared" si="35"/>
        <v>24</v>
      </c>
      <c r="F1139" s="37">
        <v>3</v>
      </c>
    </row>
    <row r="1140" spans="1:6" x14ac:dyDescent="0.25">
      <c r="A1140" s="37" t="s">
        <v>30</v>
      </c>
      <c r="B1140" s="6" t="s">
        <v>26</v>
      </c>
      <c r="C1140" s="282">
        <v>36246</v>
      </c>
      <c r="D1140" s="281">
        <f t="shared" si="34"/>
        <v>3</v>
      </c>
      <c r="E1140" s="6">
        <f t="shared" si="35"/>
        <v>27</v>
      </c>
      <c r="F1140" s="37">
        <v>1</v>
      </c>
    </row>
    <row r="1141" spans="1:6" x14ac:dyDescent="0.25">
      <c r="A1141" s="37" t="s">
        <v>30</v>
      </c>
      <c r="B1141" s="6" t="s">
        <v>26</v>
      </c>
      <c r="C1141" s="282">
        <v>36176</v>
      </c>
      <c r="D1141" s="281">
        <f t="shared" si="34"/>
        <v>1</v>
      </c>
      <c r="E1141" s="6">
        <f t="shared" si="35"/>
        <v>16</v>
      </c>
      <c r="F1141" s="37">
        <v>1</v>
      </c>
    </row>
    <row r="1142" spans="1:6" x14ac:dyDescent="0.25">
      <c r="A1142" s="37" t="s">
        <v>30</v>
      </c>
      <c r="B1142" s="6" t="s">
        <v>26</v>
      </c>
      <c r="C1142" s="282">
        <v>36199</v>
      </c>
      <c r="D1142" s="281">
        <f t="shared" si="34"/>
        <v>2</v>
      </c>
      <c r="E1142" s="6">
        <f t="shared" si="35"/>
        <v>8</v>
      </c>
      <c r="F1142" s="37">
        <v>2</v>
      </c>
    </row>
    <row r="1143" spans="1:6" x14ac:dyDescent="0.25">
      <c r="A1143" s="37" t="s">
        <v>30</v>
      </c>
      <c r="B1143" s="6" t="s">
        <v>26</v>
      </c>
      <c r="C1143" s="282">
        <v>36221</v>
      </c>
      <c r="D1143" s="281">
        <f t="shared" si="34"/>
        <v>3</v>
      </c>
      <c r="E1143" s="6">
        <f t="shared" si="35"/>
        <v>2</v>
      </c>
      <c r="F1143" s="37">
        <v>3</v>
      </c>
    </row>
    <row r="1144" spans="1:6" x14ac:dyDescent="0.25">
      <c r="A1144" s="37" t="s">
        <v>30</v>
      </c>
      <c r="B1144" s="6" t="s">
        <v>26</v>
      </c>
      <c r="C1144" s="282">
        <v>36247</v>
      </c>
      <c r="D1144" s="281">
        <f t="shared" si="34"/>
        <v>3</v>
      </c>
      <c r="E1144" s="6">
        <f t="shared" si="35"/>
        <v>28</v>
      </c>
      <c r="F1144" s="37">
        <v>2</v>
      </c>
    </row>
    <row r="1145" spans="1:6" x14ac:dyDescent="0.25">
      <c r="A1145" s="37" t="s">
        <v>30</v>
      </c>
      <c r="B1145" s="6" t="s">
        <v>26</v>
      </c>
      <c r="C1145" s="282">
        <v>36169</v>
      </c>
      <c r="D1145" s="281">
        <f t="shared" si="34"/>
        <v>1</v>
      </c>
      <c r="E1145" s="6">
        <f t="shared" si="35"/>
        <v>9</v>
      </c>
      <c r="F1145" s="37">
        <v>1</v>
      </c>
    </row>
    <row r="1146" spans="1:6" x14ac:dyDescent="0.25">
      <c r="A1146" s="37" t="s">
        <v>30</v>
      </c>
      <c r="B1146" s="6" t="s">
        <v>26</v>
      </c>
      <c r="C1146" s="282">
        <v>36172</v>
      </c>
      <c r="D1146" s="281">
        <f t="shared" si="34"/>
        <v>1</v>
      </c>
      <c r="E1146" s="6">
        <f t="shared" si="35"/>
        <v>12</v>
      </c>
      <c r="F1146" s="37">
        <v>2</v>
      </c>
    </row>
    <row r="1147" spans="1:6" x14ac:dyDescent="0.25">
      <c r="A1147" s="37" t="s">
        <v>30</v>
      </c>
      <c r="B1147" s="6" t="s">
        <v>26</v>
      </c>
      <c r="C1147" s="282">
        <v>36217</v>
      </c>
      <c r="D1147" s="281">
        <f t="shared" si="34"/>
        <v>2</v>
      </c>
      <c r="E1147" s="6">
        <f t="shared" si="35"/>
        <v>26</v>
      </c>
      <c r="F1147" s="37">
        <v>1</v>
      </c>
    </row>
    <row r="1148" spans="1:6" x14ac:dyDescent="0.25">
      <c r="A1148" s="37" t="s">
        <v>30</v>
      </c>
      <c r="B1148" s="6" t="s">
        <v>26</v>
      </c>
      <c r="C1148" s="282">
        <v>36207</v>
      </c>
      <c r="D1148" s="281">
        <f t="shared" si="34"/>
        <v>2</v>
      </c>
      <c r="E1148" s="6">
        <f t="shared" si="35"/>
        <v>16</v>
      </c>
      <c r="F1148" s="37">
        <v>1</v>
      </c>
    </row>
    <row r="1149" spans="1:6" x14ac:dyDescent="0.25">
      <c r="A1149" s="37" t="s">
        <v>30</v>
      </c>
      <c r="B1149" s="6" t="s">
        <v>26</v>
      </c>
      <c r="C1149" s="282">
        <v>36220</v>
      </c>
      <c r="D1149" s="281">
        <f t="shared" si="34"/>
        <v>3</v>
      </c>
      <c r="E1149" s="6">
        <f t="shared" si="35"/>
        <v>1</v>
      </c>
      <c r="F1149" s="37">
        <v>2</v>
      </c>
    </row>
    <row r="1150" spans="1:6" x14ac:dyDescent="0.25">
      <c r="A1150" s="37" t="s">
        <v>30</v>
      </c>
      <c r="B1150" s="6" t="s">
        <v>26</v>
      </c>
      <c r="C1150" s="282">
        <v>36249</v>
      </c>
      <c r="D1150" s="281">
        <f t="shared" si="34"/>
        <v>3</v>
      </c>
      <c r="E1150" s="6">
        <f t="shared" si="35"/>
        <v>30</v>
      </c>
      <c r="F1150" s="37">
        <v>2</v>
      </c>
    </row>
    <row r="1151" spans="1:6" x14ac:dyDescent="0.25">
      <c r="A1151" s="37" t="s">
        <v>30</v>
      </c>
      <c r="B1151" s="6" t="s">
        <v>26</v>
      </c>
      <c r="C1151" s="282">
        <v>36206</v>
      </c>
      <c r="D1151" s="281">
        <f t="shared" si="34"/>
        <v>2</v>
      </c>
      <c r="E1151" s="6">
        <f t="shared" si="35"/>
        <v>15</v>
      </c>
      <c r="F1151" s="37">
        <v>1</v>
      </c>
    </row>
    <row r="1152" spans="1:6" x14ac:dyDescent="0.25">
      <c r="A1152" s="37" t="s">
        <v>30</v>
      </c>
      <c r="B1152" s="6" t="s">
        <v>26</v>
      </c>
      <c r="C1152" s="282">
        <v>36168</v>
      </c>
      <c r="D1152" s="281">
        <f t="shared" si="34"/>
        <v>1</v>
      </c>
      <c r="E1152" s="6">
        <f t="shared" si="35"/>
        <v>8</v>
      </c>
      <c r="F1152" s="37">
        <v>1</v>
      </c>
    </row>
    <row r="1153" spans="1:6" x14ac:dyDescent="0.25">
      <c r="A1153" s="37" t="s">
        <v>30</v>
      </c>
      <c r="B1153" s="6" t="s">
        <v>26</v>
      </c>
      <c r="C1153" s="282">
        <v>36178</v>
      </c>
      <c r="D1153" s="281">
        <f t="shared" si="34"/>
        <v>1</v>
      </c>
      <c r="E1153" s="6">
        <f t="shared" si="35"/>
        <v>18</v>
      </c>
      <c r="F1153" s="37">
        <v>2</v>
      </c>
    </row>
    <row r="1154" spans="1:6" x14ac:dyDescent="0.25">
      <c r="A1154" s="37" t="s">
        <v>30</v>
      </c>
      <c r="B1154" s="6" t="s">
        <v>26</v>
      </c>
      <c r="C1154" s="282">
        <v>36191</v>
      </c>
      <c r="D1154" s="281">
        <f t="shared" si="34"/>
        <v>1</v>
      </c>
      <c r="E1154" s="6">
        <f t="shared" si="35"/>
        <v>31</v>
      </c>
      <c r="F1154" s="37">
        <v>1</v>
      </c>
    </row>
    <row r="1155" spans="1:6" x14ac:dyDescent="0.25">
      <c r="A1155" s="37" t="s">
        <v>30</v>
      </c>
      <c r="B1155" s="6" t="s">
        <v>26</v>
      </c>
      <c r="C1155" s="282">
        <v>36161</v>
      </c>
      <c r="D1155" s="281">
        <f t="shared" ref="D1155:D1218" si="36">MONTH(C1155)</f>
        <v>1</v>
      </c>
      <c r="E1155" s="6">
        <f t="shared" ref="E1155:E1218" si="37">DAY(C1155)</f>
        <v>1</v>
      </c>
      <c r="F1155" s="37">
        <v>385</v>
      </c>
    </row>
    <row r="1156" spans="1:6" x14ac:dyDescent="0.25">
      <c r="A1156" s="37" t="s">
        <v>30</v>
      </c>
      <c r="B1156" s="6" t="s">
        <v>26</v>
      </c>
      <c r="C1156" s="282">
        <v>36171</v>
      </c>
      <c r="D1156" s="281">
        <f t="shared" si="36"/>
        <v>1</v>
      </c>
      <c r="E1156" s="6">
        <f t="shared" si="37"/>
        <v>11</v>
      </c>
      <c r="F1156" s="37">
        <v>1</v>
      </c>
    </row>
    <row r="1157" spans="1:6" x14ac:dyDescent="0.25">
      <c r="A1157" s="37" t="s">
        <v>30</v>
      </c>
      <c r="B1157" s="6" t="s">
        <v>26</v>
      </c>
      <c r="C1157" s="282">
        <v>36209</v>
      </c>
      <c r="D1157" s="281">
        <f t="shared" si="36"/>
        <v>2</v>
      </c>
      <c r="E1157" s="6">
        <f t="shared" si="37"/>
        <v>18</v>
      </c>
      <c r="F1157" s="37">
        <v>2</v>
      </c>
    </row>
    <row r="1158" spans="1:6" x14ac:dyDescent="0.25">
      <c r="A1158" s="37" t="s">
        <v>30</v>
      </c>
      <c r="B1158" s="6" t="s">
        <v>26</v>
      </c>
      <c r="C1158" s="282">
        <v>36225</v>
      </c>
      <c r="D1158" s="281">
        <f t="shared" si="36"/>
        <v>3</v>
      </c>
      <c r="E1158" s="6">
        <f t="shared" si="37"/>
        <v>6</v>
      </c>
      <c r="F1158" s="37">
        <v>2</v>
      </c>
    </row>
    <row r="1159" spans="1:6" x14ac:dyDescent="0.25">
      <c r="A1159" s="37" t="s">
        <v>30</v>
      </c>
      <c r="B1159" s="6" t="s">
        <v>26</v>
      </c>
      <c r="C1159" s="282">
        <v>36238</v>
      </c>
      <c r="D1159" s="281">
        <f t="shared" si="36"/>
        <v>3</v>
      </c>
      <c r="E1159" s="6">
        <f t="shared" si="37"/>
        <v>19</v>
      </c>
      <c r="F1159" s="37">
        <v>1</v>
      </c>
    </row>
    <row r="1160" spans="1:6" x14ac:dyDescent="0.25">
      <c r="A1160" s="37" t="s">
        <v>30</v>
      </c>
      <c r="B1160" s="6" t="s">
        <v>26</v>
      </c>
      <c r="C1160" s="282">
        <v>36186</v>
      </c>
      <c r="D1160" s="281">
        <f t="shared" si="36"/>
        <v>1</v>
      </c>
      <c r="E1160" s="6">
        <f t="shared" si="37"/>
        <v>26</v>
      </c>
      <c r="F1160" s="37">
        <v>1</v>
      </c>
    </row>
    <row r="1161" spans="1:6" x14ac:dyDescent="0.25">
      <c r="A1161" s="37" t="s">
        <v>30</v>
      </c>
      <c r="B1161" s="6" t="s">
        <v>26</v>
      </c>
      <c r="C1161" s="282">
        <v>36228</v>
      </c>
      <c r="D1161" s="281">
        <f t="shared" si="36"/>
        <v>3</v>
      </c>
      <c r="E1161" s="6">
        <f t="shared" si="37"/>
        <v>9</v>
      </c>
      <c r="F1161" s="37">
        <v>2</v>
      </c>
    </row>
    <row r="1162" spans="1:6" x14ac:dyDescent="0.25">
      <c r="A1162" s="37" t="s">
        <v>30</v>
      </c>
      <c r="B1162" s="6" t="s">
        <v>26</v>
      </c>
      <c r="C1162" s="282">
        <v>36231</v>
      </c>
      <c r="D1162" s="281">
        <f t="shared" si="36"/>
        <v>3</v>
      </c>
      <c r="E1162" s="6">
        <f t="shared" si="37"/>
        <v>12</v>
      </c>
      <c r="F1162" s="37">
        <v>1</v>
      </c>
    </row>
    <row r="1163" spans="1:6" x14ac:dyDescent="0.25">
      <c r="A1163" s="37" t="s">
        <v>30</v>
      </c>
      <c r="B1163" s="6" t="s">
        <v>26</v>
      </c>
      <c r="C1163" s="282">
        <v>36166</v>
      </c>
      <c r="D1163" s="281">
        <f t="shared" si="36"/>
        <v>1</v>
      </c>
      <c r="E1163" s="6">
        <f t="shared" si="37"/>
        <v>6</v>
      </c>
      <c r="F1163" s="37">
        <v>3</v>
      </c>
    </row>
    <row r="1164" spans="1:6" x14ac:dyDescent="0.25">
      <c r="A1164" s="37" t="s">
        <v>30</v>
      </c>
      <c r="B1164" s="6" t="s">
        <v>26</v>
      </c>
      <c r="C1164" s="282">
        <v>36179</v>
      </c>
      <c r="D1164" s="281">
        <f t="shared" si="36"/>
        <v>1</v>
      </c>
      <c r="E1164" s="6">
        <f t="shared" si="37"/>
        <v>19</v>
      </c>
      <c r="F1164" s="37">
        <v>1</v>
      </c>
    </row>
    <row r="1165" spans="1:6" x14ac:dyDescent="0.25">
      <c r="A1165" s="37" t="s">
        <v>30</v>
      </c>
      <c r="B1165" s="6" t="s">
        <v>26</v>
      </c>
      <c r="C1165" s="282">
        <v>36211</v>
      </c>
      <c r="D1165" s="281">
        <f t="shared" si="36"/>
        <v>2</v>
      </c>
      <c r="E1165" s="6">
        <f t="shared" si="37"/>
        <v>20</v>
      </c>
      <c r="F1165" s="37">
        <v>1</v>
      </c>
    </row>
    <row r="1166" spans="1:6" x14ac:dyDescent="0.25">
      <c r="A1166" s="37" t="s">
        <v>30</v>
      </c>
      <c r="B1166" s="6" t="s">
        <v>26</v>
      </c>
      <c r="C1166" s="282">
        <v>36224</v>
      </c>
      <c r="D1166" s="281">
        <f t="shared" si="36"/>
        <v>3</v>
      </c>
      <c r="E1166" s="6">
        <f t="shared" si="37"/>
        <v>5</v>
      </c>
      <c r="F1166" s="37">
        <v>1</v>
      </c>
    </row>
    <row r="1167" spans="1:6" x14ac:dyDescent="0.25">
      <c r="A1167" s="37" t="s">
        <v>30</v>
      </c>
      <c r="B1167" s="6" t="s">
        <v>26</v>
      </c>
      <c r="C1167" s="282">
        <v>36162</v>
      </c>
      <c r="D1167" s="281">
        <f t="shared" si="36"/>
        <v>1</v>
      </c>
      <c r="E1167" s="6">
        <f t="shared" si="37"/>
        <v>2</v>
      </c>
      <c r="F1167" s="37">
        <v>2</v>
      </c>
    </row>
    <row r="1168" spans="1:6" x14ac:dyDescent="0.25">
      <c r="A1168" s="37" t="s">
        <v>30</v>
      </c>
      <c r="B1168" s="6" t="s">
        <v>26</v>
      </c>
      <c r="C1168" s="282">
        <v>36226</v>
      </c>
      <c r="D1168" s="281">
        <f t="shared" si="36"/>
        <v>3</v>
      </c>
      <c r="E1168" s="6">
        <f t="shared" si="37"/>
        <v>7</v>
      </c>
      <c r="F1168" s="37">
        <v>1</v>
      </c>
    </row>
    <row r="1169" spans="1:6" x14ac:dyDescent="0.25">
      <c r="A1169" s="37" t="s">
        <v>30</v>
      </c>
      <c r="B1169" s="6" t="s">
        <v>28</v>
      </c>
      <c r="C1169" s="282">
        <v>34345</v>
      </c>
      <c r="D1169" s="281">
        <f t="shared" si="36"/>
        <v>1</v>
      </c>
      <c r="E1169" s="6">
        <f t="shared" si="37"/>
        <v>11</v>
      </c>
      <c r="F1169" s="37">
        <v>5</v>
      </c>
    </row>
    <row r="1170" spans="1:6" x14ac:dyDescent="0.25">
      <c r="A1170" s="37" t="s">
        <v>30</v>
      </c>
      <c r="B1170" s="6" t="s">
        <v>28</v>
      </c>
      <c r="C1170" s="282">
        <v>34361</v>
      </c>
      <c r="D1170" s="281">
        <f t="shared" si="36"/>
        <v>1</v>
      </c>
      <c r="E1170" s="6">
        <f t="shared" si="37"/>
        <v>27</v>
      </c>
      <c r="F1170" s="37">
        <v>2</v>
      </c>
    </row>
    <row r="1171" spans="1:6" x14ac:dyDescent="0.25">
      <c r="A1171" s="37" t="s">
        <v>30</v>
      </c>
      <c r="B1171" s="6" t="s">
        <v>28</v>
      </c>
      <c r="C1171" s="282">
        <v>34364</v>
      </c>
      <c r="D1171" s="281">
        <f t="shared" si="36"/>
        <v>1</v>
      </c>
      <c r="E1171" s="6">
        <f t="shared" si="37"/>
        <v>30</v>
      </c>
      <c r="F1171" s="37">
        <v>3</v>
      </c>
    </row>
    <row r="1172" spans="1:6" x14ac:dyDescent="0.25">
      <c r="A1172" s="37" t="s">
        <v>30</v>
      </c>
      <c r="B1172" s="6" t="s">
        <v>28</v>
      </c>
      <c r="C1172" s="282">
        <v>34393</v>
      </c>
      <c r="D1172" s="281">
        <f t="shared" si="36"/>
        <v>2</v>
      </c>
      <c r="E1172" s="6">
        <f t="shared" si="37"/>
        <v>28</v>
      </c>
      <c r="F1172" s="37">
        <v>3</v>
      </c>
    </row>
    <row r="1173" spans="1:6" x14ac:dyDescent="0.25">
      <c r="A1173" s="37" t="s">
        <v>30</v>
      </c>
      <c r="B1173" s="6" t="s">
        <v>28</v>
      </c>
      <c r="C1173" s="282">
        <v>34400</v>
      </c>
      <c r="D1173" s="281">
        <f t="shared" si="36"/>
        <v>3</v>
      </c>
      <c r="E1173" s="6">
        <f t="shared" si="37"/>
        <v>7</v>
      </c>
      <c r="F1173" s="37">
        <v>4</v>
      </c>
    </row>
    <row r="1174" spans="1:6" x14ac:dyDescent="0.25">
      <c r="A1174" s="37" t="s">
        <v>30</v>
      </c>
      <c r="B1174" s="6" t="s">
        <v>28</v>
      </c>
      <c r="C1174" s="282">
        <v>34367</v>
      </c>
      <c r="D1174" s="281">
        <f t="shared" si="36"/>
        <v>2</v>
      </c>
      <c r="E1174" s="6">
        <f t="shared" si="37"/>
        <v>2</v>
      </c>
      <c r="F1174" s="37">
        <v>7</v>
      </c>
    </row>
    <row r="1175" spans="1:6" x14ac:dyDescent="0.25">
      <c r="A1175" s="37" t="s">
        <v>30</v>
      </c>
      <c r="B1175" s="6" t="s">
        <v>28</v>
      </c>
      <c r="C1175" s="282">
        <v>34398</v>
      </c>
      <c r="D1175" s="281">
        <f t="shared" si="36"/>
        <v>3</v>
      </c>
      <c r="E1175" s="6">
        <f t="shared" si="37"/>
        <v>5</v>
      </c>
      <c r="F1175" s="37">
        <v>7</v>
      </c>
    </row>
    <row r="1176" spans="1:6" x14ac:dyDescent="0.25">
      <c r="A1176" s="37" t="s">
        <v>30</v>
      </c>
      <c r="B1176" s="6" t="s">
        <v>28</v>
      </c>
      <c r="C1176" s="282">
        <v>34408</v>
      </c>
      <c r="D1176" s="281">
        <f t="shared" si="36"/>
        <v>3</v>
      </c>
      <c r="E1176" s="6">
        <f t="shared" si="37"/>
        <v>15</v>
      </c>
      <c r="F1176" s="37">
        <v>7</v>
      </c>
    </row>
    <row r="1177" spans="1:6" x14ac:dyDescent="0.25">
      <c r="A1177" s="37" t="s">
        <v>30</v>
      </c>
      <c r="B1177" s="6" t="s">
        <v>28</v>
      </c>
      <c r="C1177" s="282">
        <v>34414</v>
      </c>
      <c r="D1177" s="281">
        <f t="shared" si="36"/>
        <v>3</v>
      </c>
      <c r="E1177" s="6">
        <f t="shared" si="37"/>
        <v>21</v>
      </c>
      <c r="F1177" s="37">
        <v>4</v>
      </c>
    </row>
    <row r="1178" spans="1:6" x14ac:dyDescent="0.25">
      <c r="A1178" s="37" t="s">
        <v>30</v>
      </c>
      <c r="B1178" s="6" t="s">
        <v>28</v>
      </c>
      <c r="C1178" s="282">
        <v>34430</v>
      </c>
      <c r="D1178" s="281">
        <f t="shared" si="36"/>
        <v>4</v>
      </c>
      <c r="E1178" s="6">
        <f t="shared" si="37"/>
        <v>6</v>
      </c>
      <c r="F1178" s="37">
        <v>1</v>
      </c>
    </row>
    <row r="1179" spans="1:6" x14ac:dyDescent="0.25">
      <c r="A1179" s="37" t="s">
        <v>30</v>
      </c>
      <c r="B1179" s="6" t="s">
        <v>28</v>
      </c>
      <c r="C1179" s="282">
        <v>34700</v>
      </c>
      <c r="D1179" s="281">
        <f t="shared" si="36"/>
        <v>1</v>
      </c>
      <c r="E1179" s="6">
        <f t="shared" si="37"/>
        <v>1</v>
      </c>
      <c r="F1179" s="37">
        <v>1</v>
      </c>
    </row>
    <row r="1180" spans="1:6" x14ac:dyDescent="0.25">
      <c r="A1180" s="37" t="s">
        <v>30</v>
      </c>
      <c r="B1180" s="6" t="s">
        <v>28</v>
      </c>
      <c r="C1180" s="282">
        <v>34375</v>
      </c>
      <c r="D1180" s="281">
        <f t="shared" si="36"/>
        <v>2</v>
      </c>
      <c r="E1180" s="6">
        <f t="shared" si="37"/>
        <v>10</v>
      </c>
      <c r="F1180" s="37">
        <v>2</v>
      </c>
    </row>
    <row r="1181" spans="1:6" x14ac:dyDescent="0.25">
      <c r="A1181" s="37" t="s">
        <v>30</v>
      </c>
      <c r="B1181" s="6" t="s">
        <v>28</v>
      </c>
      <c r="C1181" s="282">
        <v>34378</v>
      </c>
      <c r="D1181" s="281">
        <f t="shared" si="36"/>
        <v>2</v>
      </c>
      <c r="E1181" s="6">
        <f t="shared" si="37"/>
        <v>13</v>
      </c>
      <c r="F1181" s="37">
        <v>2</v>
      </c>
    </row>
    <row r="1182" spans="1:6" x14ac:dyDescent="0.25">
      <c r="A1182" s="37" t="s">
        <v>30</v>
      </c>
      <c r="B1182" s="6" t="s">
        <v>28</v>
      </c>
      <c r="C1182" s="282">
        <v>34420</v>
      </c>
      <c r="D1182" s="281">
        <f t="shared" si="36"/>
        <v>3</v>
      </c>
      <c r="E1182" s="6">
        <f t="shared" si="37"/>
        <v>27</v>
      </c>
      <c r="F1182" s="37">
        <v>4</v>
      </c>
    </row>
    <row r="1183" spans="1:6" x14ac:dyDescent="0.25">
      <c r="A1183" s="37" t="s">
        <v>30</v>
      </c>
      <c r="B1183" s="6" t="s">
        <v>28</v>
      </c>
      <c r="C1183" s="282">
        <v>34339</v>
      </c>
      <c r="D1183" s="281">
        <f t="shared" si="36"/>
        <v>1</v>
      </c>
      <c r="E1183" s="6">
        <f t="shared" si="37"/>
        <v>5</v>
      </c>
      <c r="F1183" s="37">
        <v>2</v>
      </c>
    </row>
    <row r="1184" spans="1:6" x14ac:dyDescent="0.25">
      <c r="A1184" s="37" t="s">
        <v>30</v>
      </c>
      <c r="B1184" s="6" t="s">
        <v>28</v>
      </c>
      <c r="C1184" s="282">
        <v>34387</v>
      </c>
      <c r="D1184" s="281">
        <f t="shared" si="36"/>
        <v>2</v>
      </c>
      <c r="E1184" s="6">
        <f t="shared" si="37"/>
        <v>22</v>
      </c>
      <c r="F1184" s="37">
        <v>5</v>
      </c>
    </row>
    <row r="1185" spans="1:6" x14ac:dyDescent="0.25">
      <c r="A1185" s="37" t="s">
        <v>30</v>
      </c>
      <c r="B1185" s="6" t="s">
        <v>28</v>
      </c>
      <c r="C1185" s="282">
        <v>34357</v>
      </c>
      <c r="D1185" s="281">
        <f t="shared" si="36"/>
        <v>1</v>
      </c>
      <c r="E1185" s="6">
        <f t="shared" si="37"/>
        <v>23</v>
      </c>
      <c r="F1185" s="37">
        <v>1</v>
      </c>
    </row>
    <row r="1186" spans="1:6" x14ac:dyDescent="0.25">
      <c r="A1186" s="37" t="s">
        <v>30</v>
      </c>
      <c r="B1186" s="6" t="s">
        <v>28</v>
      </c>
      <c r="C1186" s="282">
        <v>34405</v>
      </c>
      <c r="D1186" s="281">
        <f t="shared" si="36"/>
        <v>3</v>
      </c>
      <c r="E1186" s="6">
        <f t="shared" si="37"/>
        <v>12</v>
      </c>
      <c r="F1186" s="37">
        <v>3</v>
      </c>
    </row>
    <row r="1187" spans="1:6" x14ac:dyDescent="0.25">
      <c r="A1187" s="37" t="s">
        <v>30</v>
      </c>
      <c r="B1187" s="6" t="s">
        <v>28</v>
      </c>
      <c r="C1187" s="282">
        <v>34343</v>
      </c>
      <c r="D1187" s="281">
        <f t="shared" si="36"/>
        <v>1</v>
      </c>
      <c r="E1187" s="6">
        <f t="shared" si="37"/>
        <v>9</v>
      </c>
      <c r="F1187" s="37">
        <v>2</v>
      </c>
    </row>
    <row r="1188" spans="1:6" x14ac:dyDescent="0.25">
      <c r="A1188" s="37" t="s">
        <v>30</v>
      </c>
      <c r="B1188" s="6" t="s">
        <v>28</v>
      </c>
      <c r="C1188" s="282">
        <v>34391</v>
      </c>
      <c r="D1188" s="281">
        <f t="shared" si="36"/>
        <v>2</v>
      </c>
      <c r="E1188" s="6">
        <f t="shared" si="37"/>
        <v>26</v>
      </c>
      <c r="F1188" s="37">
        <v>3</v>
      </c>
    </row>
    <row r="1189" spans="1:6" x14ac:dyDescent="0.25">
      <c r="A1189" s="37" t="s">
        <v>30</v>
      </c>
      <c r="B1189" s="6" t="s">
        <v>28</v>
      </c>
      <c r="C1189" s="282">
        <v>34404</v>
      </c>
      <c r="D1189" s="281">
        <f t="shared" si="36"/>
        <v>3</v>
      </c>
      <c r="E1189" s="6">
        <f t="shared" si="37"/>
        <v>11</v>
      </c>
      <c r="F1189" s="37">
        <v>1</v>
      </c>
    </row>
    <row r="1190" spans="1:6" x14ac:dyDescent="0.25">
      <c r="A1190" s="37" t="s">
        <v>30</v>
      </c>
      <c r="B1190" s="6" t="s">
        <v>28</v>
      </c>
      <c r="C1190" s="282">
        <v>34407</v>
      </c>
      <c r="D1190" s="281">
        <f t="shared" si="36"/>
        <v>3</v>
      </c>
      <c r="E1190" s="6">
        <f t="shared" si="37"/>
        <v>14</v>
      </c>
      <c r="F1190" s="37">
        <v>1</v>
      </c>
    </row>
    <row r="1191" spans="1:6" x14ac:dyDescent="0.25">
      <c r="A1191" s="37" t="s">
        <v>30</v>
      </c>
      <c r="B1191" s="6" t="s">
        <v>28</v>
      </c>
      <c r="C1191" s="282">
        <v>34423</v>
      </c>
      <c r="D1191" s="281">
        <f t="shared" si="36"/>
        <v>3</v>
      </c>
      <c r="E1191" s="6">
        <f t="shared" si="37"/>
        <v>30</v>
      </c>
      <c r="F1191" s="37">
        <v>3</v>
      </c>
    </row>
    <row r="1192" spans="1:6" x14ac:dyDescent="0.25">
      <c r="A1192" s="37" t="s">
        <v>30</v>
      </c>
      <c r="B1192" s="6" t="s">
        <v>28</v>
      </c>
      <c r="C1192" s="282">
        <v>35438</v>
      </c>
      <c r="D1192" s="281">
        <f t="shared" si="36"/>
        <v>1</v>
      </c>
      <c r="E1192" s="6">
        <f t="shared" si="37"/>
        <v>8</v>
      </c>
      <c r="F1192" s="37">
        <v>1</v>
      </c>
    </row>
    <row r="1193" spans="1:6" x14ac:dyDescent="0.25">
      <c r="A1193" s="37" t="s">
        <v>30</v>
      </c>
      <c r="B1193" s="6" t="s">
        <v>28</v>
      </c>
      <c r="C1193" s="282">
        <v>34337</v>
      </c>
      <c r="D1193" s="281">
        <f t="shared" si="36"/>
        <v>1</v>
      </c>
      <c r="E1193" s="6">
        <f t="shared" si="37"/>
        <v>3</v>
      </c>
      <c r="F1193" s="37">
        <v>4</v>
      </c>
    </row>
    <row r="1194" spans="1:6" x14ac:dyDescent="0.25">
      <c r="A1194" s="37" t="s">
        <v>30</v>
      </c>
      <c r="B1194" s="6" t="s">
        <v>28</v>
      </c>
      <c r="C1194" s="282">
        <v>34353</v>
      </c>
      <c r="D1194" s="281">
        <f t="shared" si="36"/>
        <v>1</v>
      </c>
      <c r="E1194" s="6">
        <f t="shared" si="37"/>
        <v>19</v>
      </c>
      <c r="F1194" s="37">
        <v>3</v>
      </c>
    </row>
    <row r="1195" spans="1:6" x14ac:dyDescent="0.25">
      <c r="A1195" s="37" t="s">
        <v>30</v>
      </c>
      <c r="B1195" s="6" t="s">
        <v>28</v>
      </c>
      <c r="C1195" s="282">
        <v>34369</v>
      </c>
      <c r="D1195" s="281">
        <f t="shared" si="36"/>
        <v>2</v>
      </c>
      <c r="E1195" s="6">
        <f t="shared" si="37"/>
        <v>4</v>
      </c>
      <c r="F1195" s="37">
        <v>1</v>
      </c>
    </row>
    <row r="1196" spans="1:6" x14ac:dyDescent="0.25">
      <c r="A1196" s="37" t="s">
        <v>30</v>
      </c>
      <c r="B1196" s="6" t="s">
        <v>28</v>
      </c>
      <c r="C1196" s="282">
        <v>34372</v>
      </c>
      <c r="D1196" s="281">
        <f t="shared" si="36"/>
        <v>2</v>
      </c>
      <c r="E1196" s="6">
        <f t="shared" si="37"/>
        <v>7</v>
      </c>
      <c r="F1196" s="37">
        <v>3</v>
      </c>
    </row>
    <row r="1197" spans="1:6" x14ac:dyDescent="0.25">
      <c r="A1197" s="37" t="s">
        <v>30</v>
      </c>
      <c r="B1197" s="6" t="s">
        <v>28</v>
      </c>
      <c r="C1197" s="282">
        <v>34392</v>
      </c>
      <c r="D1197" s="281">
        <f t="shared" si="36"/>
        <v>2</v>
      </c>
      <c r="E1197" s="6">
        <f t="shared" si="37"/>
        <v>27</v>
      </c>
      <c r="F1197" s="37">
        <v>3</v>
      </c>
    </row>
    <row r="1198" spans="1:6" x14ac:dyDescent="0.25">
      <c r="A1198" s="37" t="s">
        <v>30</v>
      </c>
      <c r="B1198" s="6" t="s">
        <v>28</v>
      </c>
      <c r="C1198" s="282">
        <v>34395</v>
      </c>
      <c r="D1198" s="281">
        <f t="shared" si="36"/>
        <v>3</v>
      </c>
      <c r="E1198" s="6">
        <f t="shared" si="37"/>
        <v>2</v>
      </c>
      <c r="F1198" s="37">
        <v>3</v>
      </c>
    </row>
    <row r="1199" spans="1:6" x14ac:dyDescent="0.25">
      <c r="A1199" s="37" t="s">
        <v>30</v>
      </c>
      <c r="B1199" s="6" t="s">
        <v>28</v>
      </c>
      <c r="C1199" s="282">
        <v>34411</v>
      </c>
      <c r="D1199" s="281">
        <f t="shared" si="36"/>
        <v>3</v>
      </c>
      <c r="E1199" s="6">
        <f t="shared" si="37"/>
        <v>18</v>
      </c>
      <c r="F1199" s="37">
        <v>3</v>
      </c>
    </row>
    <row r="1200" spans="1:6" x14ac:dyDescent="0.25">
      <c r="A1200" s="37" t="s">
        <v>30</v>
      </c>
      <c r="B1200" s="6" t="s">
        <v>28</v>
      </c>
      <c r="C1200" s="282">
        <v>34358</v>
      </c>
      <c r="D1200" s="281">
        <f t="shared" si="36"/>
        <v>1</v>
      </c>
      <c r="E1200" s="6">
        <f t="shared" si="37"/>
        <v>24</v>
      </c>
      <c r="F1200" s="37">
        <v>4</v>
      </c>
    </row>
    <row r="1201" spans="1:6" x14ac:dyDescent="0.25">
      <c r="A1201" s="37" t="s">
        <v>30</v>
      </c>
      <c r="B1201" s="6" t="s">
        <v>28</v>
      </c>
      <c r="C1201" s="282">
        <v>34390</v>
      </c>
      <c r="D1201" s="281">
        <f t="shared" si="36"/>
        <v>2</v>
      </c>
      <c r="E1201" s="6">
        <f t="shared" si="37"/>
        <v>25</v>
      </c>
      <c r="F1201" s="37">
        <v>2</v>
      </c>
    </row>
    <row r="1202" spans="1:6" x14ac:dyDescent="0.25">
      <c r="A1202" s="37" t="s">
        <v>30</v>
      </c>
      <c r="B1202" s="6" t="s">
        <v>28</v>
      </c>
      <c r="C1202" s="282">
        <v>34409</v>
      </c>
      <c r="D1202" s="281">
        <f t="shared" si="36"/>
        <v>3</v>
      </c>
      <c r="E1202" s="6">
        <f t="shared" si="37"/>
        <v>16</v>
      </c>
      <c r="F1202" s="37">
        <v>2</v>
      </c>
    </row>
    <row r="1203" spans="1:6" x14ac:dyDescent="0.25">
      <c r="A1203" s="37" t="s">
        <v>30</v>
      </c>
      <c r="B1203" s="6" t="s">
        <v>28</v>
      </c>
      <c r="C1203" s="282">
        <v>35187</v>
      </c>
      <c r="D1203" s="281">
        <f t="shared" si="36"/>
        <v>5</v>
      </c>
      <c r="E1203" s="6">
        <f t="shared" si="37"/>
        <v>2</v>
      </c>
      <c r="F1203" s="37">
        <v>1</v>
      </c>
    </row>
    <row r="1204" spans="1:6" x14ac:dyDescent="0.25">
      <c r="A1204" s="37" t="s">
        <v>30</v>
      </c>
      <c r="B1204" s="6" t="s">
        <v>28</v>
      </c>
      <c r="C1204" s="282">
        <v>34354</v>
      </c>
      <c r="D1204" s="281">
        <f t="shared" si="36"/>
        <v>1</v>
      </c>
      <c r="E1204" s="6">
        <f t="shared" si="37"/>
        <v>20</v>
      </c>
      <c r="F1204" s="37">
        <v>2</v>
      </c>
    </row>
    <row r="1205" spans="1:6" x14ac:dyDescent="0.25">
      <c r="A1205" s="37" t="s">
        <v>30</v>
      </c>
      <c r="B1205" s="6" t="s">
        <v>28</v>
      </c>
      <c r="C1205" s="282">
        <v>34383</v>
      </c>
      <c r="D1205" s="281">
        <f t="shared" si="36"/>
        <v>2</v>
      </c>
      <c r="E1205" s="6">
        <f t="shared" si="37"/>
        <v>18</v>
      </c>
      <c r="F1205" s="37">
        <v>1</v>
      </c>
    </row>
    <row r="1206" spans="1:6" x14ac:dyDescent="0.25">
      <c r="A1206" s="37" t="s">
        <v>30</v>
      </c>
      <c r="B1206" s="6" t="s">
        <v>28</v>
      </c>
      <c r="C1206" s="282">
        <v>34399</v>
      </c>
      <c r="D1206" s="281">
        <f t="shared" si="36"/>
        <v>3</v>
      </c>
      <c r="E1206" s="6">
        <f t="shared" si="37"/>
        <v>6</v>
      </c>
      <c r="F1206" s="37">
        <v>3</v>
      </c>
    </row>
    <row r="1207" spans="1:6" x14ac:dyDescent="0.25">
      <c r="A1207" s="37" t="s">
        <v>30</v>
      </c>
      <c r="B1207" s="6" t="s">
        <v>28</v>
      </c>
      <c r="C1207" s="282">
        <v>34415</v>
      </c>
      <c r="D1207" s="281">
        <f t="shared" si="36"/>
        <v>3</v>
      </c>
      <c r="E1207" s="6">
        <f t="shared" si="37"/>
        <v>22</v>
      </c>
      <c r="F1207" s="37">
        <v>8</v>
      </c>
    </row>
    <row r="1208" spans="1:6" x14ac:dyDescent="0.25">
      <c r="A1208" s="37" t="s">
        <v>30</v>
      </c>
      <c r="B1208" s="6" t="s">
        <v>28</v>
      </c>
      <c r="C1208" s="282">
        <v>34418</v>
      </c>
      <c r="D1208" s="281">
        <f t="shared" si="36"/>
        <v>3</v>
      </c>
      <c r="E1208" s="6">
        <f t="shared" si="37"/>
        <v>25</v>
      </c>
      <c r="F1208" s="37">
        <v>1</v>
      </c>
    </row>
    <row r="1209" spans="1:6" x14ac:dyDescent="0.25">
      <c r="A1209" s="37" t="s">
        <v>30</v>
      </c>
      <c r="B1209" s="6" t="s">
        <v>28</v>
      </c>
      <c r="C1209" s="282">
        <v>34349</v>
      </c>
      <c r="D1209" s="281">
        <f t="shared" si="36"/>
        <v>1</v>
      </c>
      <c r="E1209" s="6">
        <f t="shared" si="37"/>
        <v>15</v>
      </c>
      <c r="F1209" s="37">
        <v>2</v>
      </c>
    </row>
    <row r="1210" spans="1:6" x14ac:dyDescent="0.25">
      <c r="A1210" s="37" t="s">
        <v>30</v>
      </c>
      <c r="B1210" s="6" t="s">
        <v>28</v>
      </c>
      <c r="C1210" s="282">
        <v>34362</v>
      </c>
      <c r="D1210" s="281">
        <f t="shared" si="36"/>
        <v>1</v>
      </c>
      <c r="E1210" s="6">
        <f t="shared" si="37"/>
        <v>28</v>
      </c>
      <c r="F1210" s="37">
        <v>2</v>
      </c>
    </row>
    <row r="1211" spans="1:6" x14ac:dyDescent="0.25">
      <c r="A1211" s="37" t="s">
        <v>30</v>
      </c>
      <c r="B1211" s="6" t="s">
        <v>28</v>
      </c>
      <c r="C1211" s="282">
        <v>34365</v>
      </c>
      <c r="D1211" s="281">
        <f t="shared" si="36"/>
        <v>1</v>
      </c>
      <c r="E1211" s="6">
        <f t="shared" si="37"/>
        <v>31</v>
      </c>
      <c r="F1211" s="37">
        <v>2</v>
      </c>
    </row>
    <row r="1212" spans="1:6" x14ac:dyDescent="0.25">
      <c r="A1212" s="37" t="s">
        <v>30</v>
      </c>
      <c r="B1212" s="6" t="s">
        <v>28</v>
      </c>
      <c r="C1212" s="282">
        <v>34368</v>
      </c>
      <c r="D1212" s="281">
        <f t="shared" si="36"/>
        <v>2</v>
      </c>
      <c r="E1212" s="6">
        <f t="shared" si="37"/>
        <v>3</v>
      </c>
      <c r="F1212" s="37">
        <v>3</v>
      </c>
    </row>
    <row r="1213" spans="1:6" x14ac:dyDescent="0.25">
      <c r="A1213" s="37" t="s">
        <v>30</v>
      </c>
      <c r="B1213" s="6" t="s">
        <v>28</v>
      </c>
      <c r="C1213" s="282">
        <v>34388</v>
      </c>
      <c r="D1213" s="281">
        <f t="shared" si="36"/>
        <v>2</v>
      </c>
      <c r="E1213" s="6">
        <f t="shared" si="37"/>
        <v>23</v>
      </c>
      <c r="F1213" s="37">
        <v>3</v>
      </c>
    </row>
    <row r="1214" spans="1:6" x14ac:dyDescent="0.25">
      <c r="A1214" s="37" t="s">
        <v>30</v>
      </c>
      <c r="B1214" s="6" t="s">
        <v>28</v>
      </c>
      <c r="C1214" s="282">
        <v>34413</v>
      </c>
      <c r="D1214" s="281">
        <f t="shared" si="36"/>
        <v>3</v>
      </c>
      <c r="E1214" s="6">
        <f t="shared" si="37"/>
        <v>20</v>
      </c>
      <c r="F1214" s="37">
        <v>7</v>
      </c>
    </row>
    <row r="1215" spans="1:6" x14ac:dyDescent="0.25">
      <c r="A1215" s="37" t="s">
        <v>30</v>
      </c>
      <c r="B1215" s="6" t="s">
        <v>28</v>
      </c>
      <c r="C1215" s="282">
        <v>34338</v>
      </c>
      <c r="D1215" s="281">
        <f t="shared" si="36"/>
        <v>1</v>
      </c>
      <c r="E1215" s="6">
        <f t="shared" si="37"/>
        <v>4</v>
      </c>
      <c r="F1215" s="37">
        <v>2</v>
      </c>
    </row>
    <row r="1216" spans="1:6" x14ac:dyDescent="0.25">
      <c r="A1216" s="37" t="s">
        <v>30</v>
      </c>
      <c r="B1216" s="6" t="s">
        <v>28</v>
      </c>
      <c r="C1216" s="282">
        <v>34341</v>
      </c>
      <c r="D1216" s="281">
        <f t="shared" si="36"/>
        <v>1</v>
      </c>
      <c r="E1216" s="6">
        <f t="shared" si="37"/>
        <v>7</v>
      </c>
      <c r="F1216" s="37">
        <v>2</v>
      </c>
    </row>
    <row r="1217" spans="1:6" x14ac:dyDescent="0.25">
      <c r="A1217" s="37" t="s">
        <v>30</v>
      </c>
      <c r="B1217" s="6" t="s">
        <v>28</v>
      </c>
      <c r="C1217" s="282">
        <v>34344</v>
      </c>
      <c r="D1217" s="281">
        <f t="shared" si="36"/>
        <v>1</v>
      </c>
      <c r="E1217" s="6">
        <f t="shared" si="37"/>
        <v>10</v>
      </c>
      <c r="F1217" s="37">
        <v>6</v>
      </c>
    </row>
    <row r="1218" spans="1:6" x14ac:dyDescent="0.25">
      <c r="A1218" s="37" t="s">
        <v>30</v>
      </c>
      <c r="B1218" s="6" t="s">
        <v>28</v>
      </c>
      <c r="C1218" s="282">
        <v>34370</v>
      </c>
      <c r="D1218" s="281">
        <f t="shared" si="36"/>
        <v>2</v>
      </c>
      <c r="E1218" s="6">
        <f t="shared" si="37"/>
        <v>5</v>
      </c>
      <c r="F1218" s="37">
        <v>5</v>
      </c>
    </row>
    <row r="1219" spans="1:6" x14ac:dyDescent="0.25">
      <c r="A1219" s="37" t="s">
        <v>30</v>
      </c>
      <c r="B1219" s="6" t="s">
        <v>28</v>
      </c>
      <c r="C1219" s="282">
        <v>34380</v>
      </c>
      <c r="D1219" s="281">
        <f t="shared" ref="D1219:D1282" si="38">MONTH(C1219)</f>
        <v>2</v>
      </c>
      <c r="E1219" s="6">
        <f t="shared" ref="E1219:E1282" si="39">DAY(C1219)</f>
        <v>15</v>
      </c>
      <c r="F1219" s="37">
        <v>2</v>
      </c>
    </row>
    <row r="1220" spans="1:6" x14ac:dyDescent="0.25">
      <c r="A1220" s="37" t="s">
        <v>30</v>
      </c>
      <c r="B1220" s="6" t="s">
        <v>28</v>
      </c>
      <c r="C1220" s="282">
        <v>34402</v>
      </c>
      <c r="D1220" s="281">
        <f t="shared" si="38"/>
        <v>3</v>
      </c>
      <c r="E1220" s="6">
        <f t="shared" si="39"/>
        <v>9</v>
      </c>
      <c r="F1220" s="37">
        <v>3</v>
      </c>
    </row>
    <row r="1221" spans="1:6" x14ac:dyDescent="0.25">
      <c r="A1221" s="37" t="s">
        <v>30</v>
      </c>
      <c r="B1221" s="6" t="s">
        <v>28</v>
      </c>
      <c r="C1221" s="282">
        <v>34412</v>
      </c>
      <c r="D1221" s="281">
        <f t="shared" si="38"/>
        <v>3</v>
      </c>
      <c r="E1221" s="6">
        <f t="shared" si="39"/>
        <v>19</v>
      </c>
      <c r="F1221" s="37">
        <v>3</v>
      </c>
    </row>
    <row r="1222" spans="1:6" x14ac:dyDescent="0.25">
      <c r="A1222" s="37" t="s">
        <v>30</v>
      </c>
      <c r="B1222" s="6" t="s">
        <v>28</v>
      </c>
      <c r="C1222" s="282">
        <v>34421</v>
      </c>
      <c r="D1222" s="281">
        <f t="shared" si="38"/>
        <v>3</v>
      </c>
      <c r="E1222" s="6">
        <f t="shared" si="39"/>
        <v>28</v>
      </c>
      <c r="F1222" s="37">
        <v>5</v>
      </c>
    </row>
    <row r="1223" spans="1:6" x14ac:dyDescent="0.25">
      <c r="A1223" s="37" t="s">
        <v>30</v>
      </c>
      <c r="B1223" s="6" t="s">
        <v>28</v>
      </c>
      <c r="C1223" s="282">
        <v>34355</v>
      </c>
      <c r="D1223" s="281">
        <f t="shared" si="38"/>
        <v>1</v>
      </c>
      <c r="E1223" s="6">
        <f t="shared" si="39"/>
        <v>21</v>
      </c>
      <c r="F1223" s="37">
        <v>2</v>
      </c>
    </row>
    <row r="1224" spans="1:6" x14ac:dyDescent="0.25">
      <c r="A1224" s="37" t="s">
        <v>30</v>
      </c>
      <c r="B1224" s="6" t="s">
        <v>28</v>
      </c>
      <c r="C1224" s="282">
        <v>34371</v>
      </c>
      <c r="D1224" s="281">
        <f t="shared" si="38"/>
        <v>2</v>
      </c>
      <c r="E1224" s="6">
        <f t="shared" si="39"/>
        <v>6</v>
      </c>
      <c r="F1224" s="37">
        <v>1</v>
      </c>
    </row>
    <row r="1225" spans="1:6" x14ac:dyDescent="0.25">
      <c r="A1225" s="37" t="s">
        <v>30</v>
      </c>
      <c r="B1225" s="6" t="s">
        <v>28</v>
      </c>
      <c r="C1225" s="282">
        <v>34384</v>
      </c>
      <c r="D1225" s="281">
        <f t="shared" si="38"/>
        <v>2</v>
      </c>
      <c r="E1225" s="6">
        <f t="shared" si="39"/>
        <v>19</v>
      </c>
      <c r="F1225" s="37">
        <v>2</v>
      </c>
    </row>
    <row r="1226" spans="1:6" x14ac:dyDescent="0.25">
      <c r="A1226" s="37" t="s">
        <v>30</v>
      </c>
      <c r="B1226" s="6" t="s">
        <v>28</v>
      </c>
      <c r="C1226" s="282">
        <v>34406</v>
      </c>
      <c r="D1226" s="281">
        <f t="shared" si="38"/>
        <v>3</v>
      </c>
      <c r="E1226" s="6">
        <f t="shared" si="39"/>
        <v>13</v>
      </c>
      <c r="F1226" s="37">
        <v>2</v>
      </c>
    </row>
    <row r="1227" spans="1:6" x14ac:dyDescent="0.25">
      <c r="A1227" s="37" t="s">
        <v>30</v>
      </c>
      <c r="B1227" s="6" t="s">
        <v>28</v>
      </c>
      <c r="C1227" s="282">
        <v>34416</v>
      </c>
      <c r="D1227" s="281">
        <f t="shared" si="38"/>
        <v>3</v>
      </c>
      <c r="E1227" s="6">
        <f t="shared" si="39"/>
        <v>23</v>
      </c>
      <c r="F1227" s="37">
        <v>2</v>
      </c>
    </row>
    <row r="1228" spans="1:6" x14ac:dyDescent="0.25">
      <c r="A1228" s="37" t="s">
        <v>30</v>
      </c>
      <c r="B1228" s="6" t="s">
        <v>28</v>
      </c>
      <c r="C1228" s="282">
        <v>34422</v>
      </c>
      <c r="D1228" s="281">
        <f t="shared" si="38"/>
        <v>3</v>
      </c>
      <c r="E1228" s="6">
        <f t="shared" si="39"/>
        <v>29</v>
      </c>
      <c r="F1228" s="37">
        <v>1</v>
      </c>
    </row>
    <row r="1229" spans="1:6" x14ac:dyDescent="0.25">
      <c r="A1229" s="37" t="s">
        <v>30</v>
      </c>
      <c r="B1229" s="6" t="s">
        <v>28</v>
      </c>
      <c r="C1229" s="282">
        <v>35065</v>
      </c>
      <c r="D1229" s="281">
        <f t="shared" si="38"/>
        <v>1</v>
      </c>
      <c r="E1229" s="6">
        <f t="shared" si="39"/>
        <v>1</v>
      </c>
      <c r="F1229" s="37">
        <v>1</v>
      </c>
    </row>
    <row r="1230" spans="1:6" x14ac:dyDescent="0.25">
      <c r="A1230" s="37" t="s">
        <v>30</v>
      </c>
      <c r="B1230" s="6" t="s">
        <v>28</v>
      </c>
      <c r="C1230" s="282">
        <v>34379</v>
      </c>
      <c r="D1230" s="281">
        <f t="shared" si="38"/>
        <v>2</v>
      </c>
      <c r="E1230" s="6">
        <f t="shared" si="39"/>
        <v>14</v>
      </c>
      <c r="F1230" s="37">
        <v>2</v>
      </c>
    </row>
    <row r="1231" spans="1:6" x14ac:dyDescent="0.25">
      <c r="A1231" s="37" t="s">
        <v>30</v>
      </c>
      <c r="B1231" s="6" t="s">
        <v>28</v>
      </c>
      <c r="C1231" s="282">
        <v>34385</v>
      </c>
      <c r="D1231" s="281">
        <f t="shared" si="38"/>
        <v>2</v>
      </c>
      <c r="E1231" s="6">
        <f t="shared" si="39"/>
        <v>20</v>
      </c>
      <c r="F1231" s="37">
        <v>2</v>
      </c>
    </row>
    <row r="1232" spans="1:6" x14ac:dyDescent="0.25">
      <c r="A1232" s="37" t="s">
        <v>30</v>
      </c>
      <c r="B1232" s="6" t="s">
        <v>28</v>
      </c>
      <c r="C1232" s="282">
        <v>34401</v>
      </c>
      <c r="D1232" s="281">
        <f t="shared" si="38"/>
        <v>3</v>
      </c>
      <c r="E1232" s="6">
        <f t="shared" si="39"/>
        <v>8</v>
      </c>
      <c r="F1232" s="37">
        <v>4</v>
      </c>
    </row>
    <row r="1233" spans="1:6" x14ac:dyDescent="0.25">
      <c r="A1233" s="37" t="s">
        <v>30</v>
      </c>
      <c r="B1233" s="6" t="s">
        <v>28</v>
      </c>
      <c r="C1233" s="282">
        <v>34424</v>
      </c>
      <c r="D1233" s="281">
        <f t="shared" si="38"/>
        <v>3</v>
      </c>
      <c r="E1233" s="6">
        <f t="shared" si="39"/>
        <v>31</v>
      </c>
      <c r="F1233" s="37">
        <v>3</v>
      </c>
    </row>
    <row r="1234" spans="1:6" x14ac:dyDescent="0.25">
      <c r="A1234" s="37" t="s">
        <v>30</v>
      </c>
      <c r="B1234" s="6" t="s">
        <v>28</v>
      </c>
      <c r="C1234" s="282">
        <v>34336</v>
      </c>
      <c r="D1234" s="281">
        <f t="shared" si="38"/>
        <v>1</v>
      </c>
      <c r="E1234" s="6">
        <f t="shared" si="39"/>
        <v>2</v>
      </c>
      <c r="F1234" s="37">
        <v>5</v>
      </c>
    </row>
    <row r="1235" spans="1:6" x14ac:dyDescent="0.25">
      <c r="A1235" s="37" t="s">
        <v>30</v>
      </c>
      <c r="B1235" s="6" t="s">
        <v>28</v>
      </c>
      <c r="C1235" s="282">
        <v>34346</v>
      </c>
      <c r="D1235" s="281">
        <f t="shared" si="38"/>
        <v>1</v>
      </c>
      <c r="E1235" s="6">
        <f t="shared" si="39"/>
        <v>12</v>
      </c>
      <c r="F1235" s="37">
        <v>3</v>
      </c>
    </row>
    <row r="1236" spans="1:6" x14ac:dyDescent="0.25">
      <c r="A1236" s="37" t="s">
        <v>30</v>
      </c>
      <c r="B1236" s="6" t="s">
        <v>28</v>
      </c>
      <c r="C1236" s="282">
        <v>34394</v>
      </c>
      <c r="D1236" s="281">
        <f t="shared" si="38"/>
        <v>3</v>
      </c>
      <c r="E1236" s="6">
        <f t="shared" si="39"/>
        <v>1</v>
      </c>
      <c r="F1236" s="37">
        <v>5</v>
      </c>
    </row>
    <row r="1237" spans="1:6" x14ac:dyDescent="0.25">
      <c r="A1237" s="37" t="s">
        <v>30</v>
      </c>
      <c r="B1237" s="6" t="s">
        <v>28</v>
      </c>
      <c r="C1237" s="282">
        <v>34335</v>
      </c>
      <c r="D1237" s="281">
        <f t="shared" si="38"/>
        <v>1</v>
      </c>
      <c r="E1237" s="6">
        <f t="shared" si="39"/>
        <v>1</v>
      </c>
      <c r="F1237" s="37">
        <v>1505</v>
      </c>
    </row>
    <row r="1238" spans="1:6" x14ac:dyDescent="0.25">
      <c r="A1238" s="37" t="s">
        <v>30</v>
      </c>
      <c r="B1238" s="6" t="s">
        <v>28</v>
      </c>
      <c r="C1238" s="282">
        <v>34376</v>
      </c>
      <c r="D1238" s="281">
        <f t="shared" si="38"/>
        <v>2</v>
      </c>
      <c r="E1238" s="6">
        <f t="shared" si="39"/>
        <v>11</v>
      </c>
      <c r="F1238" s="37">
        <v>2</v>
      </c>
    </row>
    <row r="1239" spans="1:6" x14ac:dyDescent="0.25">
      <c r="A1239" s="37" t="s">
        <v>30</v>
      </c>
      <c r="B1239" s="6" t="s">
        <v>28</v>
      </c>
      <c r="C1239" s="282">
        <v>34386</v>
      </c>
      <c r="D1239" s="281">
        <f t="shared" si="38"/>
        <v>2</v>
      </c>
      <c r="E1239" s="6">
        <f t="shared" si="39"/>
        <v>21</v>
      </c>
      <c r="F1239" s="37">
        <v>2</v>
      </c>
    </row>
    <row r="1240" spans="1:6" x14ac:dyDescent="0.25">
      <c r="A1240" s="37" t="s">
        <v>30</v>
      </c>
      <c r="B1240" s="6" t="s">
        <v>28</v>
      </c>
      <c r="C1240" s="282">
        <v>34389</v>
      </c>
      <c r="D1240" s="281">
        <f t="shared" si="38"/>
        <v>2</v>
      </c>
      <c r="E1240" s="6">
        <f t="shared" si="39"/>
        <v>24</v>
      </c>
      <c r="F1240" s="37">
        <v>3</v>
      </c>
    </row>
    <row r="1241" spans="1:6" x14ac:dyDescent="0.25">
      <c r="A1241" s="37" t="s">
        <v>30</v>
      </c>
      <c r="B1241" s="6" t="s">
        <v>28</v>
      </c>
      <c r="C1241" s="282">
        <v>34396</v>
      </c>
      <c r="D1241" s="281">
        <f t="shared" si="38"/>
        <v>3</v>
      </c>
      <c r="E1241" s="6">
        <f t="shared" si="39"/>
        <v>3</v>
      </c>
      <c r="F1241" s="37">
        <v>2</v>
      </c>
    </row>
    <row r="1242" spans="1:6" x14ac:dyDescent="0.25">
      <c r="A1242" s="37" t="s">
        <v>30</v>
      </c>
      <c r="B1242" s="6" t="s">
        <v>28</v>
      </c>
      <c r="C1242" s="282">
        <v>34348</v>
      </c>
      <c r="D1242" s="281">
        <f t="shared" si="38"/>
        <v>1</v>
      </c>
      <c r="E1242" s="6">
        <f t="shared" si="39"/>
        <v>14</v>
      </c>
      <c r="F1242" s="37">
        <v>2</v>
      </c>
    </row>
    <row r="1243" spans="1:6" x14ac:dyDescent="0.25">
      <c r="A1243" s="37" t="s">
        <v>30</v>
      </c>
      <c r="B1243" s="6" t="s">
        <v>28</v>
      </c>
      <c r="C1243" s="282">
        <v>34374</v>
      </c>
      <c r="D1243" s="281">
        <f t="shared" si="38"/>
        <v>2</v>
      </c>
      <c r="E1243" s="6">
        <f t="shared" si="39"/>
        <v>9</v>
      </c>
      <c r="F1243" s="37">
        <v>2</v>
      </c>
    </row>
    <row r="1244" spans="1:6" x14ac:dyDescent="0.25">
      <c r="A1244" s="37" t="s">
        <v>30</v>
      </c>
      <c r="B1244" s="6" t="s">
        <v>28</v>
      </c>
      <c r="C1244" s="282">
        <v>34352</v>
      </c>
      <c r="D1244" s="281">
        <f t="shared" si="38"/>
        <v>1</v>
      </c>
      <c r="E1244" s="6">
        <f t="shared" si="39"/>
        <v>18</v>
      </c>
      <c r="F1244" s="37">
        <v>2</v>
      </c>
    </row>
    <row r="1245" spans="1:6" x14ac:dyDescent="0.25">
      <c r="A1245" s="37" t="s">
        <v>30</v>
      </c>
      <c r="B1245" s="6" t="s">
        <v>28</v>
      </c>
      <c r="C1245" s="282">
        <v>34359</v>
      </c>
      <c r="D1245" s="281">
        <f t="shared" si="38"/>
        <v>1</v>
      </c>
      <c r="E1245" s="6">
        <f t="shared" si="39"/>
        <v>25</v>
      </c>
      <c r="F1245" s="37">
        <v>3</v>
      </c>
    </row>
    <row r="1246" spans="1:6" x14ac:dyDescent="0.25">
      <c r="A1246" s="37" t="s">
        <v>30</v>
      </c>
      <c r="B1246" s="6" t="s">
        <v>28</v>
      </c>
      <c r="C1246" s="282">
        <v>34381</v>
      </c>
      <c r="D1246" s="281">
        <f t="shared" si="38"/>
        <v>2</v>
      </c>
      <c r="E1246" s="6">
        <f t="shared" si="39"/>
        <v>16</v>
      </c>
      <c r="F1246" s="37">
        <v>1</v>
      </c>
    </row>
    <row r="1247" spans="1:6" x14ac:dyDescent="0.25">
      <c r="A1247" s="37" t="s">
        <v>30</v>
      </c>
      <c r="B1247" s="6" t="s">
        <v>28</v>
      </c>
      <c r="C1247" s="282">
        <v>34397</v>
      </c>
      <c r="D1247" s="281">
        <f t="shared" si="38"/>
        <v>3</v>
      </c>
      <c r="E1247" s="6">
        <f t="shared" si="39"/>
        <v>4</v>
      </c>
      <c r="F1247" s="37">
        <v>2</v>
      </c>
    </row>
    <row r="1248" spans="1:6" x14ac:dyDescent="0.25">
      <c r="A1248" s="37" t="s">
        <v>30</v>
      </c>
      <c r="B1248" s="6" t="s">
        <v>28</v>
      </c>
      <c r="C1248" s="282">
        <v>34340</v>
      </c>
      <c r="D1248" s="281">
        <f t="shared" si="38"/>
        <v>1</v>
      </c>
      <c r="E1248" s="6">
        <f t="shared" si="39"/>
        <v>6</v>
      </c>
      <c r="F1248" s="37">
        <v>1</v>
      </c>
    </row>
    <row r="1249" spans="1:6" x14ac:dyDescent="0.25">
      <c r="A1249" s="37" t="s">
        <v>30</v>
      </c>
      <c r="B1249" s="6" t="s">
        <v>28</v>
      </c>
      <c r="C1249" s="282">
        <v>34347</v>
      </c>
      <c r="D1249" s="281">
        <f t="shared" si="38"/>
        <v>1</v>
      </c>
      <c r="E1249" s="6">
        <f t="shared" si="39"/>
        <v>13</v>
      </c>
      <c r="F1249" s="37">
        <v>5</v>
      </c>
    </row>
    <row r="1250" spans="1:6" x14ac:dyDescent="0.25">
      <c r="A1250" s="37" t="s">
        <v>30</v>
      </c>
      <c r="B1250" s="6" t="s">
        <v>28</v>
      </c>
      <c r="C1250" s="282">
        <v>34350</v>
      </c>
      <c r="D1250" s="281">
        <f t="shared" si="38"/>
        <v>1</v>
      </c>
      <c r="E1250" s="6">
        <f t="shared" si="39"/>
        <v>16</v>
      </c>
      <c r="F1250" s="37">
        <v>1</v>
      </c>
    </row>
    <row r="1251" spans="1:6" x14ac:dyDescent="0.25">
      <c r="A1251" s="37" t="s">
        <v>30</v>
      </c>
      <c r="B1251" s="6" t="s">
        <v>28</v>
      </c>
      <c r="C1251" s="282">
        <v>34356</v>
      </c>
      <c r="D1251" s="281">
        <f t="shared" si="38"/>
        <v>1</v>
      </c>
      <c r="E1251" s="6">
        <f t="shared" si="39"/>
        <v>22</v>
      </c>
      <c r="F1251" s="37">
        <v>5</v>
      </c>
    </row>
    <row r="1252" spans="1:6" x14ac:dyDescent="0.25">
      <c r="A1252" s="37" t="s">
        <v>30</v>
      </c>
      <c r="B1252" s="6" t="s">
        <v>28</v>
      </c>
      <c r="C1252" s="282">
        <v>34363</v>
      </c>
      <c r="D1252" s="281">
        <f t="shared" si="38"/>
        <v>1</v>
      </c>
      <c r="E1252" s="6">
        <f t="shared" si="39"/>
        <v>29</v>
      </c>
      <c r="F1252" s="37">
        <v>1</v>
      </c>
    </row>
    <row r="1253" spans="1:6" x14ac:dyDescent="0.25">
      <c r="A1253" s="37" t="s">
        <v>30</v>
      </c>
      <c r="B1253" s="6" t="s">
        <v>28</v>
      </c>
      <c r="C1253" s="282">
        <v>34366</v>
      </c>
      <c r="D1253" s="281">
        <f t="shared" si="38"/>
        <v>2</v>
      </c>
      <c r="E1253" s="6">
        <f t="shared" si="39"/>
        <v>1</v>
      </c>
      <c r="F1253" s="37">
        <v>12</v>
      </c>
    </row>
    <row r="1254" spans="1:6" x14ac:dyDescent="0.25">
      <c r="A1254" s="37" t="s">
        <v>30</v>
      </c>
      <c r="B1254" s="6" t="s">
        <v>28</v>
      </c>
      <c r="C1254" s="282">
        <v>34417</v>
      </c>
      <c r="D1254" s="281">
        <f t="shared" si="38"/>
        <v>3</v>
      </c>
      <c r="E1254" s="6">
        <f t="shared" si="39"/>
        <v>24</v>
      </c>
      <c r="F1254" s="37">
        <v>1</v>
      </c>
    </row>
    <row r="1255" spans="1:6" x14ac:dyDescent="0.25">
      <c r="A1255" s="37" t="s">
        <v>30</v>
      </c>
      <c r="B1255" s="6" t="s">
        <v>34</v>
      </c>
      <c r="C1255" s="282">
        <v>32547</v>
      </c>
      <c r="D1255" s="281">
        <f t="shared" si="38"/>
        <v>2</v>
      </c>
      <c r="E1255" s="6">
        <f t="shared" si="39"/>
        <v>8</v>
      </c>
      <c r="F1255" s="37">
        <v>6</v>
      </c>
    </row>
    <row r="1256" spans="1:6" x14ac:dyDescent="0.25">
      <c r="A1256" s="37" t="s">
        <v>30</v>
      </c>
      <c r="B1256" s="6" t="s">
        <v>34</v>
      </c>
      <c r="C1256" s="282">
        <v>32550</v>
      </c>
      <c r="D1256" s="281">
        <f t="shared" si="38"/>
        <v>2</v>
      </c>
      <c r="E1256" s="6">
        <f t="shared" si="39"/>
        <v>11</v>
      </c>
      <c r="F1256" s="37">
        <v>7</v>
      </c>
    </row>
    <row r="1257" spans="1:6" x14ac:dyDescent="0.25">
      <c r="A1257" s="37" t="s">
        <v>30</v>
      </c>
      <c r="B1257" s="6" t="s">
        <v>34</v>
      </c>
      <c r="C1257" s="282">
        <v>32592</v>
      </c>
      <c r="D1257" s="281">
        <f t="shared" si="38"/>
        <v>3</v>
      </c>
      <c r="E1257" s="6">
        <f t="shared" si="39"/>
        <v>25</v>
      </c>
      <c r="F1257" s="37">
        <v>6</v>
      </c>
    </row>
    <row r="1258" spans="1:6" x14ac:dyDescent="0.25">
      <c r="A1258" s="37" t="s">
        <v>30</v>
      </c>
      <c r="B1258" s="6" t="s">
        <v>34</v>
      </c>
      <c r="C1258" s="282">
        <v>32598</v>
      </c>
      <c r="D1258" s="281">
        <f t="shared" si="38"/>
        <v>3</v>
      </c>
      <c r="E1258" s="6">
        <f t="shared" si="39"/>
        <v>31</v>
      </c>
      <c r="F1258" s="37">
        <v>10</v>
      </c>
    </row>
    <row r="1259" spans="1:6" x14ac:dyDescent="0.25">
      <c r="A1259" s="37" t="s">
        <v>30</v>
      </c>
      <c r="B1259" s="6" t="s">
        <v>34</v>
      </c>
      <c r="C1259" s="282">
        <v>32874</v>
      </c>
      <c r="D1259" s="281">
        <f t="shared" si="38"/>
        <v>1</v>
      </c>
      <c r="E1259" s="6">
        <f t="shared" si="39"/>
        <v>1</v>
      </c>
      <c r="F1259" s="37">
        <v>5</v>
      </c>
    </row>
    <row r="1260" spans="1:6" x14ac:dyDescent="0.25">
      <c r="A1260" s="37" t="s">
        <v>30</v>
      </c>
      <c r="B1260" s="6" t="s">
        <v>34</v>
      </c>
      <c r="C1260" s="282">
        <v>33970</v>
      </c>
      <c r="D1260" s="281">
        <f t="shared" si="38"/>
        <v>1</v>
      </c>
      <c r="E1260" s="6">
        <f t="shared" si="39"/>
        <v>1</v>
      </c>
      <c r="F1260" s="37">
        <v>2</v>
      </c>
    </row>
    <row r="1261" spans="1:6" x14ac:dyDescent="0.25">
      <c r="A1261" s="37" t="s">
        <v>30</v>
      </c>
      <c r="B1261" s="6" t="s">
        <v>34</v>
      </c>
      <c r="C1261" s="282">
        <v>32548</v>
      </c>
      <c r="D1261" s="281">
        <f t="shared" si="38"/>
        <v>2</v>
      </c>
      <c r="E1261" s="6">
        <f t="shared" si="39"/>
        <v>9</v>
      </c>
      <c r="F1261" s="37">
        <v>4</v>
      </c>
    </row>
    <row r="1262" spans="1:6" x14ac:dyDescent="0.25">
      <c r="A1262" s="37" t="s">
        <v>30</v>
      </c>
      <c r="B1262" s="6" t="s">
        <v>34</v>
      </c>
      <c r="C1262" s="282">
        <v>32573</v>
      </c>
      <c r="D1262" s="281">
        <f t="shared" si="38"/>
        <v>3</v>
      </c>
      <c r="E1262" s="6">
        <f t="shared" si="39"/>
        <v>6</v>
      </c>
      <c r="F1262" s="37">
        <v>9</v>
      </c>
    </row>
    <row r="1263" spans="1:6" x14ac:dyDescent="0.25">
      <c r="A1263" s="37" t="s">
        <v>30</v>
      </c>
      <c r="B1263" s="6" t="s">
        <v>34</v>
      </c>
      <c r="C1263" s="282">
        <v>32580</v>
      </c>
      <c r="D1263" s="281">
        <f t="shared" si="38"/>
        <v>3</v>
      </c>
      <c r="E1263" s="6">
        <f t="shared" si="39"/>
        <v>13</v>
      </c>
      <c r="F1263" s="37">
        <v>5</v>
      </c>
    </row>
    <row r="1264" spans="1:6" x14ac:dyDescent="0.25">
      <c r="A1264" s="37" t="s">
        <v>30</v>
      </c>
      <c r="B1264" s="6" t="s">
        <v>34</v>
      </c>
      <c r="C1264" s="282">
        <v>32596</v>
      </c>
      <c r="D1264" s="281">
        <f t="shared" si="38"/>
        <v>3</v>
      </c>
      <c r="E1264" s="6">
        <f t="shared" si="39"/>
        <v>29</v>
      </c>
      <c r="F1264" s="37">
        <v>4</v>
      </c>
    </row>
    <row r="1265" spans="1:6" x14ac:dyDescent="0.25">
      <c r="A1265" s="37" t="s">
        <v>30</v>
      </c>
      <c r="B1265" s="6" t="s">
        <v>34</v>
      </c>
      <c r="C1265" s="282">
        <v>32526</v>
      </c>
      <c r="D1265" s="281">
        <f t="shared" si="38"/>
        <v>1</v>
      </c>
      <c r="E1265" s="6">
        <f t="shared" si="39"/>
        <v>18</v>
      </c>
      <c r="F1265" s="37">
        <v>5</v>
      </c>
    </row>
    <row r="1266" spans="1:6" x14ac:dyDescent="0.25">
      <c r="A1266" s="37" t="s">
        <v>30</v>
      </c>
      <c r="B1266" s="6" t="s">
        <v>34</v>
      </c>
      <c r="C1266" s="282">
        <v>32511</v>
      </c>
      <c r="D1266" s="281">
        <f t="shared" si="38"/>
        <v>1</v>
      </c>
      <c r="E1266" s="6">
        <f t="shared" si="39"/>
        <v>3</v>
      </c>
      <c r="F1266" s="37">
        <v>11</v>
      </c>
    </row>
    <row r="1267" spans="1:6" x14ac:dyDescent="0.25">
      <c r="A1267" s="37" t="s">
        <v>30</v>
      </c>
      <c r="B1267" s="6" t="s">
        <v>34</v>
      </c>
      <c r="C1267" s="282">
        <v>32549</v>
      </c>
      <c r="D1267" s="281">
        <f t="shared" si="38"/>
        <v>2</v>
      </c>
      <c r="E1267" s="6">
        <f t="shared" si="39"/>
        <v>10</v>
      </c>
      <c r="F1267" s="37">
        <v>4</v>
      </c>
    </row>
    <row r="1268" spans="1:6" x14ac:dyDescent="0.25">
      <c r="A1268" s="37" t="s">
        <v>30</v>
      </c>
      <c r="B1268" s="6" t="s">
        <v>34</v>
      </c>
      <c r="C1268" s="282">
        <v>32591</v>
      </c>
      <c r="D1268" s="281">
        <f t="shared" si="38"/>
        <v>3</v>
      </c>
      <c r="E1268" s="6">
        <f t="shared" si="39"/>
        <v>24</v>
      </c>
      <c r="F1268" s="37">
        <v>5</v>
      </c>
    </row>
    <row r="1269" spans="1:6" x14ac:dyDescent="0.25">
      <c r="A1269" s="37" t="s">
        <v>30</v>
      </c>
      <c r="B1269" s="6" t="s">
        <v>34</v>
      </c>
      <c r="C1269" s="282">
        <v>32525</v>
      </c>
      <c r="D1269" s="281">
        <f t="shared" si="38"/>
        <v>1</v>
      </c>
      <c r="E1269" s="6">
        <f t="shared" si="39"/>
        <v>17</v>
      </c>
      <c r="F1269" s="37">
        <v>6</v>
      </c>
    </row>
    <row r="1270" spans="1:6" x14ac:dyDescent="0.25">
      <c r="A1270" s="37" t="s">
        <v>30</v>
      </c>
      <c r="B1270" s="6" t="s">
        <v>34</v>
      </c>
      <c r="C1270" s="282">
        <v>32535</v>
      </c>
      <c r="D1270" s="281">
        <f t="shared" si="38"/>
        <v>1</v>
      </c>
      <c r="E1270" s="6">
        <f t="shared" si="39"/>
        <v>27</v>
      </c>
      <c r="F1270" s="37">
        <v>4</v>
      </c>
    </row>
    <row r="1271" spans="1:6" x14ac:dyDescent="0.25">
      <c r="A1271" s="37" t="s">
        <v>30</v>
      </c>
      <c r="B1271" s="6" t="s">
        <v>34</v>
      </c>
      <c r="C1271" s="282">
        <v>32551</v>
      </c>
      <c r="D1271" s="281">
        <f t="shared" si="38"/>
        <v>2</v>
      </c>
      <c r="E1271" s="6">
        <f t="shared" si="39"/>
        <v>12</v>
      </c>
      <c r="F1271" s="37">
        <v>4</v>
      </c>
    </row>
    <row r="1272" spans="1:6" x14ac:dyDescent="0.25">
      <c r="A1272" s="37" t="s">
        <v>30</v>
      </c>
      <c r="B1272" s="6" t="s">
        <v>34</v>
      </c>
      <c r="C1272" s="282">
        <v>32554</v>
      </c>
      <c r="D1272" s="281">
        <f t="shared" si="38"/>
        <v>2</v>
      </c>
      <c r="E1272" s="6">
        <f t="shared" si="39"/>
        <v>15</v>
      </c>
      <c r="F1272" s="37">
        <v>12</v>
      </c>
    </row>
    <row r="1273" spans="1:6" x14ac:dyDescent="0.25">
      <c r="A1273" s="37" t="s">
        <v>30</v>
      </c>
      <c r="B1273" s="6" t="s">
        <v>34</v>
      </c>
      <c r="C1273" s="282">
        <v>32524</v>
      </c>
      <c r="D1273" s="281">
        <f t="shared" si="38"/>
        <v>1</v>
      </c>
      <c r="E1273" s="6">
        <f t="shared" si="39"/>
        <v>16</v>
      </c>
      <c r="F1273" s="37">
        <v>8</v>
      </c>
    </row>
    <row r="1274" spans="1:6" x14ac:dyDescent="0.25">
      <c r="A1274" s="37" t="s">
        <v>30</v>
      </c>
      <c r="B1274" s="6" t="s">
        <v>34</v>
      </c>
      <c r="C1274" s="282">
        <v>32582</v>
      </c>
      <c r="D1274" s="281">
        <f t="shared" si="38"/>
        <v>3</v>
      </c>
      <c r="E1274" s="6">
        <f t="shared" si="39"/>
        <v>15</v>
      </c>
      <c r="F1274" s="37">
        <v>11</v>
      </c>
    </row>
    <row r="1275" spans="1:6" x14ac:dyDescent="0.25">
      <c r="A1275" s="37" t="s">
        <v>30</v>
      </c>
      <c r="B1275" s="6" t="s">
        <v>34</v>
      </c>
      <c r="C1275" s="282">
        <v>32585</v>
      </c>
      <c r="D1275" s="281">
        <f t="shared" si="38"/>
        <v>3</v>
      </c>
      <c r="E1275" s="6">
        <f t="shared" si="39"/>
        <v>18</v>
      </c>
      <c r="F1275" s="37">
        <v>8</v>
      </c>
    </row>
    <row r="1276" spans="1:6" x14ac:dyDescent="0.25">
      <c r="A1276" s="37" t="s">
        <v>30</v>
      </c>
      <c r="B1276" s="6" t="s">
        <v>34</v>
      </c>
      <c r="C1276" s="282">
        <v>32510</v>
      </c>
      <c r="D1276" s="281">
        <f t="shared" si="38"/>
        <v>1</v>
      </c>
      <c r="E1276" s="6">
        <f t="shared" si="39"/>
        <v>2</v>
      </c>
      <c r="F1276" s="37">
        <v>6</v>
      </c>
    </row>
    <row r="1277" spans="1:6" x14ac:dyDescent="0.25">
      <c r="A1277" s="37" t="s">
        <v>30</v>
      </c>
      <c r="B1277" s="6" t="s">
        <v>34</v>
      </c>
      <c r="C1277" s="282">
        <v>32545</v>
      </c>
      <c r="D1277" s="281">
        <f t="shared" si="38"/>
        <v>2</v>
      </c>
      <c r="E1277" s="6">
        <f t="shared" si="39"/>
        <v>6</v>
      </c>
      <c r="F1277" s="37">
        <v>10</v>
      </c>
    </row>
    <row r="1278" spans="1:6" x14ac:dyDescent="0.25">
      <c r="A1278" s="37" t="s">
        <v>30</v>
      </c>
      <c r="B1278" s="6" t="s">
        <v>34</v>
      </c>
      <c r="C1278" s="282">
        <v>32552</v>
      </c>
      <c r="D1278" s="281">
        <f t="shared" si="38"/>
        <v>2</v>
      </c>
      <c r="E1278" s="6">
        <f t="shared" si="39"/>
        <v>13</v>
      </c>
      <c r="F1278" s="37">
        <v>4</v>
      </c>
    </row>
    <row r="1279" spans="1:6" x14ac:dyDescent="0.25">
      <c r="A1279" s="37" t="s">
        <v>30</v>
      </c>
      <c r="B1279" s="6" t="s">
        <v>34</v>
      </c>
      <c r="C1279" s="282">
        <v>32561</v>
      </c>
      <c r="D1279" s="281">
        <f t="shared" si="38"/>
        <v>2</v>
      </c>
      <c r="E1279" s="6">
        <f t="shared" si="39"/>
        <v>22</v>
      </c>
      <c r="F1279" s="37">
        <v>8</v>
      </c>
    </row>
    <row r="1280" spans="1:6" x14ac:dyDescent="0.25">
      <c r="A1280" s="37" t="s">
        <v>30</v>
      </c>
      <c r="B1280" s="6" t="s">
        <v>34</v>
      </c>
      <c r="C1280" s="282">
        <v>32577</v>
      </c>
      <c r="D1280" s="281">
        <f t="shared" si="38"/>
        <v>3</v>
      </c>
      <c r="E1280" s="6">
        <f t="shared" si="39"/>
        <v>10</v>
      </c>
      <c r="F1280" s="37">
        <v>8</v>
      </c>
    </row>
    <row r="1281" spans="1:6" x14ac:dyDescent="0.25">
      <c r="A1281" s="37" t="s">
        <v>30</v>
      </c>
      <c r="B1281" s="6" t="s">
        <v>34</v>
      </c>
      <c r="C1281" s="282">
        <v>32587</v>
      </c>
      <c r="D1281" s="281">
        <f t="shared" si="38"/>
        <v>3</v>
      </c>
      <c r="E1281" s="6">
        <f t="shared" si="39"/>
        <v>20</v>
      </c>
      <c r="F1281" s="37">
        <v>6</v>
      </c>
    </row>
    <row r="1282" spans="1:6" x14ac:dyDescent="0.25">
      <c r="A1282" s="37" t="s">
        <v>30</v>
      </c>
      <c r="B1282" s="6" t="s">
        <v>34</v>
      </c>
      <c r="C1282" s="282">
        <v>32520</v>
      </c>
      <c r="D1282" s="281">
        <f t="shared" si="38"/>
        <v>1</v>
      </c>
      <c r="E1282" s="6">
        <f t="shared" si="39"/>
        <v>12</v>
      </c>
      <c r="F1282" s="37">
        <v>8</v>
      </c>
    </row>
    <row r="1283" spans="1:6" x14ac:dyDescent="0.25">
      <c r="A1283" s="37" t="s">
        <v>30</v>
      </c>
      <c r="B1283" s="6" t="s">
        <v>34</v>
      </c>
      <c r="C1283" s="282">
        <v>32572</v>
      </c>
      <c r="D1283" s="281">
        <f t="shared" ref="D1283:D1346" si="40">MONTH(C1283)</f>
        <v>3</v>
      </c>
      <c r="E1283" s="6">
        <f t="shared" ref="E1283:E1346" si="41">DAY(C1283)</f>
        <v>5</v>
      </c>
      <c r="F1283" s="37">
        <v>11</v>
      </c>
    </row>
    <row r="1284" spans="1:6" x14ac:dyDescent="0.25">
      <c r="A1284" s="37" t="s">
        <v>30</v>
      </c>
      <c r="B1284" s="6" t="s">
        <v>34</v>
      </c>
      <c r="C1284" s="282">
        <v>32594</v>
      </c>
      <c r="D1284" s="281">
        <f t="shared" si="40"/>
        <v>3</v>
      </c>
      <c r="E1284" s="6">
        <f t="shared" si="41"/>
        <v>27</v>
      </c>
      <c r="F1284" s="37">
        <v>4</v>
      </c>
    </row>
    <row r="1285" spans="1:6" x14ac:dyDescent="0.25">
      <c r="A1285" s="37" t="s">
        <v>30</v>
      </c>
      <c r="B1285" s="6" t="s">
        <v>34</v>
      </c>
      <c r="C1285" s="282">
        <v>32745</v>
      </c>
      <c r="D1285" s="281">
        <f t="shared" si="40"/>
        <v>8</v>
      </c>
      <c r="E1285" s="6">
        <f t="shared" si="41"/>
        <v>25</v>
      </c>
      <c r="F1285" s="37">
        <v>1</v>
      </c>
    </row>
    <row r="1286" spans="1:6" x14ac:dyDescent="0.25">
      <c r="A1286" s="37" t="s">
        <v>30</v>
      </c>
      <c r="B1286" s="6" t="s">
        <v>34</v>
      </c>
      <c r="C1286" s="282">
        <v>32522</v>
      </c>
      <c r="D1286" s="281">
        <f t="shared" si="40"/>
        <v>1</v>
      </c>
      <c r="E1286" s="6">
        <f t="shared" si="41"/>
        <v>14</v>
      </c>
      <c r="F1286" s="37">
        <v>11</v>
      </c>
    </row>
    <row r="1287" spans="1:6" x14ac:dyDescent="0.25">
      <c r="A1287" s="37" t="s">
        <v>30</v>
      </c>
      <c r="B1287" s="6" t="s">
        <v>34</v>
      </c>
      <c r="C1287" s="282">
        <v>32528</v>
      </c>
      <c r="D1287" s="281">
        <f t="shared" si="40"/>
        <v>1</v>
      </c>
      <c r="E1287" s="6">
        <f t="shared" si="41"/>
        <v>20</v>
      </c>
      <c r="F1287" s="37">
        <v>5</v>
      </c>
    </row>
    <row r="1288" spans="1:6" x14ac:dyDescent="0.25">
      <c r="A1288" s="37" t="s">
        <v>30</v>
      </c>
      <c r="B1288" s="6" t="s">
        <v>34</v>
      </c>
      <c r="C1288" s="282">
        <v>32557</v>
      </c>
      <c r="D1288" s="281">
        <f t="shared" si="40"/>
        <v>2</v>
      </c>
      <c r="E1288" s="6">
        <f t="shared" si="41"/>
        <v>18</v>
      </c>
      <c r="F1288" s="37">
        <v>8</v>
      </c>
    </row>
    <row r="1289" spans="1:6" x14ac:dyDescent="0.25">
      <c r="A1289" s="37" t="s">
        <v>30</v>
      </c>
      <c r="B1289" s="6" t="s">
        <v>34</v>
      </c>
      <c r="C1289" s="282">
        <v>32564</v>
      </c>
      <c r="D1289" s="281">
        <f t="shared" si="40"/>
        <v>2</v>
      </c>
      <c r="E1289" s="6">
        <f t="shared" si="41"/>
        <v>25</v>
      </c>
      <c r="F1289" s="37">
        <v>4</v>
      </c>
    </row>
    <row r="1290" spans="1:6" x14ac:dyDescent="0.25">
      <c r="A1290" s="37" t="s">
        <v>30</v>
      </c>
      <c r="B1290" s="6" t="s">
        <v>34</v>
      </c>
      <c r="C1290" s="282">
        <v>32567</v>
      </c>
      <c r="D1290" s="281">
        <f t="shared" si="40"/>
        <v>2</v>
      </c>
      <c r="E1290" s="6">
        <f t="shared" si="41"/>
        <v>28</v>
      </c>
      <c r="F1290" s="37">
        <v>6</v>
      </c>
    </row>
    <row r="1291" spans="1:6" x14ac:dyDescent="0.25">
      <c r="A1291" s="37" t="s">
        <v>30</v>
      </c>
      <c r="B1291" s="6" t="s">
        <v>34</v>
      </c>
      <c r="C1291" s="282">
        <v>32570</v>
      </c>
      <c r="D1291" s="281">
        <f t="shared" si="40"/>
        <v>3</v>
      </c>
      <c r="E1291" s="6">
        <f t="shared" si="41"/>
        <v>3</v>
      </c>
      <c r="F1291" s="37">
        <v>17</v>
      </c>
    </row>
    <row r="1292" spans="1:6" x14ac:dyDescent="0.25">
      <c r="A1292" s="37" t="s">
        <v>30</v>
      </c>
      <c r="B1292" s="6" t="s">
        <v>34</v>
      </c>
      <c r="C1292" s="282">
        <v>32583</v>
      </c>
      <c r="D1292" s="281">
        <f t="shared" si="40"/>
        <v>3</v>
      </c>
      <c r="E1292" s="6">
        <f t="shared" si="41"/>
        <v>16</v>
      </c>
      <c r="F1292" s="37">
        <v>6</v>
      </c>
    </row>
    <row r="1293" spans="1:6" x14ac:dyDescent="0.25">
      <c r="A1293" s="37" t="s">
        <v>30</v>
      </c>
      <c r="B1293" s="6" t="s">
        <v>34</v>
      </c>
      <c r="C1293" s="282">
        <v>32593</v>
      </c>
      <c r="D1293" s="281">
        <f t="shared" si="40"/>
        <v>3</v>
      </c>
      <c r="E1293" s="6">
        <f t="shared" si="41"/>
        <v>26</v>
      </c>
      <c r="F1293" s="37">
        <v>6</v>
      </c>
    </row>
    <row r="1294" spans="1:6" x14ac:dyDescent="0.25">
      <c r="A1294" s="37" t="s">
        <v>30</v>
      </c>
      <c r="B1294" s="6" t="s">
        <v>34</v>
      </c>
      <c r="C1294" s="282">
        <v>32531</v>
      </c>
      <c r="D1294" s="281">
        <f t="shared" si="40"/>
        <v>1</v>
      </c>
      <c r="E1294" s="6">
        <f t="shared" si="41"/>
        <v>23</v>
      </c>
      <c r="F1294" s="37">
        <v>6</v>
      </c>
    </row>
    <row r="1295" spans="1:6" x14ac:dyDescent="0.25">
      <c r="A1295" s="37" t="s">
        <v>30</v>
      </c>
      <c r="B1295" s="6" t="s">
        <v>34</v>
      </c>
      <c r="C1295" s="282">
        <v>32537</v>
      </c>
      <c r="D1295" s="281">
        <f t="shared" si="40"/>
        <v>1</v>
      </c>
      <c r="E1295" s="6">
        <f t="shared" si="41"/>
        <v>29</v>
      </c>
      <c r="F1295" s="37">
        <v>3</v>
      </c>
    </row>
    <row r="1296" spans="1:6" x14ac:dyDescent="0.25">
      <c r="A1296" s="37" t="s">
        <v>30</v>
      </c>
      <c r="B1296" s="6" t="s">
        <v>34</v>
      </c>
      <c r="C1296" s="282">
        <v>32540</v>
      </c>
      <c r="D1296" s="281">
        <f t="shared" si="40"/>
        <v>2</v>
      </c>
      <c r="E1296" s="6">
        <f t="shared" si="41"/>
        <v>1</v>
      </c>
      <c r="F1296" s="37">
        <v>20</v>
      </c>
    </row>
    <row r="1297" spans="1:6" x14ac:dyDescent="0.25">
      <c r="A1297" s="37" t="s">
        <v>30</v>
      </c>
      <c r="B1297" s="6" t="s">
        <v>34</v>
      </c>
      <c r="C1297" s="282">
        <v>32544</v>
      </c>
      <c r="D1297" s="281">
        <f t="shared" si="40"/>
        <v>2</v>
      </c>
      <c r="E1297" s="6">
        <f t="shared" si="41"/>
        <v>5</v>
      </c>
      <c r="F1297" s="37">
        <v>4</v>
      </c>
    </row>
    <row r="1298" spans="1:6" x14ac:dyDescent="0.25">
      <c r="A1298" s="37" t="s">
        <v>30</v>
      </c>
      <c r="B1298" s="6" t="s">
        <v>34</v>
      </c>
      <c r="C1298" s="282">
        <v>32579</v>
      </c>
      <c r="D1298" s="281">
        <f t="shared" si="40"/>
        <v>3</v>
      </c>
      <c r="E1298" s="6">
        <f t="shared" si="41"/>
        <v>12</v>
      </c>
      <c r="F1298" s="37">
        <v>7</v>
      </c>
    </row>
    <row r="1299" spans="1:6" x14ac:dyDescent="0.25">
      <c r="A1299" s="37" t="s">
        <v>30</v>
      </c>
      <c r="B1299" s="6" t="s">
        <v>34</v>
      </c>
      <c r="C1299" s="282">
        <v>33604</v>
      </c>
      <c r="D1299" s="281">
        <f t="shared" si="40"/>
        <v>1</v>
      </c>
      <c r="E1299" s="6">
        <f t="shared" si="41"/>
        <v>1</v>
      </c>
      <c r="F1299" s="37">
        <v>2</v>
      </c>
    </row>
    <row r="1300" spans="1:6" x14ac:dyDescent="0.25">
      <c r="A1300" s="37" t="s">
        <v>30</v>
      </c>
      <c r="B1300" s="6" t="s">
        <v>34</v>
      </c>
      <c r="C1300" s="282">
        <v>32527</v>
      </c>
      <c r="D1300" s="281">
        <f t="shared" si="40"/>
        <v>1</v>
      </c>
      <c r="E1300" s="6">
        <f t="shared" si="41"/>
        <v>19</v>
      </c>
      <c r="F1300" s="37">
        <v>5</v>
      </c>
    </row>
    <row r="1301" spans="1:6" x14ac:dyDescent="0.25">
      <c r="A1301" s="37" t="s">
        <v>30</v>
      </c>
      <c r="B1301" s="6" t="s">
        <v>34</v>
      </c>
      <c r="C1301" s="282">
        <v>32530</v>
      </c>
      <c r="D1301" s="281">
        <f t="shared" si="40"/>
        <v>1</v>
      </c>
      <c r="E1301" s="6">
        <f t="shared" si="41"/>
        <v>22</v>
      </c>
      <c r="F1301" s="37">
        <v>2</v>
      </c>
    </row>
    <row r="1302" spans="1:6" x14ac:dyDescent="0.25">
      <c r="A1302" s="37" t="s">
        <v>30</v>
      </c>
      <c r="B1302" s="6" t="s">
        <v>34</v>
      </c>
      <c r="C1302" s="282">
        <v>32562</v>
      </c>
      <c r="D1302" s="281">
        <f t="shared" si="40"/>
        <v>2</v>
      </c>
      <c r="E1302" s="6">
        <f t="shared" si="41"/>
        <v>23</v>
      </c>
      <c r="F1302" s="37">
        <v>8</v>
      </c>
    </row>
    <row r="1303" spans="1:6" x14ac:dyDescent="0.25">
      <c r="A1303" s="37" t="s">
        <v>30</v>
      </c>
      <c r="B1303" s="6" t="s">
        <v>34</v>
      </c>
      <c r="C1303" s="282">
        <v>32565</v>
      </c>
      <c r="D1303" s="281">
        <f t="shared" si="40"/>
        <v>2</v>
      </c>
      <c r="E1303" s="6">
        <f t="shared" si="41"/>
        <v>26</v>
      </c>
      <c r="F1303" s="37">
        <v>4</v>
      </c>
    </row>
    <row r="1304" spans="1:6" x14ac:dyDescent="0.25">
      <c r="A1304" s="37" t="s">
        <v>30</v>
      </c>
      <c r="B1304" s="6" t="s">
        <v>34</v>
      </c>
      <c r="C1304" s="282">
        <v>32581</v>
      </c>
      <c r="D1304" s="281">
        <f t="shared" si="40"/>
        <v>3</v>
      </c>
      <c r="E1304" s="6">
        <f t="shared" si="41"/>
        <v>14</v>
      </c>
      <c r="F1304" s="37">
        <v>5</v>
      </c>
    </row>
    <row r="1305" spans="1:6" x14ac:dyDescent="0.25">
      <c r="A1305" s="37" t="s">
        <v>30</v>
      </c>
      <c r="B1305" s="6" t="s">
        <v>34</v>
      </c>
      <c r="C1305" s="282">
        <v>32588</v>
      </c>
      <c r="D1305" s="281">
        <f t="shared" si="40"/>
        <v>3</v>
      </c>
      <c r="E1305" s="6">
        <f t="shared" si="41"/>
        <v>21</v>
      </c>
      <c r="F1305" s="37">
        <v>3</v>
      </c>
    </row>
    <row r="1306" spans="1:6" x14ac:dyDescent="0.25">
      <c r="A1306" s="37" t="s">
        <v>30</v>
      </c>
      <c r="B1306" s="6" t="s">
        <v>34</v>
      </c>
      <c r="C1306" s="282">
        <v>34151</v>
      </c>
      <c r="D1306" s="281">
        <f t="shared" si="40"/>
        <v>7</v>
      </c>
      <c r="E1306" s="6">
        <f t="shared" si="41"/>
        <v>1</v>
      </c>
      <c r="F1306" s="37">
        <v>1</v>
      </c>
    </row>
    <row r="1307" spans="1:6" x14ac:dyDescent="0.25">
      <c r="A1307" s="37" t="s">
        <v>30</v>
      </c>
      <c r="B1307" s="6" t="s">
        <v>34</v>
      </c>
      <c r="C1307" s="282">
        <v>32532</v>
      </c>
      <c r="D1307" s="281">
        <f t="shared" si="40"/>
        <v>1</v>
      </c>
      <c r="E1307" s="6">
        <f t="shared" si="41"/>
        <v>24</v>
      </c>
      <c r="F1307" s="37">
        <v>4</v>
      </c>
    </row>
    <row r="1308" spans="1:6" x14ac:dyDescent="0.25">
      <c r="A1308" s="37" t="s">
        <v>30</v>
      </c>
      <c r="B1308" s="6" t="s">
        <v>34</v>
      </c>
      <c r="C1308" s="282">
        <v>32555</v>
      </c>
      <c r="D1308" s="281">
        <f t="shared" si="40"/>
        <v>2</v>
      </c>
      <c r="E1308" s="6">
        <f t="shared" si="41"/>
        <v>16</v>
      </c>
      <c r="F1308" s="37">
        <v>17</v>
      </c>
    </row>
    <row r="1309" spans="1:6" x14ac:dyDescent="0.25">
      <c r="A1309" s="37" t="s">
        <v>30</v>
      </c>
      <c r="B1309" s="6" t="s">
        <v>34</v>
      </c>
      <c r="C1309" s="282">
        <v>32574</v>
      </c>
      <c r="D1309" s="281">
        <f t="shared" si="40"/>
        <v>3</v>
      </c>
      <c r="E1309" s="6">
        <f t="shared" si="41"/>
        <v>7</v>
      </c>
      <c r="F1309" s="37">
        <v>9</v>
      </c>
    </row>
    <row r="1310" spans="1:6" x14ac:dyDescent="0.25">
      <c r="A1310" s="37" t="s">
        <v>30</v>
      </c>
      <c r="B1310" s="6" t="s">
        <v>34</v>
      </c>
      <c r="C1310" s="282">
        <v>32590</v>
      </c>
      <c r="D1310" s="281">
        <f t="shared" si="40"/>
        <v>3</v>
      </c>
      <c r="E1310" s="6">
        <f t="shared" si="41"/>
        <v>23</v>
      </c>
      <c r="F1310" s="37">
        <v>9</v>
      </c>
    </row>
    <row r="1311" spans="1:6" x14ac:dyDescent="0.25">
      <c r="A1311" s="37" t="s">
        <v>30</v>
      </c>
      <c r="B1311" s="6" t="s">
        <v>34</v>
      </c>
      <c r="C1311" s="282">
        <v>32521</v>
      </c>
      <c r="D1311" s="281">
        <f t="shared" si="40"/>
        <v>1</v>
      </c>
      <c r="E1311" s="6">
        <f t="shared" si="41"/>
        <v>13</v>
      </c>
      <c r="F1311" s="37">
        <v>2</v>
      </c>
    </row>
    <row r="1312" spans="1:6" x14ac:dyDescent="0.25">
      <c r="A1312" s="37" t="s">
        <v>30</v>
      </c>
      <c r="B1312" s="6" t="s">
        <v>34</v>
      </c>
      <c r="C1312" s="282">
        <v>32534</v>
      </c>
      <c r="D1312" s="281">
        <f t="shared" si="40"/>
        <v>1</v>
      </c>
      <c r="E1312" s="6">
        <f t="shared" si="41"/>
        <v>26</v>
      </c>
      <c r="F1312" s="37">
        <v>8</v>
      </c>
    </row>
    <row r="1313" spans="1:6" x14ac:dyDescent="0.25">
      <c r="A1313" s="37" t="s">
        <v>30</v>
      </c>
      <c r="B1313" s="6" t="s">
        <v>34</v>
      </c>
      <c r="C1313" s="282">
        <v>32553</v>
      </c>
      <c r="D1313" s="281">
        <f t="shared" si="40"/>
        <v>2</v>
      </c>
      <c r="E1313" s="6">
        <f t="shared" si="41"/>
        <v>14</v>
      </c>
      <c r="F1313" s="37">
        <v>8</v>
      </c>
    </row>
    <row r="1314" spans="1:6" x14ac:dyDescent="0.25">
      <c r="A1314" s="37" t="s">
        <v>30</v>
      </c>
      <c r="B1314" s="6" t="s">
        <v>34</v>
      </c>
      <c r="C1314" s="282">
        <v>32563</v>
      </c>
      <c r="D1314" s="281">
        <f t="shared" si="40"/>
        <v>2</v>
      </c>
      <c r="E1314" s="6">
        <f t="shared" si="41"/>
        <v>24</v>
      </c>
      <c r="F1314" s="37">
        <v>6</v>
      </c>
    </row>
    <row r="1315" spans="1:6" x14ac:dyDescent="0.25">
      <c r="A1315" s="37" t="s">
        <v>30</v>
      </c>
      <c r="B1315" s="6" t="s">
        <v>34</v>
      </c>
      <c r="C1315" s="282">
        <v>32569</v>
      </c>
      <c r="D1315" s="281">
        <f t="shared" si="40"/>
        <v>3</v>
      </c>
      <c r="E1315" s="6">
        <f t="shared" si="41"/>
        <v>2</v>
      </c>
      <c r="F1315" s="37">
        <v>12</v>
      </c>
    </row>
    <row r="1316" spans="1:6" x14ac:dyDescent="0.25">
      <c r="A1316" s="37" t="s">
        <v>30</v>
      </c>
      <c r="B1316" s="6" t="s">
        <v>34</v>
      </c>
      <c r="C1316" s="282">
        <v>32509</v>
      </c>
      <c r="D1316" s="281">
        <f t="shared" si="40"/>
        <v>1</v>
      </c>
      <c r="E1316" s="6">
        <f t="shared" si="41"/>
        <v>1</v>
      </c>
      <c r="F1316" s="37">
        <v>2642</v>
      </c>
    </row>
    <row r="1317" spans="1:6" x14ac:dyDescent="0.25">
      <c r="A1317" s="37" t="s">
        <v>30</v>
      </c>
      <c r="B1317" s="6" t="s">
        <v>34</v>
      </c>
      <c r="C1317" s="282">
        <v>32512</v>
      </c>
      <c r="D1317" s="281">
        <f t="shared" si="40"/>
        <v>1</v>
      </c>
      <c r="E1317" s="6">
        <f t="shared" si="41"/>
        <v>4</v>
      </c>
      <c r="F1317" s="37">
        <v>11</v>
      </c>
    </row>
    <row r="1318" spans="1:6" x14ac:dyDescent="0.25">
      <c r="A1318" s="37" t="s">
        <v>30</v>
      </c>
      <c r="B1318" s="6" t="s">
        <v>34</v>
      </c>
      <c r="C1318" s="282">
        <v>32541</v>
      </c>
      <c r="D1318" s="281">
        <f t="shared" si="40"/>
        <v>2</v>
      </c>
      <c r="E1318" s="6">
        <f t="shared" si="41"/>
        <v>2</v>
      </c>
      <c r="F1318" s="37">
        <v>16</v>
      </c>
    </row>
    <row r="1319" spans="1:6" x14ac:dyDescent="0.25">
      <c r="A1319" s="37" t="s">
        <v>30</v>
      </c>
      <c r="B1319" s="6" t="s">
        <v>34</v>
      </c>
      <c r="C1319" s="282">
        <v>32586</v>
      </c>
      <c r="D1319" s="281">
        <f t="shared" si="40"/>
        <v>3</v>
      </c>
      <c r="E1319" s="6">
        <f t="shared" si="41"/>
        <v>19</v>
      </c>
      <c r="F1319" s="37">
        <v>6</v>
      </c>
    </row>
    <row r="1320" spans="1:6" x14ac:dyDescent="0.25">
      <c r="A1320" s="37" t="s">
        <v>30</v>
      </c>
      <c r="B1320" s="6" t="s">
        <v>34</v>
      </c>
      <c r="C1320" s="282">
        <v>33818</v>
      </c>
      <c r="D1320" s="281">
        <f t="shared" si="40"/>
        <v>8</v>
      </c>
      <c r="E1320" s="6">
        <f t="shared" si="41"/>
        <v>2</v>
      </c>
      <c r="F1320" s="37">
        <v>1</v>
      </c>
    </row>
    <row r="1321" spans="1:6" x14ac:dyDescent="0.25">
      <c r="A1321" s="37" t="s">
        <v>30</v>
      </c>
      <c r="B1321" s="6" t="s">
        <v>34</v>
      </c>
      <c r="C1321" s="282">
        <v>32514</v>
      </c>
      <c r="D1321" s="281">
        <f t="shared" si="40"/>
        <v>1</v>
      </c>
      <c r="E1321" s="6">
        <f t="shared" si="41"/>
        <v>6</v>
      </c>
      <c r="F1321" s="37">
        <v>5</v>
      </c>
    </row>
    <row r="1322" spans="1:6" x14ac:dyDescent="0.25">
      <c r="A1322" s="37" t="s">
        <v>30</v>
      </c>
      <c r="B1322" s="6" t="s">
        <v>34</v>
      </c>
      <c r="C1322" s="282">
        <v>32536</v>
      </c>
      <c r="D1322" s="281">
        <f t="shared" si="40"/>
        <v>1</v>
      </c>
      <c r="E1322" s="6">
        <f t="shared" si="41"/>
        <v>28</v>
      </c>
      <c r="F1322" s="37">
        <v>8</v>
      </c>
    </row>
    <row r="1323" spans="1:6" x14ac:dyDescent="0.25">
      <c r="A1323" s="37" t="s">
        <v>30</v>
      </c>
      <c r="B1323" s="6" t="s">
        <v>34</v>
      </c>
      <c r="C1323" s="282">
        <v>32575</v>
      </c>
      <c r="D1323" s="281">
        <f t="shared" si="40"/>
        <v>3</v>
      </c>
      <c r="E1323" s="6">
        <f t="shared" si="41"/>
        <v>8</v>
      </c>
      <c r="F1323" s="37">
        <v>11</v>
      </c>
    </row>
    <row r="1324" spans="1:6" x14ac:dyDescent="0.25">
      <c r="A1324" s="37" t="s">
        <v>30</v>
      </c>
      <c r="B1324" s="6" t="s">
        <v>34</v>
      </c>
      <c r="C1324" s="282">
        <v>32513</v>
      </c>
      <c r="D1324" s="281">
        <f t="shared" si="40"/>
        <v>1</v>
      </c>
      <c r="E1324" s="6">
        <f t="shared" si="41"/>
        <v>5</v>
      </c>
      <c r="F1324" s="37">
        <v>13</v>
      </c>
    </row>
    <row r="1325" spans="1:6" x14ac:dyDescent="0.25">
      <c r="A1325" s="37" t="s">
        <v>30</v>
      </c>
      <c r="B1325" s="6" t="s">
        <v>34</v>
      </c>
      <c r="C1325" s="282">
        <v>32516</v>
      </c>
      <c r="D1325" s="281">
        <f t="shared" si="40"/>
        <v>1</v>
      </c>
      <c r="E1325" s="6">
        <f t="shared" si="41"/>
        <v>8</v>
      </c>
      <c r="F1325" s="37">
        <v>1</v>
      </c>
    </row>
    <row r="1326" spans="1:6" x14ac:dyDescent="0.25">
      <c r="A1326" s="37" t="s">
        <v>30</v>
      </c>
      <c r="B1326" s="6" t="s">
        <v>34</v>
      </c>
      <c r="C1326" s="282">
        <v>32568</v>
      </c>
      <c r="D1326" s="281">
        <f t="shared" si="40"/>
        <v>3</v>
      </c>
      <c r="E1326" s="6">
        <f t="shared" si="41"/>
        <v>1</v>
      </c>
      <c r="F1326" s="37">
        <v>9</v>
      </c>
    </row>
    <row r="1327" spans="1:6" x14ac:dyDescent="0.25">
      <c r="A1327" s="37" t="s">
        <v>30</v>
      </c>
      <c r="B1327" s="6" t="s">
        <v>34</v>
      </c>
      <c r="C1327" s="282">
        <v>32519</v>
      </c>
      <c r="D1327" s="281">
        <f t="shared" si="40"/>
        <v>1</v>
      </c>
      <c r="E1327" s="6">
        <f t="shared" si="41"/>
        <v>11</v>
      </c>
      <c r="F1327" s="37">
        <v>8</v>
      </c>
    </row>
    <row r="1328" spans="1:6" x14ac:dyDescent="0.25">
      <c r="A1328" s="37" t="s">
        <v>30</v>
      </c>
      <c r="B1328" s="6" t="s">
        <v>34</v>
      </c>
      <c r="C1328" s="282">
        <v>32538</v>
      </c>
      <c r="D1328" s="281">
        <f t="shared" si="40"/>
        <v>1</v>
      </c>
      <c r="E1328" s="6">
        <f t="shared" si="41"/>
        <v>30</v>
      </c>
      <c r="F1328" s="37">
        <v>3</v>
      </c>
    </row>
    <row r="1329" spans="1:6" x14ac:dyDescent="0.25">
      <c r="A1329" s="37" t="s">
        <v>30</v>
      </c>
      <c r="B1329" s="6" t="s">
        <v>34</v>
      </c>
      <c r="C1329" s="282">
        <v>32589</v>
      </c>
      <c r="D1329" s="281">
        <f t="shared" si="40"/>
        <v>3</v>
      </c>
      <c r="E1329" s="6">
        <f t="shared" si="41"/>
        <v>22</v>
      </c>
      <c r="F1329" s="37">
        <v>8</v>
      </c>
    </row>
    <row r="1330" spans="1:6" x14ac:dyDescent="0.25">
      <c r="A1330" s="37" t="s">
        <v>30</v>
      </c>
      <c r="B1330" s="6" t="s">
        <v>34</v>
      </c>
      <c r="C1330" s="282">
        <v>32518</v>
      </c>
      <c r="D1330" s="281">
        <f t="shared" si="40"/>
        <v>1</v>
      </c>
      <c r="E1330" s="6">
        <f t="shared" si="41"/>
        <v>10</v>
      </c>
      <c r="F1330" s="37">
        <v>11</v>
      </c>
    </row>
    <row r="1331" spans="1:6" x14ac:dyDescent="0.25">
      <c r="A1331" s="37" t="s">
        <v>30</v>
      </c>
      <c r="B1331" s="6" t="s">
        <v>34</v>
      </c>
      <c r="C1331" s="282">
        <v>32560</v>
      </c>
      <c r="D1331" s="281">
        <f t="shared" si="40"/>
        <v>2</v>
      </c>
      <c r="E1331" s="6">
        <f t="shared" si="41"/>
        <v>21</v>
      </c>
      <c r="F1331" s="37">
        <v>3</v>
      </c>
    </row>
    <row r="1332" spans="1:6" x14ac:dyDescent="0.25">
      <c r="A1332" s="37" t="s">
        <v>30</v>
      </c>
      <c r="B1332" s="6" t="s">
        <v>34</v>
      </c>
      <c r="C1332" s="282">
        <v>32566</v>
      </c>
      <c r="D1332" s="281">
        <f t="shared" si="40"/>
        <v>2</v>
      </c>
      <c r="E1332" s="6">
        <f t="shared" si="41"/>
        <v>27</v>
      </c>
      <c r="F1332" s="37">
        <v>7</v>
      </c>
    </row>
    <row r="1333" spans="1:6" x14ac:dyDescent="0.25">
      <c r="A1333" s="37" t="s">
        <v>30</v>
      </c>
      <c r="B1333" s="6" t="s">
        <v>34</v>
      </c>
      <c r="C1333" s="282">
        <v>32576</v>
      </c>
      <c r="D1333" s="281">
        <f t="shared" si="40"/>
        <v>3</v>
      </c>
      <c r="E1333" s="6">
        <f t="shared" si="41"/>
        <v>9</v>
      </c>
      <c r="F1333" s="37">
        <v>8</v>
      </c>
    </row>
    <row r="1334" spans="1:6" x14ac:dyDescent="0.25">
      <c r="A1334" s="37" t="s">
        <v>30</v>
      </c>
      <c r="B1334" s="6" t="s">
        <v>34</v>
      </c>
      <c r="C1334" s="282">
        <v>32595</v>
      </c>
      <c r="D1334" s="281">
        <f t="shared" si="40"/>
        <v>3</v>
      </c>
      <c r="E1334" s="6">
        <f t="shared" si="41"/>
        <v>28</v>
      </c>
      <c r="F1334" s="37">
        <v>6</v>
      </c>
    </row>
    <row r="1335" spans="1:6" x14ac:dyDescent="0.25">
      <c r="A1335" s="37" t="s">
        <v>30</v>
      </c>
      <c r="B1335" s="6" t="s">
        <v>34</v>
      </c>
      <c r="C1335" s="282">
        <v>32517</v>
      </c>
      <c r="D1335" s="281">
        <f t="shared" si="40"/>
        <v>1</v>
      </c>
      <c r="E1335" s="6">
        <f t="shared" si="41"/>
        <v>9</v>
      </c>
      <c r="F1335" s="37">
        <v>6</v>
      </c>
    </row>
    <row r="1336" spans="1:6" x14ac:dyDescent="0.25">
      <c r="A1336" s="37" t="s">
        <v>30</v>
      </c>
      <c r="B1336" s="6" t="s">
        <v>34</v>
      </c>
      <c r="C1336" s="282">
        <v>32533</v>
      </c>
      <c r="D1336" s="281">
        <f t="shared" si="40"/>
        <v>1</v>
      </c>
      <c r="E1336" s="6">
        <f t="shared" si="41"/>
        <v>25</v>
      </c>
      <c r="F1336" s="37">
        <v>3</v>
      </c>
    </row>
    <row r="1337" spans="1:6" x14ac:dyDescent="0.25">
      <c r="A1337" s="37" t="s">
        <v>30</v>
      </c>
      <c r="B1337" s="6" t="s">
        <v>34</v>
      </c>
      <c r="C1337" s="282">
        <v>32543</v>
      </c>
      <c r="D1337" s="281">
        <f t="shared" si="40"/>
        <v>2</v>
      </c>
      <c r="E1337" s="6">
        <f t="shared" si="41"/>
        <v>4</v>
      </c>
      <c r="F1337" s="37">
        <v>2</v>
      </c>
    </row>
    <row r="1338" spans="1:6" x14ac:dyDescent="0.25">
      <c r="A1338" s="37" t="s">
        <v>30</v>
      </c>
      <c r="B1338" s="6" t="s">
        <v>34</v>
      </c>
      <c r="C1338" s="282">
        <v>32546</v>
      </c>
      <c r="D1338" s="281">
        <f t="shared" si="40"/>
        <v>2</v>
      </c>
      <c r="E1338" s="6">
        <f t="shared" si="41"/>
        <v>7</v>
      </c>
      <c r="F1338" s="37">
        <v>5</v>
      </c>
    </row>
    <row r="1339" spans="1:6" x14ac:dyDescent="0.25">
      <c r="A1339" s="37" t="s">
        <v>30</v>
      </c>
      <c r="B1339" s="6" t="s">
        <v>34</v>
      </c>
      <c r="C1339" s="282">
        <v>32556</v>
      </c>
      <c r="D1339" s="281">
        <f t="shared" si="40"/>
        <v>2</v>
      </c>
      <c r="E1339" s="6">
        <f t="shared" si="41"/>
        <v>17</v>
      </c>
      <c r="F1339" s="37">
        <v>15</v>
      </c>
    </row>
    <row r="1340" spans="1:6" x14ac:dyDescent="0.25">
      <c r="A1340" s="37" t="s">
        <v>30</v>
      </c>
      <c r="B1340" s="6" t="s">
        <v>34</v>
      </c>
      <c r="C1340" s="282">
        <v>32559</v>
      </c>
      <c r="D1340" s="281">
        <f t="shared" si="40"/>
        <v>2</v>
      </c>
      <c r="E1340" s="6">
        <f t="shared" si="41"/>
        <v>20</v>
      </c>
      <c r="F1340" s="37">
        <v>7</v>
      </c>
    </row>
    <row r="1341" spans="1:6" x14ac:dyDescent="0.25">
      <c r="A1341" s="37" t="s">
        <v>30</v>
      </c>
      <c r="B1341" s="6" t="s">
        <v>34</v>
      </c>
      <c r="C1341" s="282">
        <v>32578</v>
      </c>
      <c r="D1341" s="281">
        <f t="shared" si="40"/>
        <v>3</v>
      </c>
      <c r="E1341" s="6">
        <f t="shared" si="41"/>
        <v>11</v>
      </c>
      <c r="F1341" s="37">
        <v>3</v>
      </c>
    </row>
    <row r="1342" spans="1:6" x14ac:dyDescent="0.25">
      <c r="A1342" s="37" t="s">
        <v>30</v>
      </c>
      <c r="B1342" s="6" t="s">
        <v>34</v>
      </c>
      <c r="C1342" s="282">
        <v>32523</v>
      </c>
      <c r="D1342" s="281">
        <f t="shared" si="40"/>
        <v>1</v>
      </c>
      <c r="E1342" s="6">
        <f t="shared" si="41"/>
        <v>15</v>
      </c>
      <c r="F1342" s="37">
        <v>4</v>
      </c>
    </row>
    <row r="1343" spans="1:6" x14ac:dyDescent="0.25">
      <c r="A1343" s="37" t="s">
        <v>30</v>
      </c>
      <c r="B1343" s="6" t="s">
        <v>34</v>
      </c>
      <c r="C1343" s="282">
        <v>32529</v>
      </c>
      <c r="D1343" s="281">
        <f t="shared" si="40"/>
        <v>1</v>
      </c>
      <c r="E1343" s="6">
        <f t="shared" si="41"/>
        <v>21</v>
      </c>
      <c r="F1343" s="37">
        <v>9</v>
      </c>
    </row>
    <row r="1344" spans="1:6" x14ac:dyDescent="0.25">
      <c r="A1344" s="37" t="s">
        <v>30</v>
      </c>
      <c r="B1344" s="6" t="s">
        <v>34</v>
      </c>
      <c r="C1344" s="282">
        <v>32539</v>
      </c>
      <c r="D1344" s="281">
        <f t="shared" si="40"/>
        <v>1</v>
      </c>
      <c r="E1344" s="6">
        <f t="shared" si="41"/>
        <v>31</v>
      </c>
      <c r="F1344" s="37">
        <v>4</v>
      </c>
    </row>
    <row r="1345" spans="1:6" x14ac:dyDescent="0.25">
      <c r="A1345" s="37" t="s">
        <v>30</v>
      </c>
      <c r="B1345" s="6" t="s">
        <v>34</v>
      </c>
      <c r="C1345" s="282">
        <v>32542</v>
      </c>
      <c r="D1345" s="281">
        <f t="shared" si="40"/>
        <v>2</v>
      </c>
      <c r="E1345" s="6">
        <f t="shared" si="41"/>
        <v>3</v>
      </c>
      <c r="F1345" s="37">
        <v>12</v>
      </c>
    </row>
    <row r="1346" spans="1:6" x14ac:dyDescent="0.25">
      <c r="A1346" s="37" t="s">
        <v>30</v>
      </c>
      <c r="B1346" s="6" t="s">
        <v>34</v>
      </c>
      <c r="C1346" s="282">
        <v>32558</v>
      </c>
      <c r="D1346" s="281">
        <f t="shared" si="40"/>
        <v>2</v>
      </c>
      <c r="E1346" s="6">
        <f t="shared" si="41"/>
        <v>19</v>
      </c>
      <c r="F1346" s="37">
        <v>7</v>
      </c>
    </row>
    <row r="1347" spans="1:6" x14ac:dyDescent="0.25">
      <c r="A1347" s="37" t="s">
        <v>30</v>
      </c>
      <c r="B1347" s="6" t="s">
        <v>34</v>
      </c>
      <c r="C1347" s="282">
        <v>32571</v>
      </c>
      <c r="D1347" s="281">
        <f t="shared" ref="D1347:D1410" si="42">MONTH(C1347)</f>
        <v>3</v>
      </c>
      <c r="E1347" s="6">
        <f t="shared" ref="E1347:E1410" si="43">DAY(C1347)</f>
        <v>4</v>
      </c>
      <c r="F1347" s="37">
        <v>4</v>
      </c>
    </row>
    <row r="1348" spans="1:6" x14ac:dyDescent="0.25">
      <c r="A1348" s="37" t="s">
        <v>30</v>
      </c>
      <c r="B1348" s="6" t="s">
        <v>34</v>
      </c>
      <c r="C1348" s="282">
        <v>32584</v>
      </c>
      <c r="D1348" s="281">
        <f t="shared" si="42"/>
        <v>3</v>
      </c>
      <c r="E1348" s="6">
        <f t="shared" si="43"/>
        <v>17</v>
      </c>
      <c r="F1348" s="37">
        <v>6</v>
      </c>
    </row>
    <row r="1349" spans="1:6" x14ac:dyDescent="0.25">
      <c r="A1349" s="37" t="s">
        <v>30</v>
      </c>
      <c r="B1349" s="6" t="s">
        <v>34</v>
      </c>
      <c r="C1349" s="282">
        <v>32597</v>
      </c>
      <c r="D1349" s="281">
        <f t="shared" si="42"/>
        <v>3</v>
      </c>
      <c r="E1349" s="6">
        <f t="shared" si="43"/>
        <v>30</v>
      </c>
      <c r="F1349" s="37">
        <v>8</v>
      </c>
    </row>
    <row r="1350" spans="1:6" x14ac:dyDescent="0.25">
      <c r="A1350" s="37" t="s">
        <v>30</v>
      </c>
      <c r="B1350" s="6" t="s">
        <v>33</v>
      </c>
      <c r="C1350" s="282">
        <v>32143</v>
      </c>
      <c r="D1350" s="281">
        <f t="shared" si="42"/>
        <v>1</v>
      </c>
      <c r="E1350" s="6">
        <f t="shared" si="43"/>
        <v>1</v>
      </c>
      <c r="F1350" s="37">
        <v>1</v>
      </c>
    </row>
    <row r="1351" spans="1:6" x14ac:dyDescent="0.25">
      <c r="A1351" s="37" t="s">
        <v>30</v>
      </c>
      <c r="B1351" s="6" t="s">
        <v>33</v>
      </c>
      <c r="C1351" s="282">
        <v>30690</v>
      </c>
      <c r="D1351" s="281">
        <f t="shared" si="42"/>
        <v>1</v>
      </c>
      <c r="E1351" s="6">
        <f t="shared" si="43"/>
        <v>9</v>
      </c>
      <c r="F1351" s="37">
        <v>5</v>
      </c>
    </row>
    <row r="1352" spans="1:6" x14ac:dyDescent="0.25">
      <c r="A1352" s="37" t="s">
        <v>30</v>
      </c>
      <c r="B1352" s="6" t="s">
        <v>33</v>
      </c>
      <c r="C1352" s="282">
        <v>30703</v>
      </c>
      <c r="D1352" s="281">
        <f t="shared" si="42"/>
        <v>1</v>
      </c>
      <c r="E1352" s="6">
        <f t="shared" si="43"/>
        <v>22</v>
      </c>
      <c r="F1352" s="37">
        <v>6</v>
      </c>
    </row>
    <row r="1353" spans="1:6" x14ac:dyDescent="0.25">
      <c r="A1353" s="37" t="s">
        <v>30</v>
      </c>
      <c r="B1353" s="6" t="s">
        <v>33</v>
      </c>
      <c r="C1353" s="282">
        <v>30709</v>
      </c>
      <c r="D1353" s="281">
        <f t="shared" si="42"/>
        <v>1</v>
      </c>
      <c r="E1353" s="6">
        <f t="shared" si="43"/>
        <v>28</v>
      </c>
      <c r="F1353" s="37">
        <v>7</v>
      </c>
    </row>
    <row r="1354" spans="1:6" x14ac:dyDescent="0.25">
      <c r="A1354" s="37" t="s">
        <v>30</v>
      </c>
      <c r="B1354" s="6" t="s">
        <v>33</v>
      </c>
      <c r="C1354" s="282">
        <v>30716</v>
      </c>
      <c r="D1354" s="281">
        <f t="shared" si="42"/>
        <v>2</v>
      </c>
      <c r="E1354" s="6">
        <f t="shared" si="43"/>
        <v>4</v>
      </c>
      <c r="F1354" s="37">
        <v>18</v>
      </c>
    </row>
    <row r="1355" spans="1:6" x14ac:dyDescent="0.25">
      <c r="A1355" s="37" t="s">
        <v>30</v>
      </c>
      <c r="B1355" s="6" t="s">
        <v>33</v>
      </c>
      <c r="C1355" s="282">
        <v>30719</v>
      </c>
      <c r="D1355" s="281">
        <f t="shared" si="42"/>
        <v>2</v>
      </c>
      <c r="E1355" s="6">
        <f t="shared" si="43"/>
        <v>7</v>
      </c>
      <c r="F1355" s="37">
        <v>8</v>
      </c>
    </row>
    <row r="1356" spans="1:6" x14ac:dyDescent="0.25">
      <c r="A1356" s="37" t="s">
        <v>30</v>
      </c>
      <c r="B1356" s="6" t="s">
        <v>33</v>
      </c>
      <c r="C1356" s="282">
        <v>30735</v>
      </c>
      <c r="D1356" s="281">
        <f t="shared" si="42"/>
        <v>2</v>
      </c>
      <c r="E1356" s="6">
        <f t="shared" si="43"/>
        <v>23</v>
      </c>
      <c r="F1356" s="37">
        <v>9</v>
      </c>
    </row>
    <row r="1357" spans="1:6" x14ac:dyDescent="0.25">
      <c r="A1357" s="37" t="s">
        <v>30</v>
      </c>
      <c r="B1357" s="6" t="s">
        <v>33</v>
      </c>
      <c r="C1357" s="282">
        <v>30867</v>
      </c>
      <c r="D1357" s="281">
        <f t="shared" si="42"/>
        <v>7</v>
      </c>
      <c r="E1357" s="6">
        <f t="shared" si="43"/>
        <v>4</v>
      </c>
      <c r="F1357" s="37">
        <v>1</v>
      </c>
    </row>
    <row r="1358" spans="1:6" x14ac:dyDescent="0.25">
      <c r="A1358" s="37" t="s">
        <v>30</v>
      </c>
      <c r="B1358" s="6" t="s">
        <v>33</v>
      </c>
      <c r="C1358" s="282">
        <v>31840</v>
      </c>
      <c r="D1358" s="281">
        <f t="shared" si="42"/>
        <v>3</v>
      </c>
      <c r="E1358" s="6">
        <f t="shared" si="43"/>
        <v>4</v>
      </c>
      <c r="F1358" s="37">
        <v>1</v>
      </c>
    </row>
    <row r="1359" spans="1:6" x14ac:dyDescent="0.25">
      <c r="A1359" s="37" t="s">
        <v>30</v>
      </c>
      <c r="B1359" s="6" t="s">
        <v>33</v>
      </c>
      <c r="C1359" s="282">
        <v>30696</v>
      </c>
      <c r="D1359" s="281">
        <f t="shared" si="42"/>
        <v>1</v>
      </c>
      <c r="E1359" s="6">
        <f t="shared" si="43"/>
        <v>15</v>
      </c>
      <c r="F1359" s="37">
        <v>16</v>
      </c>
    </row>
    <row r="1360" spans="1:6" x14ac:dyDescent="0.25">
      <c r="A1360" s="37" t="s">
        <v>30</v>
      </c>
      <c r="B1360" s="6" t="s">
        <v>33</v>
      </c>
      <c r="C1360" s="282">
        <v>30718</v>
      </c>
      <c r="D1360" s="281">
        <f t="shared" si="42"/>
        <v>2</v>
      </c>
      <c r="E1360" s="6">
        <f t="shared" si="43"/>
        <v>6</v>
      </c>
      <c r="F1360" s="37">
        <v>17</v>
      </c>
    </row>
    <row r="1361" spans="1:6" x14ac:dyDescent="0.25">
      <c r="A1361" s="37" t="s">
        <v>30</v>
      </c>
      <c r="B1361" s="6" t="s">
        <v>33</v>
      </c>
      <c r="C1361" s="282">
        <v>30757</v>
      </c>
      <c r="D1361" s="281">
        <f t="shared" si="42"/>
        <v>3</v>
      </c>
      <c r="E1361" s="6">
        <f t="shared" si="43"/>
        <v>16</v>
      </c>
      <c r="F1361" s="37">
        <v>11</v>
      </c>
    </row>
    <row r="1362" spans="1:6" x14ac:dyDescent="0.25">
      <c r="A1362" s="37" t="s">
        <v>30</v>
      </c>
      <c r="B1362" s="6" t="s">
        <v>33</v>
      </c>
      <c r="C1362" s="282">
        <v>30682</v>
      </c>
      <c r="D1362" s="281">
        <f t="shared" si="42"/>
        <v>1</v>
      </c>
      <c r="E1362" s="6">
        <f t="shared" si="43"/>
        <v>1</v>
      </c>
      <c r="F1362" s="37">
        <v>2764</v>
      </c>
    </row>
    <row r="1363" spans="1:6" x14ac:dyDescent="0.25">
      <c r="A1363" s="37" t="s">
        <v>30</v>
      </c>
      <c r="B1363" s="6" t="s">
        <v>33</v>
      </c>
      <c r="C1363" s="282">
        <v>30708</v>
      </c>
      <c r="D1363" s="281">
        <f t="shared" si="42"/>
        <v>1</v>
      </c>
      <c r="E1363" s="6">
        <f t="shared" si="43"/>
        <v>27</v>
      </c>
      <c r="F1363" s="37">
        <v>7</v>
      </c>
    </row>
    <row r="1364" spans="1:6" x14ac:dyDescent="0.25">
      <c r="A1364" s="37" t="s">
        <v>30</v>
      </c>
      <c r="B1364" s="6" t="s">
        <v>33</v>
      </c>
      <c r="C1364" s="282">
        <v>30717</v>
      </c>
      <c r="D1364" s="281">
        <f t="shared" si="42"/>
        <v>2</v>
      </c>
      <c r="E1364" s="6">
        <f t="shared" si="43"/>
        <v>5</v>
      </c>
      <c r="F1364" s="37">
        <v>7</v>
      </c>
    </row>
    <row r="1365" spans="1:6" x14ac:dyDescent="0.25">
      <c r="A1365" s="37" t="s">
        <v>30</v>
      </c>
      <c r="B1365" s="6" t="s">
        <v>33</v>
      </c>
      <c r="C1365" s="282">
        <v>30746</v>
      </c>
      <c r="D1365" s="281">
        <f t="shared" si="42"/>
        <v>3</v>
      </c>
      <c r="E1365" s="6">
        <f t="shared" si="43"/>
        <v>5</v>
      </c>
      <c r="F1365" s="37">
        <v>8</v>
      </c>
    </row>
    <row r="1366" spans="1:6" x14ac:dyDescent="0.25">
      <c r="A1366" s="37" t="s">
        <v>30</v>
      </c>
      <c r="B1366" s="6" t="s">
        <v>33</v>
      </c>
      <c r="C1366" s="282">
        <v>30756</v>
      </c>
      <c r="D1366" s="281">
        <f t="shared" si="42"/>
        <v>3</v>
      </c>
      <c r="E1366" s="6">
        <f t="shared" si="43"/>
        <v>15</v>
      </c>
      <c r="F1366" s="37">
        <v>16</v>
      </c>
    </row>
    <row r="1367" spans="1:6" x14ac:dyDescent="0.25">
      <c r="A1367" s="37" t="s">
        <v>30</v>
      </c>
      <c r="B1367" s="6" t="s">
        <v>33</v>
      </c>
      <c r="C1367" s="282">
        <v>32324</v>
      </c>
      <c r="D1367" s="281">
        <f t="shared" si="42"/>
        <v>6</v>
      </c>
      <c r="E1367" s="6">
        <f t="shared" si="43"/>
        <v>30</v>
      </c>
      <c r="F1367" s="37">
        <v>1</v>
      </c>
    </row>
    <row r="1368" spans="1:6" x14ac:dyDescent="0.25">
      <c r="A1368" s="37" t="s">
        <v>30</v>
      </c>
      <c r="B1368" s="6" t="s">
        <v>33</v>
      </c>
      <c r="C1368" s="282">
        <v>30694</v>
      </c>
      <c r="D1368" s="281">
        <f t="shared" si="42"/>
        <v>1</v>
      </c>
      <c r="E1368" s="6">
        <f t="shared" si="43"/>
        <v>13</v>
      </c>
      <c r="F1368" s="37">
        <v>8</v>
      </c>
    </row>
    <row r="1369" spans="1:6" x14ac:dyDescent="0.25">
      <c r="A1369" s="37" t="s">
        <v>30</v>
      </c>
      <c r="B1369" s="6" t="s">
        <v>33</v>
      </c>
      <c r="C1369" s="282">
        <v>30739</v>
      </c>
      <c r="D1369" s="281">
        <f t="shared" si="42"/>
        <v>2</v>
      </c>
      <c r="E1369" s="6">
        <f t="shared" si="43"/>
        <v>27</v>
      </c>
      <c r="F1369" s="37">
        <v>5</v>
      </c>
    </row>
    <row r="1370" spans="1:6" x14ac:dyDescent="0.25">
      <c r="A1370" s="37" t="s">
        <v>30</v>
      </c>
      <c r="B1370" s="6" t="s">
        <v>33</v>
      </c>
      <c r="C1370" s="282">
        <v>30755</v>
      </c>
      <c r="D1370" s="281">
        <f t="shared" si="42"/>
        <v>3</v>
      </c>
      <c r="E1370" s="6">
        <f t="shared" si="43"/>
        <v>14</v>
      </c>
      <c r="F1370" s="37">
        <v>8</v>
      </c>
    </row>
    <row r="1371" spans="1:6" x14ac:dyDescent="0.25">
      <c r="A1371" s="37" t="s">
        <v>30</v>
      </c>
      <c r="B1371" s="6" t="s">
        <v>33</v>
      </c>
      <c r="C1371" s="282">
        <v>30758</v>
      </c>
      <c r="D1371" s="281">
        <f t="shared" si="42"/>
        <v>3</v>
      </c>
      <c r="E1371" s="6">
        <f t="shared" si="43"/>
        <v>17</v>
      </c>
      <c r="F1371" s="37">
        <v>12</v>
      </c>
    </row>
    <row r="1372" spans="1:6" x14ac:dyDescent="0.25">
      <c r="A1372" s="37" t="s">
        <v>30</v>
      </c>
      <c r="B1372" s="6" t="s">
        <v>33</v>
      </c>
      <c r="C1372" s="282">
        <v>30768</v>
      </c>
      <c r="D1372" s="281">
        <f t="shared" si="42"/>
        <v>3</v>
      </c>
      <c r="E1372" s="6">
        <f t="shared" si="43"/>
        <v>27</v>
      </c>
      <c r="F1372" s="37">
        <v>5</v>
      </c>
    </row>
    <row r="1373" spans="1:6" x14ac:dyDescent="0.25">
      <c r="A1373" s="37" t="s">
        <v>30</v>
      </c>
      <c r="B1373" s="6" t="s">
        <v>33</v>
      </c>
      <c r="C1373" s="282">
        <v>30693</v>
      </c>
      <c r="D1373" s="281">
        <f t="shared" si="42"/>
        <v>1</v>
      </c>
      <c r="E1373" s="6">
        <f t="shared" si="43"/>
        <v>12</v>
      </c>
      <c r="F1373" s="37">
        <v>11</v>
      </c>
    </row>
    <row r="1374" spans="1:6" x14ac:dyDescent="0.25">
      <c r="A1374" s="37" t="s">
        <v>30</v>
      </c>
      <c r="B1374" s="6" t="s">
        <v>33</v>
      </c>
      <c r="C1374" s="282">
        <v>30722</v>
      </c>
      <c r="D1374" s="281">
        <f t="shared" si="42"/>
        <v>2</v>
      </c>
      <c r="E1374" s="6">
        <f t="shared" si="43"/>
        <v>10</v>
      </c>
      <c r="F1374" s="37">
        <v>10</v>
      </c>
    </row>
    <row r="1375" spans="1:6" x14ac:dyDescent="0.25">
      <c r="A1375" s="37" t="s">
        <v>30</v>
      </c>
      <c r="B1375" s="6" t="s">
        <v>33</v>
      </c>
      <c r="C1375" s="282">
        <v>31413</v>
      </c>
      <c r="D1375" s="281">
        <f t="shared" si="42"/>
        <v>1</v>
      </c>
      <c r="E1375" s="6">
        <f t="shared" si="43"/>
        <v>1</v>
      </c>
      <c r="F1375" s="37">
        <v>4</v>
      </c>
    </row>
    <row r="1376" spans="1:6" x14ac:dyDescent="0.25">
      <c r="A1376" s="37" t="s">
        <v>30</v>
      </c>
      <c r="B1376" s="6" t="s">
        <v>33</v>
      </c>
      <c r="C1376" s="282">
        <v>30688</v>
      </c>
      <c r="D1376" s="281">
        <f t="shared" si="42"/>
        <v>1</v>
      </c>
      <c r="E1376" s="6">
        <f t="shared" si="43"/>
        <v>7</v>
      </c>
      <c r="F1376" s="37">
        <v>15</v>
      </c>
    </row>
    <row r="1377" spans="1:6" x14ac:dyDescent="0.25">
      <c r="A1377" s="37" t="s">
        <v>30</v>
      </c>
      <c r="B1377" s="6" t="s">
        <v>33</v>
      </c>
      <c r="C1377" s="282">
        <v>30692</v>
      </c>
      <c r="D1377" s="281">
        <f t="shared" si="42"/>
        <v>1</v>
      </c>
      <c r="E1377" s="6">
        <f t="shared" si="43"/>
        <v>11</v>
      </c>
      <c r="F1377" s="37">
        <v>6</v>
      </c>
    </row>
    <row r="1378" spans="1:6" x14ac:dyDescent="0.25">
      <c r="A1378" s="37" t="s">
        <v>30</v>
      </c>
      <c r="B1378" s="6" t="s">
        <v>33</v>
      </c>
      <c r="C1378" s="282">
        <v>30695</v>
      </c>
      <c r="D1378" s="281">
        <f t="shared" si="42"/>
        <v>1</v>
      </c>
      <c r="E1378" s="6">
        <f t="shared" si="43"/>
        <v>14</v>
      </c>
      <c r="F1378" s="37">
        <v>12</v>
      </c>
    </row>
    <row r="1379" spans="1:6" x14ac:dyDescent="0.25">
      <c r="A1379" s="37" t="s">
        <v>30</v>
      </c>
      <c r="B1379" s="6" t="s">
        <v>33</v>
      </c>
      <c r="C1379" s="282">
        <v>30701</v>
      </c>
      <c r="D1379" s="281">
        <f t="shared" si="42"/>
        <v>1</v>
      </c>
      <c r="E1379" s="6">
        <f t="shared" si="43"/>
        <v>20</v>
      </c>
      <c r="F1379" s="37">
        <v>13</v>
      </c>
    </row>
    <row r="1380" spans="1:6" x14ac:dyDescent="0.25">
      <c r="A1380" s="37" t="s">
        <v>30</v>
      </c>
      <c r="B1380" s="6" t="s">
        <v>33</v>
      </c>
      <c r="C1380" s="282">
        <v>30733</v>
      </c>
      <c r="D1380" s="281">
        <f t="shared" si="42"/>
        <v>2</v>
      </c>
      <c r="E1380" s="6">
        <f t="shared" si="43"/>
        <v>21</v>
      </c>
      <c r="F1380" s="37">
        <v>5</v>
      </c>
    </row>
    <row r="1381" spans="1:6" x14ac:dyDescent="0.25">
      <c r="A1381" s="37" t="s">
        <v>30</v>
      </c>
      <c r="B1381" s="6" t="s">
        <v>33</v>
      </c>
      <c r="C1381" s="282">
        <v>30740</v>
      </c>
      <c r="D1381" s="281">
        <f t="shared" si="42"/>
        <v>2</v>
      </c>
      <c r="E1381" s="6">
        <f t="shared" si="43"/>
        <v>28</v>
      </c>
      <c r="F1381" s="37">
        <v>12</v>
      </c>
    </row>
    <row r="1382" spans="1:6" x14ac:dyDescent="0.25">
      <c r="A1382" s="37" t="s">
        <v>30</v>
      </c>
      <c r="B1382" s="6" t="s">
        <v>33</v>
      </c>
      <c r="C1382" s="282">
        <v>30769</v>
      </c>
      <c r="D1382" s="281">
        <f t="shared" si="42"/>
        <v>3</v>
      </c>
      <c r="E1382" s="6">
        <f t="shared" si="43"/>
        <v>28</v>
      </c>
      <c r="F1382" s="37">
        <v>15</v>
      </c>
    </row>
    <row r="1383" spans="1:6" x14ac:dyDescent="0.25">
      <c r="A1383" s="37" t="s">
        <v>30</v>
      </c>
      <c r="B1383" s="6" t="s">
        <v>33</v>
      </c>
      <c r="C1383" s="282">
        <v>30804</v>
      </c>
      <c r="D1383" s="281">
        <f t="shared" si="42"/>
        <v>5</v>
      </c>
      <c r="E1383" s="6">
        <f t="shared" si="43"/>
        <v>2</v>
      </c>
      <c r="F1383" s="37">
        <v>1</v>
      </c>
    </row>
    <row r="1384" spans="1:6" x14ac:dyDescent="0.25">
      <c r="A1384" s="37" t="s">
        <v>30</v>
      </c>
      <c r="B1384" s="6" t="s">
        <v>33</v>
      </c>
      <c r="C1384" s="282">
        <v>32144</v>
      </c>
      <c r="D1384" s="281">
        <f t="shared" si="42"/>
        <v>1</v>
      </c>
      <c r="E1384" s="6">
        <f t="shared" si="43"/>
        <v>2</v>
      </c>
      <c r="F1384" s="37">
        <v>1</v>
      </c>
    </row>
    <row r="1385" spans="1:6" x14ac:dyDescent="0.25">
      <c r="A1385" s="37" t="s">
        <v>30</v>
      </c>
      <c r="B1385" s="6" t="s">
        <v>33</v>
      </c>
      <c r="C1385" s="282">
        <v>30689</v>
      </c>
      <c r="D1385" s="281">
        <f t="shared" si="42"/>
        <v>1</v>
      </c>
      <c r="E1385" s="6">
        <f t="shared" si="43"/>
        <v>8</v>
      </c>
      <c r="F1385" s="37">
        <v>10</v>
      </c>
    </row>
    <row r="1386" spans="1:6" x14ac:dyDescent="0.25">
      <c r="A1386" s="37" t="s">
        <v>30</v>
      </c>
      <c r="B1386" s="6" t="s">
        <v>33</v>
      </c>
      <c r="C1386" s="282">
        <v>30705</v>
      </c>
      <c r="D1386" s="281">
        <f t="shared" si="42"/>
        <v>1</v>
      </c>
      <c r="E1386" s="6">
        <f t="shared" si="43"/>
        <v>24</v>
      </c>
      <c r="F1386" s="37">
        <v>6</v>
      </c>
    </row>
    <row r="1387" spans="1:6" x14ac:dyDescent="0.25">
      <c r="A1387" s="37" t="s">
        <v>30</v>
      </c>
      <c r="B1387" s="6" t="s">
        <v>33</v>
      </c>
      <c r="C1387" s="282">
        <v>30763</v>
      </c>
      <c r="D1387" s="281">
        <f t="shared" si="42"/>
        <v>3</v>
      </c>
      <c r="E1387" s="6">
        <f t="shared" si="43"/>
        <v>22</v>
      </c>
      <c r="F1387" s="37">
        <v>7</v>
      </c>
    </row>
    <row r="1388" spans="1:6" x14ac:dyDescent="0.25">
      <c r="A1388" s="37" t="s">
        <v>30</v>
      </c>
      <c r="B1388" s="6" t="s">
        <v>33</v>
      </c>
      <c r="C1388" s="282">
        <v>31595</v>
      </c>
      <c r="D1388" s="281">
        <f t="shared" si="42"/>
        <v>7</v>
      </c>
      <c r="E1388" s="6">
        <f t="shared" si="43"/>
        <v>2</v>
      </c>
      <c r="F1388" s="37">
        <v>1</v>
      </c>
    </row>
    <row r="1389" spans="1:6" x14ac:dyDescent="0.25">
      <c r="A1389" s="37" t="s">
        <v>30</v>
      </c>
      <c r="B1389" s="6" t="s">
        <v>33</v>
      </c>
      <c r="C1389" s="282">
        <v>30684</v>
      </c>
      <c r="D1389" s="281">
        <f t="shared" si="42"/>
        <v>1</v>
      </c>
      <c r="E1389" s="6">
        <f t="shared" si="43"/>
        <v>3</v>
      </c>
      <c r="F1389" s="37">
        <v>10</v>
      </c>
    </row>
    <row r="1390" spans="1:6" x14ac:dyDescent="0.25">
      <c r="A1390" s="37" t="s">
        <v>30</v>
      </c>
      <c r="B1390" s="6" t="s">
        <v>33</v>
      </c>
      <c r="C1390" s="282">
        <v>30697</v>
      </c>
      <c r="D1390" s="281">
        <f t="shared" si="42"/>
        <v>1</v>
      </c>
      <c r="E1390" s="6">
        <f t="shared" si="43"/>
        <v>16</v>
      </c>
      <c r="F1390" s="37">
        <v>13</v>
      </c>
    </row>
    <row r="1391" spans="1:6" x14ac:dyDescent="0.25">
      <c r="A1391" s="37" t="s">
        <v>30</v>
      </c>
      <c r="B1391" s="6" t="s">
        <v>33</v>
      </c>
      <c r="C1391" s="282">
        <v>30707</v>
      </c>
      <c r="D1391" s="281">
        <f t="shared" si="42"/>
        <v>1</v>
      </c>
      <c r="E1391" s="6">
        <f t="shared" si="43"/>
        <v>26</v>
      </c>
      <c r="F1391" s="37">
        <v>4</v>
      </c>
    </row>
    <row r="1392" spans="1:6" x14ac:dyDescent="0.25">
      <c r="A1392" s="37" t="s">
        <v>30</v>
      </c>
      <c r="B1392" s="6" t="s">
        <v>33</v>
      </c>
      <c r="C1392" s="282">
        <v>30729</v>
      </c>
      <c r="D1392" s="281">
        <f t="shared" si="42"/>
        <v>2</v>
      </c>
      <c r="E1392" s="6">
        <f t="shared" si="43"/>
        <v>17</v>
      </c>
      <c r="F1392" s="37">
        <v>9</v>
      </c>
    </row>
    <row r="1393" spans="1:6" x14ac:dyDescent="0.25">
      <c r="A1393" s="37" t="s">
        <v>30</v>
      </c>
      <c r="B1393" s="6" t="s">
        <v>33</v>
      </c>
      <c r="C1393" s="282">
        <v>30749</v>
      </c>
      <c r="D1393" s="281">
        <f t="shared" si="42"/>
        <v>3</v>
      </c>
      <c r="E1393" s="6">
        <f t="shared" si="43"/>
        <v>8</v>
      </c>
      <c r="F1393" s="37">
        <v>13</v>
      </c>
    </row>
    <row r="1394" spans="1:6" x14ac:dyDescent="0.25">
      <c r="A1394" s="37" t="s">
        <v>30</v>
      </c>
      <c r="B1394" s="6" t="s">
        <v>33</v>
      </c>
      <c r="C1394" s="282">
        <v>30752</v>
      </c>
      <c r="D1394" s="281">
        <f t="shared" si="42"/>
        <v>3</v>
      </c>
      <c r="E1394" s="6">
        <f t="shared" si="43"/>
        <v>11</v>
      </c>
      <c r="F1394" s="37">
        <v>13</v>
      </c>
    </row>
    <row r="1395" spans="1:6" x14ac:dyDescent="0.25">
      <c r="A1395" s="37" t="s">
        <v>30</v>
      </c>
      <c r="B1395" s="6" t="s">
        <v>33</v>
      </c>
      <c r="C1395" s="282">
        <v>30771</v>
      </c>
      <c r="D1395" s="281">
        <f t="shared" si="42"/>
        <v>3</v>
      </c>
      <c r="E1395" s="6">
        <f t="shared" si="43"/>
        <v>30</v>
      </c>
      <c r="F1395" s="37">
        <v>12</v>
      </c>
    </row>
    <row r="1396" spans="1:6" x14ac:dyDescent="0.25">
      <c r="A1396" s="37" t="s">
        <v>30</v>
      </c>
      <c r="B1396" s="6" t="s">
        <v>33</v>
      </c>
      <c r="C1396" s="282">
        <v>30687</v>
      </c>
      <c r="D1396" s="281">
        <f t="shared" si="42"/>
        <v>1</v>
      </c>
      <c r="E1396" s="6">
        <f t="shared" si="43"/>
        <v>6</v>
      </c>
      <c r="F1396" s="37">
        <v>12</v>
      </c>
    </row>
    <row r="1397" spans="1:6" x14ac:dyDescent="0.25">
      <c r="A1397" s="37" t="s">
        <v>30</v>
      </c>
      <c r="B1397" s="6" t="s">
        <v>33</v>
      </c>
      <c r="C1397" s="282">
        <v>30700</v>
      </c>
      <c r="D1397" s="281">
        <f t="shared" si="42"/>
        <v>1</v>
      </c>
      <c r="E1397" s="6">
        <f t="shared" si="43"/>
        <v>19</v>
      </c>
      <c r="F1397" s="37">
        <v>11</v>
      </c>
    </row>
    <row r="1398" spans="1:6" x14ac:dyDescent="0.25">
      <c r="A1398" s="37" t="s">
        <v>30</v>
      </c>
      <c r="B1398" s="6" t="s">
        <v>33</v>
      </c>
      <c r="C1398" s="282">
        <v>30706</v>
      </c>
      <c r="D1398" s="281">
        <f t="shared" si="42"/>
        <v>1</v>
      </c>
      <c r="E1398" s="6">
        <f t="shared" si="43"/>
        <v>25</v>
      </c>
      <c r="F1398" s="37">
        <v>7</v>
      </c>
    </row>
    <row r="1399" spans="1:6" x14ac:dyDescent="0.25">
      <c r="A1399" s="37" t="s">
        <v>30</v>
      </c>
      <c r="B1399" s="6" t="s">
        <v>33</v>
      </c>
      <c r="C1399" s="282">
        <v>30732</v>
      </c>
      <c r="D1399" s="281">
        <f t="shared" si="42"/>
        <v>2</v>
      </c>
      <c r="E1399" s="6">
        <f t="shared" si="43"/>
        <v>20</v>
      </c>
      <c r="F1399" s="37">
        <v>19</v>
      </c>
    </row>
    <row r="1400" spans="1:6" x14ac:dyDescent="0.25">
      <c r="A1400" s="37" t="s">
        <v>30</v>
      </c>
      <c r="B1400" s="6" t="s">
        <v>33</v>
      </c>
      <c r="C1400" s="282">
        <v>30745</v>
      </c>
      <c r="D1400" s="281">
        <f t="shared" si="42"/>
        <v>3</v>
      </c>
      <c r="E1400" s="6">
        <f t="shared" si="43"/>
        <v>4</v>
      </c>
      <c r="F1400" s="37">
        <v>12</v>
      </c>
    </row>
    <row r="1401" spans="1:6" x14ac:dyDescent="0.25">
      <c r="A1401" s="37" t="s">
        <v>30</v>
      </c>
      <c r="B1401" s="6" t="s">
        <v>33</v>
      </c>
      <c r="C1401" s="282">
        <v>30751</v>
      </c>
      <c r="D1401" s="281">
        <f t="shared" si="42"/>
        <v>3</v>
      </c>
      <c r="E1401" s="6">
        <f t="shared" si="43"/>
        <v>10</v>
      </c>
      <c r="F1401" s="37">
        <v>13</v>
      </c>
    </row>
    <row r="1402" spans="1:6" x14ac:dyDescent="0.25">
      <c r="A1402" s="37" t="s">
        <v>30</v>
      </c>
      <c r="B1402" s="6" t="s">
        <v>33</v>
      </c>
      <c r="C1402" s="282">
        <v>30764</v>
      </c>
      <c r="D1402" s="281">
        <f t="shared" si="42"/>
        <v>3</v>
      </c>
      <c r="E1402" s="6">
        <f t="shared" si="43"/>
        <v>23</v>
      </c>
      <c r="F1402" s="37">
        <v>8</v>
      </c>
    </row>
    <row r="1403" spans="1:6" x14ac:dyDescent="0.25">
      <c r="A1403" s="37" t="s">
        <v>30</v>
      </c>
      <c r="B1403" s="6" t="s">
        <v>33</v>
      </c>
      <c r="C1403" s="282">
        <v>30767</v>
      </c>
      <c r="D1403" s="281">
        <f t="shared" si="42"/>
        <v>3</v>
      </c>
      <c r="E1403" s="6">
        <f t="shared" si="43"/>
        <v>26</v>
      </c>
      <c r="F1403" s="37">
        <v>10</v>
      </c>
    </row>
    <row r="1404" spans="1:6" x14ac:dyDescent="0.25">
      <c r="A1404" s="37" t="s">
        <v>30</v>
      </c>
      <c r="B1404" s="6" t="s">
        <v>33</v>
      </c>
      <c r="C1404" s="282">
        <v>30699</v>
      </c>
      <c r="D1404" s="281">
        <f t="shared" si="42"/>
        <v>1</v>
      </c>
      <c r="E1404" s="6">
        <f t="shared" si="43"/>
        <v>18</v>
      </c>
      <c r="F1404" s="37">
        <v>10</v>
      </c>
    </row>
    <row r="1405" spans="1:6" x14ac:dyDescent="0.25">
      <c r="A1405" s="37" t="s">
        <v>30</v>
      </c>
      <c r="B1405" s="6" t="s">
        <v>33</v>
      </c>
      <c r="C1405" s="282">
        <v>30731</v>
      </c>
      <c r="D1405" s="281">
        <f t="shared" si="42"/>
        <v>2</v>
      </c>
      <c r="E1405" s="6">
        <f t="shared" si="43"/>
        <v>19</v>
      </c>
      <c r="F1405" s="37">
        <v>8</v>
      </c>
    </row>
    <row r="1406" spans="1:6" x14ac:dyDescent="0.25">
      <c r="A1406" s="37" t="s">
        <v>30</v>
      </c>
      <c r="B1406" s="6" t="s">
        <v>33</v>
      </c>
      <c r="C1406" s="282">
        <v>30734</v>
      </c>
      <c r="D1406" s="281">
        <f t="shared" si="42"/>
        <v>2</v>
      </c>
      <c r="E1406" s="6">
        <f t="shared" si="43"/>
        <v>22</v>
      </c>
      <c r="F1406" s="37">
        <v>7</v>
      </c>
    </row>
    <row r="1407" spans="1:6" x14ac:dyDescent="0.25">
      <c r="A1407" s="37" t="s">
        <v>30</v>
      </c>
      <c r="B1407" s="6" t="s">
        <v>33</v>
      </c>
      <c r="C1407" s="282">
        <v>30741</v>
      </c>
      <c r="D1407" s="281">
        <f t="shared" si="42"/>
        <v>2</v>
      </c>
      <c r="E1407" s="6">
        <f t="shared" si="43"/>
        <v>29</v>
      </c>
      <c r="F1407" s="37">
        <v>6</v>
      </c>
    </row>
    <row r="1408" spans="1:6" x14ac:dyDescent="0.25">
      <c r="A1408" s="37" t="s">
        <v>30</v>
      </c>
      <c r="B1408" s="6" t="s">
        <v>33</v>
      </c>
      <c r="C1408" s="282">
        <v>30744</v>
      </c>
      <c r="D1408" s="281">
        <f t="shared" si="42"/>
        <v>3</v>
      </c>
      <c r="E1408" s="6">
        <f t="shared" si="43"/>
        <v>3</v>
      </c>
      <c r="F1408" s="37">
        <v>22</v>
      </c>
    </row>
    <row r="1409" spans="1:6" x14ac:dyDescent="0.25">
      <c r="A1409" s="37" t="s">
        <v>30</v>
      </c>
      <c r="B1409" s="6" t="s">
        <v>33</v>
      </c>
      <c r="C1409" s="282">
        <v>30747</v>
      </c>
      <c r="D1409" s="281">
        <f t="shared" si="42"/>
        <v>3</v>
      </c>
      <c r="E1409" s="6">
        <f t="shared" si="43"/>
        <v>6</v>
      </c>
      <c r="F1409" s="37">
        <v>13</v>
      </c>
    </row>
    <row r="1410" spans="1:6" x14ac:dyDescent="0.25">
      <c r="A1410" s="37" t="s">
        <v>30</v>
      </c>
      <c r="B1410" s="6" t="s">
        <v>33</v>
      </c>
      <c r="C1410" s="282">
        <v>30750</v>
      </c>
      <c r="D1410" s="281">
        <f t="shared" si="42"/>
        <v>3</v>
      </c>
      <c r="E1410" s="6">
        <f t="shared" si="43"/>
        <v>9</v>
      </c>
      <c r="F1410" s="37">
        <v>7</v>
      </c>
    </row>
    <row r="1411" spans="1:6" x14ac:dyDescent="0.25">
      <c r="A1411" s="37" t="s">
        <v>30</v>
      </c>
      <c r="B1411" s="6" t="s">
        <v>33</v>
      </c>
      <c r="C1411" s="282">
        <v>30760</v>
      </c>
      <c r="D1411" s="281">
        <f t="shared" ref="D1411:D1474" si="44">MONTH(C1411)</f>
        <v>3</v>
      </c>
      <c r="E1411" s="6">
        <f t="shared" ref="E1411:E1474" si="45">DAY(C1411)</f>
        <v>19</v>
      </c>
      <c r="F1411" s="37">
        <v>9</v>
      </c>
    </row>
    <row r="1412" spans="1:6" x14ac:dyDescent="0.25">
      <c r="A1412" s="37" t="s">
        <v>30</v>
      </c>
      <c r="B1412" s="6" t="s">
        <v>33</v>
      </c>
      <c r="C1412" s="282">
        <v>31634</v>
      </c>
      <c r="D1412" s="281">
        <f t="shared" si="44"/>
        <v>8</v>
      </c>
      <c r="E1412" s="6">
        <f t="shared" si="45"/>
        <v>10</v>
      </c>
      <c r="F1412" s="37">
        <v>1</v>
      </c>
    </row>
    <row r="1413" spans="1:6" x14ac:dyDescent="0.25">
      <c r="A1413" s="37" t="s">
        <v>30</v>
      </c>
      <c r="B1413" s="6" t="s">
        <v>33</v>
      </c>
      <c r="C1413" s="282">
        <v>30743</v>
      </c>
      <c r="D1413" s="281">
        <f t="shared" si="44"/>
        <v>3</v>
      </c>
      <c r="E1413" s="6">
        <f t="shared" si="45"/>
        <v>2</v>
      </c>
      <c r="F1413" s="37">
        <v>18</v>
      </c>
    </row>
    <row r="1414" spans="1:6" x14ac:dyDescent="0.25">
      <c r="A1414" s="37" t="s">
        <v>30</v>
      </c>
      <c r="B1414" s="6" t="s">
        <v>33</v>
      </c>
      <c r="C1414" s="282">
        <v>30725</v>
      </c>
      <c r="D1414" s="281">
        <f t="shared" si="44"/>
        <v>2</v>
      </c>
      <c r="E1414" s="6">
        <f t="shared" si="45"/>
        <v>13</v>
      </c>
      <c r="F1414" s="37">
        <v>14</v>
      </c>
    </row>
    <row r="1415" spans="1:6" x14ac:dyDescent="0.25">
      <c r="A1415" s="37" t="s">
        <v>30</v>
      </c>
      <c r="B1415" s="6" t="s">
        <v>33</v>
      </c>
      <c r="C1415" s="282">
        <v>30738</v>
      </c>
      <c r="D1415" s="281">
        <f t="shared" si="44"/>
        <v>2</v>
      </c>
      <c r="E1415" s="6">
        <f t="shared" si="45"/>
        <v>26</v>
      </c>
      <c r="F1415" s="37">
        <v>9</v>
      </c>
    </row>
    <row r="1416" spans="1:6" x14ac:dyDescent="0.25">
      <c r="A1416" s="37" t="s">
        <v>30</v>
      </c>
      <c r="B1416" s="6" t="s">
        <v>33</v>
      </c>
      <c r="C1416" s="282">
        <v>30748</v>
      </c>
      <c r="D1416" s="281">
        <f t="shared" si="44"/>
        <v>3</v>
      </c>
      <c r="E1416" s="6">
        <f t="shared" si="45"/>
        <v>7</v>
      </c>
      <c r="F1416" s="37">
        <v>8</v>
      </c>
    </row>
    <row r="1417" spans="1:6" x14ac:dyDescent="0.25">
      <c r="A1417" s="37" t="s">
        <v>30</v>
      </c>
      <c r="B1417" s="6" t="s">
        <v>33</v>
      </c>
      <c r="C1417" s="282">
        <v>30691</v>
      </c>
      <c r="D1417" s="281">
        <f t="shared" si="44"/>
        <v>1</v>
      </c>
      <c r="E1417" s="6">
        <f t="shared" si="45"/>
        <v>10</v>
      </c>
      <c r="F1417" s="37">
        <v>8</v>
      </c>
    </row>
    <row r="1418" spans="1:6" x14ac:dyDescent="0.25">
      <c r="A1418" s="37" t="s">
        <v>30</v>
      </c>
      <c r="B1418" s="6" t="s">
        <v>33</v>
      </c>
      <c r="C1418" s="282">
        <v>30704</v>
      </c>
      <c r="D1418" s="281">
        <f t="shared" si="44"/>
        <v>1</v>
      </c>
      <c r="E1418" s="6">
        <f t="shared" si="45"/>
        <v>23</v>
      </c>
      <c r="F1418" s="37">
        <v>7</v>
      </c>
    </row>
    <row r="1419" spans="1:6" x14ac:dyDescent="0.25">
      <c r="A1419" s="37" t="s">
        <v>30</v>
      </c>
      <c r="B1419" s="6" t="s">
        <v>33</v>
      </c>
      <c r="C1419" s="282">
        <v>30710</v>
      </c>
      <c r="D1419" s="281">
        <f t="shared" si="44"/>
        <v>1</v>
      </c>
      <c r="E1419" s="6">
        <f t="shared" si="45"/>
        <v>29</v>
      </c>
      <c r="F1419" s="37">
        <v>10</v>
      </c>
    </row>
    <row r="1420" spans="1:6" x14ac:dyDescent="0.25">
      <c r="A1420" s="37" t="s">
        <v>30</v>
      </c>
      <c r="B1420" s="6" t="s">
        <v>33</v>
      </c>
      <c r="C1420" s="282">
        <v>30713</v>
      </c>
      <c r="D1420" s="281">
        <f t="shared" si="44"/>
        <v>2</v>
      </c>
      <c r="E1420" s="6">
        <f t="shared" si="45"/>
        <v>1</v>
      </c>
      <c r="F1420" s="37">
        <v>15</v>
      </c>
    </row>
    <row r="1421" spans="1:6" x14ac:dyDescent="0.25">
      <c r="A1421" s="37" t="s">
        <v>30</v>
      </c>
      <c r="B1421" s="6" t="s">
        <v>33</v>
      </c>
      <c r="C1421" s="282">
        <v>30723</v>
      </c>
      <c r="D1421" s="281">
        <f t="shared" si="44"/>
        <v>2</v>
      </c>
      <c r="E1421" s="6">
        <f t="shared" si="45"/>
        <v>11</v>
      </c>
      <c r="F1421" s="37">
        <v>4</v>
      </c>
    </row>
    <row r="1422" spans="1:6" x14ac:dyDescent="0.25">
      <c r="A1422" s="37" t="s">
        <v>30</v>
      </c>
      <c r="B1422" s="6" t="s">
        <v>33</v>
      </c>
      <c r="C1422" s="282">
        <v>30736</v>
      </c>
      <c r="D1422" s="281">
        <f t="shared" si="44"/>
        <v>2</v>
      </c>
      <c r="E1422" s="6">
        <f t="shared" si="45"/>
        <v>24</v>
      </c>
      <c r="F1422" s="37">
        <v>10</v>
      </c>
    </row>
    <row r="1423" spans="1:6" x14ac:dyDescent="0.25">
      <c r="A1423" s="37" t="s">
        <v>30</v>
      </c>
      <c r="B1423" s="6" t="s">
        <v>33</v>
      </c>
      <c r="C1423" s="282">
        <v>30742</v>
      </c>
      <c r="D1423" s="281">
        <f t="shared" si="44"/>
        <v>3</v>
      </c>
      <c r="E1423" s="6">
        <f t="shared" si="45"/>
        <v>1</v>
      </c>
      <c r="F1423" s="37">
        <v>13</v>
      </c>
    </row>
    <row r="1424" spans="1:6" x14ac:dyDescent="0.25">
      <c r="A1424" s="37" t="s">
        <v>30</v>
      </c>
      <c r="B1424" s="6" t="s">
        <v>33</v>
      </c>
      <c r="C1424" s="282">
        <v>30686</v>
      </c>
      <c r="D1424" s="281">
        <f t="shared" si="44"/>
        <v>1</v>
      </c>
      <c r="E1424" s="6">
        <f t="shared" si="45"/>
        <v>5</v>
      </c>
      <c r="F1424" s="37">
        <v>17</v>
      </c>
    </row>
    <row r="1425" spans="1:6" x14ac:dyDescent="0.25">
      <c r="A1425" s="37" t="s">
        <v>30</v>
      </c>
      <c r="B1425" s="6" t="s">
        <v>33</v>
      </c>
      <c r="C1425" s="282">
        <v>30702</v>
      </c>
      <c r="D1425" s="281">
        <f t="shared" si="44"/>
        <v>1</v>
      </c>
      <c r="E1425" s="6">
        <f t="shared" si="45"/>
        <v>21</v>
      </c>
      <c r="F1425" s="37">
        <v>12</v>
      </c>
    </row>
    <row r="1426" spans="1:6" x14ac:dyDescent="0.25">
      <c r="A1426" s="37" t="s">
        <v>30</v>
      </c>
      <c r="B1426" s="6" t="s">
        <v>33</v>
      </c>
      <c r="C1426" s="282">
        <v>30712</v>
      </c>
      <c r="D1426" s="281">
        <f t="shared" si="44"/>
        <v>1</v>
      </c>
      <c r="E1426" s="6">
        <f t="shared" si="45"/>
        <v>31</v>
      </c>
      <c r="F1426" s="37">
        <v>4</v>
      </c>
    </row>
    <row r="1427" spans="1:6" x14ac:dyDescent="0.25">
      <c r="A1427" s="37" t="s">
        <v>30</v>
      </c>
      <c r="B1427" s="6" t="s">
        <v>33</v>
      </c>
      <c r="C1427" s="282">
        <v>30715</v>
      </c>
      <c r="D1427" s="281">
        <f t="shared" si="44"/>
        <v>2</v>
      </c>
      <c r="E1427" s="6">
        <f t="shared" si="45"/>
        <v>3</v>
      </c>
      <c r="F1427" s="37">
        <v>19</v>
      </c>
    </row>
    <row r="1428" spans="1:6" x14ac:dyDescent="0.25">
      <c r="A1428" s="37" t="s">
        <v>30</v>
      </c>
      <c r="B1428" s="6" t="s">
        <v>33</v>
      </c>
      <c r="C1428" s="282">
        <v>30766</v>
      </c>
      <c r="D1428" s="281">
        <f t="shared" si="44"/>
        <v>3</v>
      </c>
      <c r="E1428" s="6">
        <f t="shared" si="45"/>
        <v>25</v>
      </c>
      <c r="F1428" s="37">
        <v>9</v>
      </c>
    </row>
    <row r="1429" spans="1:6" x14ac:dyDescent="0.25">
      <c r="A1429" s="37" t="s">
        <v>30</v>
      </c>
      <c r="B1429" s="6" t="s">
        <v>33</v>
      </c>
      <c r="C1429" s="282">
        <v>31168</v>
      </c>
      <c r="D1429" s="281">
        <f t="shared" si="44"/>
        <v>5</v>
      </c>
      <c r="E1429" s="6">
        <f t="shared" si="45"/>
        <v>1</v>
      </c>
      <c r="F1429" s="37">
        <v>1</v>
      </c>
    </row>
    <row r="1430" spans="1:6" x14ac:dyDescent="0.25">
      <c r="A1430" s="37" t="s">
        <v>30</v>
      </c>
      <c r="B1430" s="6" t="s">
        <v>33</v>
      </c>
      <c r="C1430" s="282">
        <v>30685</v>
      </c>
      <c r="D1430" s="281">
        <f t="shared" si="44"/>
        <v>1</v>
      </c>
      <c r="E1430" s="6">
        <f t="shared" si="45"/>
        <v>4</v>
      </c>
      <c r="F1430" s="37">
        <v>16</v>
      </c>
    </row>
    <row r="1431" spans="1:6" x14ac:dyDescent="0.25">
      <c r="A1431" s="37" t="s">
        <v>30</v>
      </c>
      <c r="B1431" s="6" t="s">
        <v>33</v>
      </c>
      <c r="C1431" s="282">
        <v>30714</v>
      </c>
      <c r="D1431" s="281">
        <f t="shared" si="44"/>
        <v>2</v>
      </c>
      <c r="E1431" s="6">
        <f t="shared" si="45"/>
        <v>2</v>
      </c>
      <c r="F1431" s="37">
        <v>30</v>
      </c>
    </row>
    <row r="1432" spans="1:6" x14ac:dyDescent="0.25">
      <c r="A1432" s="37" t="s">
        <v>30</v>
      </c>
      <c r="B1432" s="6" t="s">
        <v>33</v>
      </c>
      <c r="C1432" s="282">
        <v>30724</v>
      </c>
      <c r="D1432" s="281">
        <f t="shared" si="44"/>
        <v>2</v>
      </c>
      <c r="E1432" s="6">
        <f t="shared" si="45"/>
        <v>12</v>
      </c>
      <c r="F1432" s="37">
        <v>16</v>
      </c>
    </row>
    <row r="1433" spans="1:6" x14ac:dyDescent="0.25">
      <c r="A1433" s="37" t="s">
        <v>30</v>
      </c>
      <c r="B1433" s="6" t="s">
        <v>33</v>
      </c>
      <c r="C1433" s="282">
        <v>30762</v>
      </c>
      <c r="D1433" s="281">
        <f t="shared" si="44"/>
        <v>3</v>
      </c>
      <c r="E1433" s="6">
        <f t="shared" si="45"/>
        <v>21</v>
      </c>
      <c r="F1433" s="37">
        <v>7</v>
      </c>
    </row>
    <row r="1434" spans="1:6" x14ac:dyDescent="0.25">
      <c r="A1434" s="37" t="s">
        <v>30</v>
      </c>
      <c r="B1434" s="6" t="s">
        <v>33</v>
      </c>
      <c r="C1434" s="282">
        <v>31048</v>
      </c>
      <c r="D1434" s="281">
        <f t="shared" si="44"/>
        <v>1</v>
      </c>
      <c r="E1434" s="6">
        <f t="shared" si="45"/>
        <v>1</v>
      </c>
      <c r="F1434" s="37">
        <v>3</v>
      </c>
    </row>
    <row r="1435" spans="1:6" x14ac:dyDescent="0.25">
      <c r="A1435" s="37" t="s">
        <v>30</v>
      </c>
      <c r="B1435" s="6" t="s">
        <v>33</v>
      </c>
      <c r="C1435" s="282">
        <v>31778</v>
      </c>
      <c r="D1435" s="281">
        <f t="shared" si="44"/>
        <v>1</v>
      </c>
      <c r="E1435" s="6">
        <f t="shared" si="45"/>
        <v>1</v>
      </c>
      <c r="F1435" s="37">
        <v>2</v>
      </c>
    </row>
    <row r="1436" spans="1:6" x14ac:dyDescent="0.25">
      <c r="A1436" s="37" t="s">
        <v>30</v>
      </c>
      <c r="B1436" s="6" t="s">
        <v>33</v>
      </c>
      <c r="C1436" s="282">
        <v>30754</v>
      </c>
      <c r="D1436" s="281">
        <f t="shared" si="44"/>
        <v>3</v>
      </c>
      <c r="E1436" s="6">
        <f t="shared" si="45"/>
        <v>13</v>
      </c>
      <c r="F1436" s="37">
        <v>9</v>
      </c>
    </row>
    <row r="1437" spans="1:6" x14ac:dyDescent="0.25">
      <c r="A1437" s="37" t="s">
        <v>30</v>
      </c>
      <c r="B1437" s="6" t="s">
        <v>33</v>
      </c>
      <c r="C1437" s="282">
        <v>30761</v>
      </c>
      <c r="D1437" s="281">
        <f t="shared" si="44"/>
        <v>3</v>
      </c>
      <c r="E1437" s="6">
        <f t="shared" si="45"/>
        <v>20</v>
      </c>
      <c r="F1437" s="37">
        <v>6</v>
      </c>
    </row>
    <row r="1438" spans="1:6" x14ac:dyDescent="0.25">
      <c r="A1438" s="37" t="s">
        <v>30</v>
      </c>
      <c r="B1438" s="6" t="s">
        <v>33</v>
      </c>
      <c r="C1438" s="282">
        <v>30770</v>
      </c>
      <c r="D1438" s="281">
        <f t="shared" si="44"/>
        <v>3</v>
      </c>
      <c r="E1438" s="6">
        <f t="shared" si="45"/>
        <v>29</v>
      </c>
      <c r="F1438" s="37">
        <v>8</v>
      </c>
    </row>
    <row r="1439" spans="1:6" x14ac:dyDescent="0.25">
      <c r="A1439" s="37" t="s">
        <v>30</v>
      </c>
      <c r="B1439" s="6" t="s">
        <v>33</v>
      </c>
      <c r="C1439" s="282">
        <v>30720</v>
      </c>
      <c r="D1439" s="281">
        <f t="shared" si="44"/>
        <v>2</v>
      </c>
      <c r="E1439" s="6">
        <f t="shared" si="45"/>
        <v>8</v>
      </c>
      <c r="F1439" s="37">
        <v>9</v>
      </c>
    </row>
    <row r="1440" spans="1:6" x14ac:dyDescent="0.25">
      <c r="A1440" s="37" t="s">
        <v>30</v>
      </c>
      <c r="B1440" s="6" t="s">
        <v>33</v>
      </c>
      <c r="C1440" s="282">
        <v>30726</v>
      </c>
      <c r="D1440" s="281">
        <f t="shared" si="44"/>
        <v>2</v>
      </c>
      <c r="E1440" s="6">
        <f t="shared" si="45"/>
        <v>14</v>
      </c>
      <c r="F1440" s="37">
        <v>17</v>
      </c>
    </row>
    <row r="1441" spans="1:6" x14ac:dyDescent="0.25">
      <c r="A1441" s="37" t="s">
        <v>30</v>
      </c>
      <c r="B1441" s="6" t="s">
        <v>33</v>
      </c>
      <c r="C1441" s="282">
        <v>30765</v>
      </c>
      <c r="D1441" s="281">
        <f t="shared" si="44"/>
        <v>3</v>
      </c>
      <c r="E1441" s="6">
        <f t="shared" si="45"/>
        <v>24</v>
      </c>
      <c r="F1441" s="37">
        <v>8</v>
      </c>
    </row>
    <row r="1442" spans="1:6" x14ac:dyDescent="0.25">
      <c r="A1442" s="37" t="s">
        <v>30</v>
      </c>
      <c r="B1442" s="6" t="s">
        <v>33</v>
      </c>
      <c r="C1442" s="282">
        <v>30698</v>
      </c>
      <c r="D1442" s="281">
        <f t="shared" si="44"/>
        <v>1</v>
      </c>
      <c r="E1442" s="6">
        <f t="shared" si="45"/>
        <v>17</v>
      </c>
      <c r="F1442" s="37">
        <v>9</v>
      </c>
    </row>
    <row r="1443" spans="1:6" x14ac:dyDescent="0.25">
      <c r="A1443" s="37" t="s">
        <v>30</v>
      </c>
      <c r="B1443" s="6" t="s">
        <v>33</v>
      </c>
      <c r="C1443" s="282">
        <v>30711</v>
      </c>
      <c r="D1443" s="281">
        <f t="shared" si="44"/>
        <v>1</v>
      </c>
      <c r="E1443" s="6">
        <f t="shared" si="45"/>
        <v>30</v>
      </c>
      <c r="F1443" s="37">
        <v>8</v>
      </c>
    </row>
    <row r="1444" spans="1:6" x14ac:dyDescent="0.25">
      <c r="A1444" s="37" t="s">
        <v>30</v>
      </c>
      <c r="B1444" s="6" t="s">
        <v>33</v>
      </c>
      <c r="C1444" s="282">
        <v>30727</v>
      </c>
      <c r="D1444" s="281">
        <f t="shared" si="44"/>
        <v>2</v>
      </c>
      <c r="E1444" s="6">
        <f t="shared" si="45"/>
        <v>15</v>
      </c>
      <c r="F1444" s="37">
        <v>8</v>
      </c>
    </row>
    <row r="1445" spans="1:6" x14ac:dyDescent="0.25">
      <c r="A1445" s="37" t="s">
        <v>30</v>
      </c>
      <c r="B1445" s="6" t="s">
        <v>33</v>
      </c>
      <c r="C1445" s="282">
        <v>30730</v>
      </c>
      <c r="D1445" s="281">
        <f t="shared" si="44"/>
        <v>2</v>
      </c>
      <c r="E1445" s="6">
        <f t="shared" si="45"/>
        <v>18</v>
      </c>
      <c r="F1445" s="37">
        <v>11</v>
      </c>
    </row>
    <row r="1446" spans="1:6" x14ac:dyDescent="0.25">
      <c r="A1446" s="37" t="s">
        <v>30</v>
      </c>
      <c r="B1446" s="6" t="s">
        <v>33</v>
      </c>
      <c r="C1446" s="282">
        <v>30753</v>
      </c>
      <c r="D1446" s="281">
        <f t="shared" si="44"/>
        <v>3</v>
      </c>
      <c r="E1446" s="6">
        <f t="shared" si="45"/>
        <v>12</v>
      </c>
      <c r="F1446" s="37">
        <v>12</v>
      </c>
    </row>
    <row r="1447" spans="1:6" x14ac:dyDescent="0.25">
      <c r="A1447" s="37" t="s">
        <v>30</v>
      </c>
      <c r="B1447" s="6" t="s">
        <v>33</v>
      </c>
      <c r="C1447" s="282">
        <v>30759</v>
      </c>
      <c r="D1447" s="281">
        <f t="shared" si="44"/>
        <v>3</v>
      </c>
      <c r="E1447" s="6">
        <f t="shared" si="45"/>
        <v>18</v>
      </c>
      <c r="F1447" s="37">
        <v>10</v>
      </c>
    </row>
    <row r="1448" spans="1:6" x14ac:dyDescent="0.25">
      <c r="A1448" s="37" t="s">
        <v>30</v>
      </c>
      <c r="B1448" s="6" t="s">
        <v>33</v>
      </c>
      <c r="C1448" s="282">
        <v>30772</v>
      </c>
      <c r="D1448" s="281">
        <f t="shared" si="44"/>
        <v>3</v>
      </c>
      <c r="E1448" s="6">
        <f t="shared" si="45"/>
        <v>31</v>
      </c>
      <c r="F1448" s="37">
        <v>14</v>
      </c>
    </row>
    <row r="1449" spans="1:6" x14ac:dyDescent="0.25">
      <c r="A1449" s="37" t="s">
        <v>30</v>
      </c>
      <c r="B1449" s="6" t="s">
        <v>33</v>
      </c>
      <c r="C1449" s="282">
        <v>30683</v>
      </c>
      <c r="D1449" s="281">
        <f t="shared" si="44"/>
        <v>1</v>
      </c>
      <c r="E1449" s="6">
        <f t="shared" si="45"/>
        <v>2</v>
      </c>
      <c r="F1449" s="37">
        <v>5</v>
      </c>
    </row>
    <row r="1450" spans="1:6" x14ac:dyDescent="0.25">
      <c r="A1450" s="37" t="s">
        <v>30</v>
      </c>
      <c r="B1450" s="6" t="s">
        <v>33</v>
      </c>
      <c r="C1450" s="282">
        <v>30721</v>
      </c>
      <c r="D1450" s="281">
        <f t="shared" si="44"/>
        <v>2</v>
      </c>
      <c r="E1450" s="6">
        <f t="shared" si="45"/>
        <v>9</v>
      </c>
      <c r="F1450" s="37">
        <v>11</v>
      </c>
    </row>
    <row r="1451" spans="1:6" x14ac:dyDescent="0.25">
      <c r="A1451" s="37" t="s">
        <v>30</v>
      </c>
      <c r="B1451" s="6" t="s">
        <v>33</v>
      </c>
      <c r="C1451" s="282">
        <v>30728</v>
      </c>
      <c r="D1451" s="281">
        <f t="shared" si="44"/>
        <v>2</v>
      </c>
      <c r="E1451" s="6">
        <f t="shared" si="45"/>
        <v>16</v>
      </c>
      <c r="F1451" s="37">
        <v>14</v>
      </c>
    </row>
    <row r="1452" spans="1:6" x14ac:dyDescent="0.25">
      <c r="A1452" s="37" t="s">
        <v>30</v>
      </c>
      <c r="B1452" s="6" t="s">
        <v>33</v>
      </c>
      <c r="C1452" s="282">
        <v>30737</v>
      </c>
      <c r="D1452" s="281">
        <f t="shared" si="44"/>
        <v>2</v>
      </c>
      <c r="E1452" s="6">
        <f t="shared" si="45"/>
        <v>25</v>
      </c>
      <c r="F1452" s="37">
        <v>12</v>
      </c>
    </row>
    <row r="1453" spans="1:6" x14ac:dyDescent="0.25">
      <c r="A1453" s="37" t="s">
        <v>30</v>
      </c>
      <c r="B1453" s="6" t="s">
        <v>31</v>
      </c>
      <c r="C1453" s="282">
        <v>28884</v>
      </c>
      <c r="D1453" s="281">
        <f t="shared" si="44"/>
        <v>1</v>
      </c>
      <c r="E1453" s="6">
        <f t="shared" si="45"/>
        <v>29</v>
      </c>
      <c r="F1453" s="37">
        <v>3</v>
      </c>
    </row>
    <row r="1454" spans="1:6" x14ac:dyDescent="0.25">
      <c r="A1454" s="37" t="s">
        <v>30</v>
      </c>
      <c r="B1454" s="6" t="s">
        <v>31</v>
      </c>
      <c r="C1454" s="282">
        <v>28903</v>
      </c>
      <c r="D1454" s="281">
        <f t="shared" si="44"/>
        <v>2</v>
      </c>
      <c r="E1454" s="6">
        <f t="shared" si="45"/>
        <v>17</v>
      </c>
      <c r="F1454" s="37">
        <v>7</v>
      </c>
    </row>
    <row r="1455" spans="1:6" x14ac:dyDescent="0.25">
      <c r="A1455" s="37" t="s">
        <v>30</v>
      </c>
      <c r="B1455" s="6" t="s">
        <v>31</v>
      </c>
      <c r="C1455" s="282">
        <v>28906</v>
      </c>
      <c r="D1455" s="281">
        <f t="shared" si="44"/>
        <v>2</v>
      </c>
      <c r="E1455" s="6">
        <f t="shared" si="45"/>
        <v>20</v>
      </c>
      <c r="F1455" s="37">
        <v>14</v>
      </c>
    </row>
    <row r="1456" spans="1:6" x14ac:dyDescent="0.25">
      <c r="A1456" s="37" t="s">
        <v>30</v>
      </c>
      <c r="B1456" s="6" t="s">
        <v>31</v>
      </c>
      <c r="C1456" s="282">
        <v>28935</v>
      </c>
      <c r="D1456" s="281">
        <f t="shared" si="44"/>
        <v>3</v>
      </c>
      <c r="E1456" s="6">
        <f t="shared" si="45"/>
        <v>21</v>
      </c>
      <c r="F1456" s="37">
        <v>7</v>
      </c>
    </row>
    <row r="1457" spans="1:6" x14ac:dyDescent="0.25">
      <c r="A1457" s="37" t="s">
        <v>30</v>
      </c>
      <c r="B1457" s="6" t="s">
        <v>31</v>
      </c>
      <c r="C1457" s="282">
        <v>29221</v>
      </c>
      <c r="D1457" s="281">
        <f t="shared" si="44"/>
        <v>1</v>
      </c>
      <c r="E1457" s="6">
        <f t="shared" si="45"/>
        <v>1</v>
      </c>
      <c r="F1457" s="37">
        <v>2</v>
      </c>
    </row>
    <row r="1458" spans="1:6" x14ac:dyDescent="0.25">
      <c r="A1458" s="37" t="s">
        <v>30</v>
      </c>
      <c r="B1458" s="6" t="s">
        <v>31</v>
      </c>
      <c r="C1458" s="282">
        <v>28881</v>
      </c>
      <c r="D1458" s="281">
        <f t="shared" si="44"/>
        <v>1</v>
      </c>
      <c r="E1458" s="6">
        <f t="shared" si="45"/>
        <v>26</v>
      </c>
      <c r="F1458" s="37">
        <v>2</v>
      </c>
    </row>
    <row r="1459" spans="1:6" x14ac:dyDescent="0.25">
      <c r="A1459" s="37" t="s">
        <v>30</v>
      </c>
      <c r="B1459" s="6" t="s">
        <v>31</v>
      </c>
      <c r="C1459" s="282">
        <v>28901</v>
      </c>
      <c r="D1459" s="281">
        <f t="shared" si="44"/>
        <v>2</v>
      </c>
      <c r="E1459" s="6">
        <f t="shared" si="45"/>
        <v>15</v>
      </c>
      <c r="F1459" s="37">
        <v>12</v>
      </c>
    </row>
    <row r="1460" spans="1:6" x14ac:dyDescent="0.25">
      <c r="A1460" s="37" t="s">
        <v>30</v>
      </c>
      <c r="B1460" s="6" t="s">
        <v>31</v>
      </c>
      <c r="C1460" s="282">
        <v>28907</v>
      </c>
      <c r="D1460" s="281">
        <f t="shared" si="44"/>
        <v>2</v>
      </c>
      <c r="E1460" s="6">
        <f t="shared" si="45"/>
        <v>21</v>
      </c>
      <c r="F1460" s="37">
        <v>12</v>
      </c>
    </row>
    <row r="1461" spans="1:6" x14ac:dyDescent="0.25">
      <c r="A1461" s="37" t="s">
        <v>30</v>
      </c>
      <c r="B1461" s="6" t="s">
        <v>31</v>
      </c>
      <c r="C1461" s="282">
        <v>28920</v>
      </c>
      <c r="D1461" s="281">
        <f t="shared" si="44"/>
        <v>3</v>
      </c>
      <c r="E1461" s="6">
        <f t="shared" si="45"/>
        <v>6</v>
      </c>
      <c r="F1461" s="37">
        <v>10</v>
      </c>
    </row>
    <row r="1462" spans="1:6" x14ac:dyDescent="0.25">
      <c r="A1462" s="37" t="s">
        <v>30</v>
      </c>
      <c r="B1462" s="6" t="s">
        <v>31</v>
      </c>
      <c r="C1462" s="282">
        <v>28926</v>
      </c>
      <c r="D1462" s="281">
        <f t="shared" si="44"/>
        <v>3</v>
      </c>
      <c r="E1462" s="6">
        <f t="shared" si="45"/>
        <v>12</v>
      </c>
      <c r="F1462" s="37">
        <v>12</v>
      </c>
    </row>
    <row r="1463" spans="1:6" x14ac:dyDescent="0.25">
      <c r="A1463" s="37" t="s">
        <v>30</v>
      </c>
      <c r="B1463" s="6" t="s">
        <v>31</v>
      </c>
      <c r="C1463" s="282">
        <v>28939</v>
      </c>
      <c r="D1463" s="281">
        <f t="shared" si="44"/>
        <v>3</v>
      </c>
      <c r="E1463" s="6">
        <f t="shared" si="45"/>
        <v>25</v>
      </c>
      <c r="F1463" s="37">
        <v>10</v>
      </c>
    </row>
    <row r="1464" spans="1:6" x14ac:dyDescent="0.25">
      <c r="A1464" s="37" t="s">
        <v>30</v>
      </c>
      <c r="B1464" s="6" t="s">
        <v>31</v>
      </c>
      <c r="C1464" s="282">
        <v>28942</v>
      </c>
      <c r="D1464" s="281">
        <f t="shared" si="44"/>
        <v>3</v>
      </c>
      <c r="E1464" s="6">
        <f t="shared" si="45"/>
        <v>28</v>
      </c>
      <c r="F1464" s="37">
        <v>7</v>
      </c>
    </row>
    <row r="1465" spans="1:6" x14ac:dyDescent="0.25">
      <c r="A1465" s="37" t="s">
        <v>30</v>
      </c>
      <c r="B1465" s="6" t="s">
        <v>31</v>
      </c>
      <c r="C1465" s="282">
        <v>28879</v>
      </c>
      <c r="D1465" s="281">
        <f t="shared" si="44"/>
        <v>1</v>
      </c>
      <c r="E1465" s="6">
        <f t="shared" si="45"/>
        <v>24</v>
      </c>
      <c r="F1465" s="37">
        <v>5</v>
      </c>
    </row>
    <row r="1466" spans="1:6" x14ac:dyDescent="0.25">
      <c r="A1466" s="37" t="s">
        <v>30</v>
      </c>
      <c r="B1466" s="6" t="s">
        <v>31</v>
      </c>
      <c r="C1466" s="282">
        <v>28882</v>
      </c>
      <c r="D1466" s="281">
        <f t="shared" si="44"/>
        <v>1</v>
      </c>
      <c r="E1466" s="6">
        <f t="shared" si="45"/>
        <v>27</v>
      </c>
      <c r="F1466" s="37">
        <v>10</v>
      </c>
    </row>
    <row r="1467" spans="1:6" x14ac:dyDescent="0.25">
      <c r="A1467" s="37" t="s">
        <v>30</v>
      </c>
      <c r="B1467" s="6" t="s">
        <v>31</v>
      </c>
      <c r="C1467" s="282">
        <v>28885</v>
      </c>
      <c r="D1467" s="281">
        <f t="shared" si="44"/>
        <v>1</v>
      </c>
      <c r="E1467" s="6">
        <f t="shared" si="45"/>
        <v>30</v>
      </c>
      <c r="F1467" s="37">
        <v>17</v>
      </c>
    </row>
    <row r="1468" spans="1:6" x14ac:dyDescent="0.25">
      <c r="A1468" s="37" t="s">
        <v>30</v>
      </c>
      <c r="B1468" s="6" t="s">
        <v>31</v>
      </c>
      <c r="C1468" s="282">
        <v>28921</v>
      </c>
      <c r="D1468" s="281">
        <f t="shared" si="44"/>
        <v>3</v>
      </c>
      <c r="E1468" s="6">
        <f t="shared" si="45"/>
        <v>7</v>
      </c>
      <c r="F1468" s="37">
        <v>7</v>
      </c>
    </row>
    <row r="1469" spans="1:6" x14ac:dyDescent="0.25">
      <c r="A1469" s="37" t="s">
        <v>30</v>
      </c>
      <c r="B1469" s="6" t="s">
        <v>31</v>
      </c>
      <c r="C1469" s="282">
        <v>28930</v>
      </c>
      <c r="D1469" s="281">
        <f t="shared" si="44"/>
        <v>3</v>
      </c>
      <c r="E1469" s="6">
        <f t="shared" si="45"/>
        <v>16</v>
      </c>
      <c r="F1469" s="37">
        <v>11</v>
      </c>
    </row>
    <row r="1470" spans="1:6" x14ac:dyDescent="0.25">
      <c r="A1470" s="37" t="s">
        <v>30</v>
      </c>
      <c r="B1470" s="6" t="s">
        <v>31</v>
      </c>
      <c r="C1470" s="282">
        <v>28857</v>
      </c>
      <c r="D1470" s="281">
        <f t="shared" si="44"/>
        <v>1</v>
      </c>
      <c r="E1470" s="6">
        <f t="shared" si="45"/>
        <v>2</v>
      </c>
      <c r="F1470" s="37">
        <v>13</v>
      </c>
    </row>
    <row r="1471" spans="1:6" x14ac:dyDescent="0.25">
      <c r="A1471" s="37" t="s">
        <v>30</v>
      </c>
      <c r="B1471" s="6" t="s">
        <v>31</v>
      </c>
      <c r="C1471" s="282">
        <v>28864</v>
      </c>
      <c r="D1471" s="281">
        <f t="shared" si="44"/>
        <v>1</v>
      </c>
      <c r="E1471" s="6">
        <f t="shared" si="45"/>
        <v>9</v>
      </c>
      <c r="F1471" s="37">
        <v>4</v>
      </c>
    </row>
    <row r="1472" spans="1:6" x14ac:dyDescent="0.25">
      <c r="A1472" s="37" t="s">
        <v>30</v>
      </c>
      <c r="B1472" s="6" t="s">
        <v>31</v>
      </c>
      <c r="C1472" s="282">
        <v>28902</v>
      </c>
      <c r="D1472" s="281">
        <f t="shared" si="44"/>
        <v>2</v>
      </c>
      <c r="E1472" s="6">
        <f t="shared" si="45"/>
        <v>16</v>
      </c>
      <c r="F1472" s="37">
        <v>10</v>
      </c>
    </row>
    <row r="1473" spans="1:6" x14ac:dyDescent="0.25">
      <c r="A1473" s="37" t="s">
        <v>30</v>
      </c>
      <c r="B1473" s="6" t="s">
        <v>31</v>
      </c>
      <c r="C1473" s="282">
        <v>28875</v>
      </c>
      <c r="D1473" s="281">
        <f t="shared" si="44"/>
        <v>1</v>
      </c>
      <c r="E1473" s="6">
        <f t="shared" si="45"/>
        <v>20</v>
      </c>
      <c r="F1473" s="37">
        <v>8</v>
      </c>
    </row>
    <row r="1474" spans="1:6" x14ac:dyDescent="0.25">
      <c r="A1474" s="37" t="s">
        <v>30</v>
      </c>
      <c r="B1474" s="6" t="s">
        <v>31</v>
      </c>
      <c r="C1474" s="282">
        <v>28878</v>
      </c>
      <c r="D1474" s="281">
        <f t="shared" si="44"/>
        <v>1</v>
      </c>
      <c r="E1474" s="6">
        <f t="shared" si="45"/>
        <v>23</v>
      </c>
      <c r="F1474" s="37">
        <v>7</v>
      </c>
    </row>
    <row r="1475" spans="1:6" x14ac:dyDescent="0.25">
      <c r="A1475" s="37" t="s">
        <v>30</v>
      </c>
      <c r="B1475" s="6" t="s">
        <v>31</v>
      </c>
      <c r="C1475" s="282">
        <v>28891</v>
      </c>
      <c r="D1475" s="281">
        <f t="shared" ref="D1475:D1538" si="46">MONTH(C1475)</f>
        <v>2</v>
      </c>
      <c r="E1475" s="6">
        <f t="shared" ref="E1475:E1538" si="47">DAY(C1475)</f>
        <v>5</v>
      </c>
      <c r="F1475" s="37">
        <v>11</v>
      </c>
    </row>
    <row r="1476" spans="1:6" x14ac:dyDescent="0.25">
      <c r="A1476" s="37" t="s">
        <v>30</v>
      </c>
      <c r="B1476" s="6" t="s">
        <v>31</v>
      </c>
      <c r="C1476" s="282">
        <v>28922</v>
      </c>
      <c r="D1476" s="281">
        <f t="shared" si="46"/>
        <v>3</v>
      </c>
      <c r="E1476" s="6">
        <f t="shared" si="47"/>
        <v>8</v>
      </c>
      <c r="F1476" s="37">
        <v>13</v>
      </c>
    </row>
    <row r="1477" spans="1:6" x14ac:dyDescent="0.25">
      <c r="A1477" s="37" t="s">
        <v>30</v>
      </c>
      <c r="B1477" s="6" t="s">
        <v>31</v>
      </c>
      <c r="C1477" s="282">
        <v>28863</v>
      </c>
      <c r="D1477" s="281">
        <f t="shared" si="46"/>
        <v>1</v>
      </c>
      <c r="E1477" s="6">
        <f t="shared" si="47"/>
        <v>8</v>
      </c>
      <c r="F1477" s="37">
        <v>16</v>
      </c>
    </row>
    <row r="1478" spans="1:6" x14ac:dyDescent="0.25">
      <c r="A1478" s="37" t="s">
        <v>30</v>
      </c>
      <c r="B1478" s="6" t="s">
        <v>31</v>
      </c>
      <c r="C1478" s="282">
        <v>28869</v>
      </c>
      <c r="D1478" s="281">
        <f t="shared" si="46"/>
        <v>1</v>
      </c>
      <c r="E1478" s="6">
        <f t="shared" si="47"/>
        <v>14</v>
      </c>
      <c r="F1478" s="37">
        <v>11</v>
      </c>
    </row>
    <row r="1479" spans="1:6" x14ac:dyDescent="0.25">
      <c r="A1479" s="37" t="s">
        <v>30</v>
      </c>
      <c r="B1479" s="6" t="s">
        <v>31</v>
      </c>
      <c r="C1479" s="282">
        <v>28924</v>
      </c>
      <c r="D1479" s="281">
        <f t="shared" si="46"/>
        <v>3</v>
      </c>
      <c r="E1479" s="6">
        <f t="shared" si="47"/>
        <v>10</v>
      </c>
      <c r="F1479" s="37">
        <v>17</v>
      </c>
    </row>
    <row r="1480" spans="1:6" x14ac:dyDescent="0.25">
      <c r="A1480" s="37" t="s">
        <v>30</v>
      </c>
      <c r="B1480" s="6" t="s">
        <v>31</v>
      </c>
      <c r="C1480" s="282">
        <v>28937</v>
      </c>
      <c r="D1480" s="281">
        <f t="shared" si="46"/>
        <v>3</v>
      </c>
      <c r="E1480" s="6">
        <f t="shared" si="47"/>
        <v>23</v>
      </c>
      <c r="F1480" s="37">
        <v>8</v>
      </c>
    </row>
    <row r="1481" spans="1:6" x14ac:dyDescent="0.25">
      <c r="A1481" s="37" t="s">
        <v>30</v>
      </c>
      <c r="B1481" s="6" t="s">
        <v>31</v>
      </c>
      <c r="C1481" s="282">
        <v>29650</v>
      </c>
      <c r="D1481" s="281">
        <f t="shared" si="46"/>
        <v>3</v>
      </c>
      <c r="E1481" s="6">
        <f t="shared" si="47"/>
        <v>5</v>
      </c>
      <c r="F1481" s="37">
        <v>1</v>
      </c>
    </row>
    <row r="1482" spans="1:6" x14ac:dyDescent="0.25">
      <c r="A1482" s="37" t="s">
        <v>30</v>
      </c>
      <c r="B1482" s="6" t="s">
        <v>31</v>
      </c>
      <c r="C1482" s="282">
        <v>29952</v>
      </c>
      <c r="D1482" s="281">
        <f t="shared" si="46"/>
        <v>1</v>
      </c>
      <c r="E1482" s="6">
        <f t="shared" si="47"/>
        <v>1</v>
      </c>
      <c r="F1482" s="37">
        <v>2</v>
      </c>
    </row>
    <row r="1483" spans="1:6" x14ac:dyDescent="0.25">
      <c r="A1483" s="37" t="s">
        <v>30</v>
      </c>
      <c r="B1483" s="6" t="s">
        <v>31</v>
      </c>
      <c r="C1483" s="282">
        <v>28883</v>
      </c>
      <c r="D1483" s="281">
        <f t="shared" si="46"/>
        <v>1</v>
      </c>
      <c r="E1483" s="6">
        <f t="shared" si="47"/>
        <v>28</v>
      </c>
      <c r="F1483" s="37">
        <v>3</v>
      </c>
    </row>
    <row r="1484" spans="1:6" x14ac:dyDescent="0.25">
      <c r="A1484" s="37" t="s">
        <v>30</v>
      </c>
      <c r="B1484" s="6" t="s">
        <v>31</v>
      </c>
      <c r="C1484" s="282">
        <v>28889</v>
      </c>
      <c r="D1484" s="281">
        <f t="shared" si="46"/>
        <v>2</v>
      </c>
      <c r="E1484" s="6">
        <f t="shared" si="47"/>
        <v>3</v>
      </c>
      <c r="F1484" s="37">
        <v>16</v>
      </c>
    </row>
    <row r="1485" spans="1:6" x14ac:dyDescent="0.25">
      <c r="A1485" s="37" t="s">
        <v>30</v>
      </c>
      <c r="B1485" s="6" t="s">
        <v>31</v>
      </c>
      <c r="C1485" s="282">
        <v>28934</v>
      </c>
      <c r="D1485" s="281">
        <f t="shared" si="46"/>
        <v>3</v>
      </c>
      <c r="E1485" s="6">
        <f t="shared" si="47"/>
        <v>20</v>
      </c>
      <c r="F1485" s="37">
        <v>16</v>
      </c>
    </row>
    <row r="1486" spans="1:6" x14ac:dyDescent="0.25">
      <c r="A1486" s="37" t="s">
        <v>30</v>
      </c>
      <c r="B1486" s="6" t="s">
        <v>31</v>
      </c>
      <c r="C1486" s="282">
        <v>28941</v>
      </c>
      <c r="D1486" s="281">
        <f t="shared" si="46"/>
        <v>3</v>
      </c>
      <c r="E1486" s="6">
        <f t="shared" si="47"/>
        <v>27</v>
      </c>
      <c r="F1486" s="37">
        <v>6</v>
      </c>
    </row>
    <row r="1487" spans="1:6" x14ac:dyDescent="0.25">
      <c r="A1487" s="37" t="s">
        <v>30</v>
      </c>
      <c r="B1487" s="6" t="s">
        <v>31</v>
      </c>
      <c r="C1487" s="282">
        <v>28944</v>
      </c>
      <c r="D1487" s="281">
        <f t="shared" si="46"/>
        <v>3</v>
      </c>
      <c r="E1487" s="6">
        <f t="shared" si="47"/>
        <v>30</v>
      </c>
      <c r="F1487" s="37">
        <v>5</v>
      </c>
    </row>
    <row r="1488" spans="1:6" x14ac:dyDescent="0.25">
      <c r="A1488" s="37" t="s">
        <v>30</v>
      </c>
      <c r="B1488" s="6" t="s">
        <v>31</v>
      </c>
      <c r="C1488" s="282">
        <v>28862</v>
      </c>
      <c r="D1488" s="281">
        <f t="shared" si="46"/>
        <v>1</v>
      </c>
      <c r="E1488" s="6">
        <f t="shared" si="47"/>
        <v>7</v>
      </c>
      <c r="F1488" s="37">
        <v>10</v>
      </c>
    </row>
    <row r="1489" spans="1:6" x14ac:dyDescent="0.25">
      <c r="A1489" s="37" t="s">
        <v>30</v>
      </c>
      <c r="B1489" s="6" t="s">
        <v>31</v>
      </c>
      <c r="C1489" s="282">
        <v>28936</v>
      </c>
      <c r="D1489" s="281">
        <f t="shared" si="46"/>
        <v>3</v>
      </c>
      <c r="E1489" s="6">
        <f t="shared" si="47"/>
        <v>22</v>
      </c>
      <c r="F1489" s="37">
        <v>12</v>
      </c>
    </row>
    <row r="1490" spans="1:6" x14ac:dyDescent="0.25">
      <c r="A1490" s="37" t="s">
        <v>30</v>
      </c>
      <c r="B1490" s="6" t="s">
        <v>31</v>
      </c>
      <c r="C1490" s="282">
        <v>29222</v>
      </c>
      <c r="D1490" s="281">
        <f t="shared" si="46"/>
        <v>1</v>
      </c>
      <c r="E1490" s="6">
        <f t="shared" si="47"/>
        <v>2</v>
      </c>
      <c r="F1490" s="37">
        <v>1</v>
      </c>
    </row>
    <row r="1491" spans="1:6" x14ac:dyDescent="0.25">
      <c r="A1491" s="37" t="s">
        <v>30</v>
      </c>
      <c r="B1491" s="6" t="s">
        <v>31</v>
      </c>
      <c r="C1491" s="282">
        <v>28871</v>
      </c>
      <c r="D1491" s="281">
        <f t="shared" si="46"/>
        <v>1</v>
      </c>
      <c r="E1491" s="6">
        <f t="shared" si="47"/>
        <v>16</v>
      </c>
      <c r="F1491" s="37">
        <v>12</v>
      </c>
    </row>
    <row r="1492" spans="1:6" x14ac:dyDescent="0.25">
      <c r="A1492" s="37" t="s">
        <v>30</v>
      </c>
      <c r="B1492" s="6" t="s">
        <v>31</v>
      </c>
      <c r="C1492" s="282">
        <v>28874</v>
      </c>
      <c r="D1492" s="281">
        <f t="shared" si="46"/>
        <v>1</v>
      </c>
      <c r="E1492" s="6">
        <f t="shared" si="47"/>
        <v>19</v>
      </c>
      <c r="F1492" s="37">
        <v>16</v>
      </c>
    </row>
    <row r="1493" spans="1:6" x14ac:dyDescent="0.25">
      <c r="A1493" s="37" t="s">
        <v>30</v>
      </c>
      <c r="B1493" s="6" t="s">
        <v>31</v>
      </c>
      <c r="C1493" s="282">
        <v>28887</v>
      </c>
      <c r="D1493" s="281">
        <f t="shared" si="46"/>
        <v>2</v>
      </c>
      <c r="E1493" s="6">
        <f t="shared" si="47"/>
        <v>1</v>
      </c>
      <c r="F1493" s="37">
        <v>16</v>
      </c>
    </row>
    <row r="1494" spans="1:6" x14ac:dyDescent="0.25">
      <c r="A1494" s="37" t="s">
        <v>30</v>
      </c>
      <c r="B1494" s="6" t="s">
        <v>31</v>
      </c>
      <c r="C1494" s="282">
        <v>28893</v>
      </c>
      <c r="D1494" s="281">
        <f t="shared" si="46"/>
        <v>2</v>
      </c>
      <c r="E1494" s="6">
        <f t="shared" si="47"/>
        <v>7</v>
      </c>
      <c r="F1494" s="37">
        <v>10</v>
      </c>
    </row>
    <row r="1495" spans="1:6" x14ac:dyDescent="0.25">
      <c r="A1495" s="37" t="s">
        <v>30</v>
      </c>
      <c r="B1495" s="6" t="s">
        <v>31</v>
      </c>
      <c r="C1495" s="282">
        <v>28900</v>
      </c>
      <c r="D1495" s="281">
        <f t="shared" si="46"/>
        <v>2</v>
      </c>
      <c r="E1495" s="6">
        <f t="shared" si="47"/>
        <v>14</v>
      </c>
      <c r="F1495" s="37">
        <v>10</v>
      </c>
    </row>
    <row r="1496" spans="1:6" x14ac:dyDescent="0.25">
      <c r="A1496" s="37" t="s">
        <v>30</v>
      </c>
      <c r="B1496" s="6" t="s">
        <v>31</v>
      </c>
      <c r="C1496" s="282">
        <v>28916</v>
      </c>
      <c r="D1496" s="281">
        <f t="shared" si="46"/>
        <v>3</v>
      </c>
      <c r="E1496" s="6">
        <f t="shared" si="47"/>
        <v>2</v>
      </c>
      <c r="F1496" s="37">
        <v>17</v>
      </c>
    </row>
    <row r="1497" spans="1:6" x14ac:dyDescent="0.25">
      <c r="A1497" s="37" t="s">
        <v>30</v>
      </c>
      <c r="B1497" s="6" t="s">
        <v>31</v>
      </c>
      <c r="C1497" s="282">
        <v>28919</v>
      </c>
      <c r="D1497" s="281">
        <f t="shared" si="46"/>
        <v>3</v>
      </c>
      <c r="E1497" s="6">
        <f t="shared" si="47"/>
        <v>5</v>
      </c>
      <c r="F1497" s="37">
        <v>11</v>
      </c>
    </row>
    <row r="1498" spans="1:6" x14ac:dyDescent="0.25">
      <c r="A1498" s="37" t="s">
        <v>30</v>
      </c>
      <c r="B1498" s="6" t="s">
        <v>31</v>
      </c>
      <c r="C1498" s="282">
        <v>28932</v>
      </c>
      <c r="D1498" s="281">
        <f t="shared" si="46"/>
        <v>3</v>
      </c>
      <c r="E1498" s="6">
        <f t="shared" si="47"/>
        <v>18</v>
      </c>
      <c r="F1498" s="37">
        <v>9</v>
      </c>
    </row>
    <row r="1499" spans="1:6" x14ac:dyDescent="0.25">
      <c r="A1499" s="37" t="s">
        <v>30</v>
      </c>
      <c r="B1499" s="6" t="s">
        <v>31</v>
      </c>
      <c r="C1499" s="282">
        <v>28945</v>
      </c>
      <c r="D1499" s="281">
        <f t="shared" si="46"/>
        <v>3</v>
      </c>
      <c r="E1499" s="6">
        <f t="shared" si="47"/>
        <v>31</v>
      </c>
      <c r="F1499" s="37">
        <v>4</v>
      </c>
    </row>
    <row r="1500" spans="1:6" x14ac:dyDescent="0.25">
      <c r="A1500" s="37" t="s">
        <v>30</v>
      </c>
      <c r="B1500" s="6" t="s">
        <v>31</v>
      </c>
      <c r="C1500" s="282">
        <v>28867</v>
      </c>
      <c r="D1500" s="281">
        <f t="shared" si="46"/>
        <v>1</v>
      </c>
      <c r="E1500" s="6">
        <f t="shared" si="47"/>
        <v>12</v>
      </c>
      <c r="F1500" s="37">
        <v>10</v>
      </c>
    </row>
    <row r="1501" spans="1:6" x14ac:dyDescent="0.25">
      <c r="A1501" s="37" t="s">
        <v>30</v>
      </c>
      <c r="B1501" s="6" t="s">
        <v>31</v>
      </c>
      <c r="C1501" s="282">
        <v>28870</v>
      </c>
      <c r="D1501" s="281">
        <f t="shared" si="46"/>
        <v>1</v>
      </c>
      <c r="E1501" s="6">
        <f t="shared" si="47"/>
        <v>15</v>
      </c>
      <c r="F1501" s="37">
        <v>20</v>
      </c>
    </row>
    <row r="1502" spans="1:6" x14ac:dyDescent="0.25">
      <c r="A1502" s="37" t="s">
        <v>30</v>
      </c>
      <c r="B1502" s="6" t="s">
        <v>31</v>
      </c>
      <c r="C1502" s="282">
        <v>28880</v>
      </c>
      <c r="D1502" s="281">
        <f t="shared" si="46"/>
        <v>1</v>
      </c>
      <c r="E1502" s="6">
        <f t="shared" si="47"/>
        <v>25</v>
      </c>
      <c r="F1502" s="37">
        <v>7</v>
      </c>
    </row>
    <row r="1503" spans="1:6" x14ac:dyDescent="0.25">
      <c r="A1503" s="37" t="s">
        <v>30</v>
      </c>
      <c r="B1503" s="6" t="s">
        <v>31</v>
      </c>
      <c r="C1503" s="282">
        <v>28918</v>
      </c>
      <c r="D1503" s="281">
        <f t="shared" si="46"/>
        <v>3</v>
      </c>
      <c r="E1503" s="6">
        <f t="shared" si="47"/>
        <v>4</v>
      </c>
      <c r="F1503" s="37">
        <v>7</v>
      </c>
    </row>
    <row r="1504" spans="1:6" x14ac:dyDescent="0.25">
      <c r="A1504" s="37" t="s">
        <v>30</v>
      </c>
      <c r="B1504" s="6" t="s">
        <v>31</v>
      </c>
      <c r="C1504" s="282">
        <v>29587</v>
      </c>
      <c r="D1504" s="281">
        <f t="shared" si="46"/>
        <v>1</v>
      </c>
      <c r="E1504" s="6">
        <f t="shared" si="47"/>
        <v>1</v>
      </c>
      <c r="F1504" s="37">
        <v>1</v>
      </c>
    </row>
    <row r="1505" spans="1:6" x14ac:dyDescent="0.25">
      <c r="A1505" s="37" t="s">
        <v>30</v>
      </c>
      <c r="B1505" s="6" t="s">
        <v>31</v>
      </c>
      <c r="C1505" s="282">
        <v>28866</v>
      </c>
      <c r="D1505" s="281">
        <f t="shared" si="46"/>
        <v>1</v>
      </c>
      <c r="E1505" s="6">
        <f t="shared" si="47"/>
        <v>11</v>
      </c>
      <c r="F1505" s="37">
        <v>4</v>
      </c>
    </row>
    <row r="1506" spans="1:6" x14ac:dyDescent="0.25">
      <c r="A1506" s="37" t="s">
        <v>30</v>
      </c>
      <c r="B1506" s="6" t="s">
        <v>31</v>
      </c>
      <c r="C1506" s="282">
        <v>28876</v>
      </c>
      <c r="D1506" s="281">
        <f t="shared" si="46"/>
        <v>1</v>
      </c>
      <c r="E1506" s="6">
        <f t="shared" si="47"/>
        <v>21</v>
      </c>
      <c r="F1506" s="37">
        <v>18</v>
      </c>
    </row>
    <row r="1507" spans="1:6" x14ac:dyDescent="0.25">
      <c r="A1507" s="37" t="s">
        <v>30</v>
      </c>
      <c r="B1507" s="6" t="s">
        <v>31</v>
      </c>
      <c r="C1507" s="282">
        <v>28892</v>
      </c>
      <c r="D1507" s="281">
        <f t="shared" si="46"/>
        <v>2</v>
      </c>
      <c r="E1507" s="6">
        <f t="shared" si="47"/>
        <v>6</v>
      </c>
      <c r="F1507" s="37">
        <v>10</v>
      </c>
    </row>
    <row r="1508" spans="1:6" x14ac:dyDescent="0.25">
      <c r="A1508" s="37" t="s">
        <v>30</v>
      </c>
      <c r="B1508" s="6" t="s">
        <v>31</v>
      </c>
      <c r="C1508" s="282">
        <v>28895</v>
      </c>
      <c r="D1508" s="281">
        <f t="shared" si="46"/>
        <v>2</v>
      </c>
      <c r="E1508" s="6">
        <f t="shared" si="47"/>
        <v>9</v>
      </c>
      <c r="F1508" s="37">
        <v>7</v>
      </c>
    </row>
    <row r="1509" spans="1:6" x14ac:dyDescent="0.25">
      <c r="A1509" s="37" t="s">
        <v>30</v>
      </c>
      <c r="B1509" s="6" t="s">
        <v>31</v>
      </c>
      <c r="C1509" s="282">
        <v>28911</v>
      </c>
      <c r="D1509" s="281">
        <f t="shared" si="46"/>
        <v>2</v>
      </c>
      <c r="E1509" s="6">
        <f t="shared" si="47"/>
        <v>25</v>
      </c>
      <c r="F1509" s="37">
        <v>9</v>
      </c>
    </row>
    <row r="1510" spans="1:6" x14ac:dyDescent="0.25">
      <c r="A1510" s="37" t="s">
        <v>30</v>
      </c>
      <c r="B1510" s="6" t="s">
        <v>31</v>
      </c>
      <c r="C1510" s="282">
        <v>28914</v>
      </c>
      <c r="D1510" s="281">
        <f t="shared" si="46"/>
        <v>2</v>
      </c>
      <c r="E1510" s="6">
        <f t="shared" si="47"/>
        <v>28</v>
      </c>
      <c r="F1510" s="37">
        <v>14</v>
      </c>
    </row>
    <row r="1511" spans="1:6" x14ac:dyDescent="0.25">
      <c r="A1511" s="37" t="s">
        <v>30</v>
      </c>
      <c r="B1511" s="6" t="s">
        <v>31</v>
      </c>
      <c r="C1511" s="282">
        <v>28927</v>
      </c>
      <c r="D1511" s="281">
        <f t="shared" si="46"/>
        <v>3</v>
      </c>
      <c r="E1511" s="6">
        <f t="shared" si="47"/>
        <v>13</v>
      </c>
      <c r="F1511" s="37">
        <v>10</v>
      </c>
    </row>
    <row r="1512" spans="1:6" x14ac:dyDescent="0.25">
      <c r="A1512" s="37" t="s">
        <v>30</v>
      </c>
      <c r="B1512" s="6" t="s">
        <v>31</v>
      </c>
      <c r="C1512" s="282">
        <v>28858</v>
      </c>
      <c r="D1512" s="281">
        <f t="shared" si="46"/>
        <v>1</v>
      </c>
      <c r="E1512" s="6">
        <f t="shared" si="47"/>
        <v>3</v>
      </c>
      <c r="F1512" s="37">
        <v>8</v>
      </c>
    </row>
    <row r="1513" spans="1:6" x14ac:dyDescent="0.25">
      <c r="A1513" s="37" t="s">
        <v>30</v>
      </c>
      <c r="B1513" s="6" t="s">
        <v>31</v>
      </c>
      <c r="C1513" s="282">
        <v>28877</v>
      </c>
      <c r="D1513" s="281">
        <f t="shared" si="46"/>
        <v>1</v>
      </c>
      <c r="E1513" s="6">
        <f t="shared" si="47"/>
        <v>22</v>
      </c>
      <c r="F1513" s="37">
        <v>10</v>
      </c>
    </row>
    <row r="1514" spans="1:6" x14ac:dyDescent="0.25">
      <c r="A1514" s="37" t="s">
        <v>30</v>
      </c>
      <c r="B1514" s="6" t="s">
        <v>31</v>
      </c>
      <c r="C1514" s="282">
        <v>28890</v>
      </c>
      <c r="D1514" s="281">
        <f t="shared" si="46"/>
        <v>2</v>
      </c>
      <c r="E1514" s="6">
        <f t="shared" si="47"/>
        <v>4</v>
      </c>
      <c r="F1514" s="37">
        <v>12</v>
      </c>
    </row>
    <row r="1515" spans="1:6" x14ac:dyDescent="0.25">
      <c r="A1515" s="37" t="s">
        <v>30</v>
      </c>
      <c r="B1515" s="6" t="s">
        <v>31</v>
      </c>
      <c r="C1515" s="282">
        <v>28913</v>
      </c>
      <c r="D1515" s="281">
        <f t="shared" si="46"/>
        <v>2</v>
      </c>
      <c r="E1515" s="6">
        <f t="shared" si="47"/>
        <v>27</v>
      </c>
      <c r="F1515" s="37">
        <v>8</v>
      </c>
    </row>
    <row r="1516" spans="1:6" x14ac:dyDescent="0.25">
      <c r="A1516" s="37" t="s">
        <v>30</v>
      </c>
      <c r="B1516" s="6" t="s">
        <v>31</v>
      </c>
      <c r="C1516" s="282">
        <v>28856</v>
      </c>
      <c r="D1516" s="281">
        <f t="shared" si="46"/>
        <v>1</v>
      </c>
      <c r="E1516" s="6">
        <f t="shared" si="47"/>
        <v>1</v>
      </c>
      <c r="F1516" s="37">
        <v>2502</v>
      </c>
    </row>
    <row r="1517" spans="1:6" x14ac:dyDescent="0.25">
      <c r="A1517" s="37" t="s">
        <v>30</v>
      </c>
      <c r="B1517" s="6" t="s">
        <v>31</v>
      </c>
      <c r="C1517" s="282">
        <v>28865</v>
      </c>
      <c r="D1517" s="281">
        <f t="shared" si="46"/>
        <v>1</v>
      </c>
      <c r="E1517" s="6">
        <f t="shared" si="47"/>
        <v>10</v>
      </c>
      <c r="F1517" s="37">
        <v>6</v>
      </c>
    </row>
    <row r="1518" spans="1:6" x14ac:dyDescent="0.25">
      <c r="A1518" s="37" t="s">
        <v>30</v>
      </c>
      <c r="B1518" s="6" t="s">
        <v>31</v>
      </c>
      <c r="C1518" s="282">
        <v>28872</v>
      </c>
      <c r="D1518" s="281">
        <f t="shared" si="46"/>
        <v>1</v>
      </c>
      <c r="E1518" s="6">
        <f t="shared" si="47"/>
        <v>17</v>
      </c>
      <c r="F1518" s="37">
        <v>10</v>
      </c>
    </row>
    <row r="1519" spans="1:6" x14ac:dyDescent="0.25">
      <c r="A1519" s="37" t="s">
        <v>30</v>
      </c>
      <c r="B1519" s="6" t="s">
        <v>31</v>
      </c>
      <c r="C1519" s="282">
        <v>28888</v>
      </c>
      <c r="D1519" s="281">
        <f t="shared" si="46"/>
        <v>2</v>
      </c>
      <c r="E1519" s="6">
        <f t="shared" si="47"/>
        <v>2</v>
      </c>
      <c r="F1519" s="37">
        <v>16</v>
      </c>
    </row>
    <row r="1520" spans="1:6" x14ac:dyDescent="0.25">
      <c r="A1520" s="37" t="s">
        <v>30</v>
      </c>
      <c r="B1520" s="6" t="s">
        <v>31</v>
      </c>
      <c r="C1520" s="282">
        <v>28917</v>
      </c>
      <c r="D1520" s="281">
        <f t="shared" si="46"/>
        <v>3</v>
      </c>
      <c r="E1520" s="6">
        <f t="shared" si="47"/>
        <v>3</v>
      </c>
      <c r="F1520" s="37">
        <v>18</v>
      </c>
    </row>
    <row r="1521" spans="1:6" x14ac:dyDescent="0.25">
      <c r="A1521" s="37" t="s">
        <v>30</v>
      </c>
      <c r="B1521" s="6" t="s">
        <v>31</v>
      </c>
      <c r="C1521" s="282">
        <v>28923</v>
      </c>
      <c r="D1521" s="281">
        <f t="shared" si="46"/>
        <v>3</v>
      </c>
      <c r="E1521" s="6">
        <f t="shared" si="47"/>
        <v>9</v>
      </c>
      <c r="F1521" s="37">
        <v>9</v>
      </c>
    </row>
    <row r="1522" spans="1:6" x14ac:dyDescent="0.25">
      <c r="A1522" s="37" t="s">
        <v>30</v>
      </c>
      <c r="B1522" s="6" t="s">
        <v>31</v>
      </c>
      <c r="C1522" s="282">
        <v>28933</v>
      </c>
      <c r="D1522" s="281">
        <f t="shared" si="46"/>
        <v>3</v>
      </c>
      <c r="E1522" s="6">
        <f t="shared" si="47"/>
        <v>19</v>
      </c>
      <c r="F1522" s="37">
        <v>13</v>
      </c>
    </row>
    <row r="1523" spans="1:6" x14ac:dyDescent="0.25">
      <c r="A1523" s="37" t="s">
        <v>30</v>
      </c>
      <c r="B1523" s="6" t="s">
        <v>31</v>
      </c>
      <c r="C1523" s="282">
        <v>28886</v>
      </c>
      <c r="D1523" s="281">
        <f t="shared" si="46"/>
        <v>1</v>
      </c>
      <c r="E1523" s="6">
        <f t="shared" si="47"/>
        <v>31</v>
      </c>
      <c r="F1523" s="37">
        <v>9</v>
      </c>
    </row>
    <row r="1524" spans="1:6" x14ac:dyDescent="0.25">
      <c r="A1524" s="37" t="s">
        <v>30</v>
      </c>
      <c r="B1524" s="6" t="s">
        <v>31</v>
      </c>
      <c r="C1524" s="282">
        <v>28896</v>
      </c>
      <c r="D1524" s="281">
        <f t="shared" si="46"/>
        <v>2</v>
      </c>
      <c r="E1524" s="6">
        <f t="shared" si="47"/>
        <v>10</v>
      </c>
      <c r="F1524" s="37">
        <v>9</v>
      </c>
    </row>
    <row r="1525" spans="1:6" x14ac:dyDescent="0.25">
      <c r="A1525" s="37" t="s">
        <v>30</v>
      </c>
      <c r="B1525" s="6" t="s">
        <v>31</v>
      </c>
      <c r="C1525" s="282">
        <v>28899</v>
      </c>
      <c r="D1525" s="281">
        <f t="shared" si="46"/>
        <v>2</v>
      </c>
      <c r="E1525" s="6">
        <f t="shared" si="47"/>
        <v>13</v>
      </c>
      <c r="F1525" s="37">
        <v>9</v>
      </c>
    </row>
    <row r="1526" spans="1:6" x14ac:dyDescent="0.25">
      <c r="A1526" s="37" t="s">
        <v>30</v>
      </c>
      <c r="B1526" s="6" t="s">
        <v>31</v>
      </c>
      <c r="C1526" s="282">
        <v>28909</v>
      </c>
      <c r="D1526" s="281">
        <f t="shared" si="46"/>
        <v>2</v>
      </c>
      <c r="E1526" s="6">
        <f t="shared" si="47"/>
        <v>23</v>
      </c>
      <c r="F1526" s="37">
        <v>12</v>
      </c>
    </row>
    <row r="1527" spans="1:6" x14ac:dyDescent="0.25">
      <c r="A1527" s="37" t="s">
        <v>30</v>
      </c>
      <c r="B1527" s="6" t="s">
        <v>31</v>
      </c>
      <c r="C1527" s="282">
        <v>28928</v>
      </c>
      <c r="D1527" s="281">
        <f t="shared" si="46"/>
        <v>3</v>
      </c>
      <c r="E1527" s="6">
        <f t="shared" si="47"/>
        <v>14</v>
      </c>
      <c r="F1527" s="37">
        <v>7</v>
      </c>
    </row>
    <row r="1528" spans="1:6" x14ac:dyDescent="0.25">
      <c r="A1528" s="37" t="s">
        <v>30</v>
      </c>
      <c r="B1528" s="6" t="s">
        <v>31</v>
      </c>
      <c r="C1528" s="282">
        <v>28860</v>
      </c>
      <c r="D1528" s="281">
        <f t="shared" si="46"/>
        <v>1</v>
      </c>
      <c r="E1528" s="6">
        <f t="shared" si="47"/>
        <v>5</v>
      </c>
      <c r="F1528" s="37">
        <v>11</v>
      </c>
    </row>
    <row r="1529" spans="1:6" x14ac:dyDescent="0.25">
      <c r="A1529" s="37" t="s">
        <v>30</v>
      </c>
      <c r="B1529" s="6" t="s">
        <v>31</v>
      </c>
      <c r="C1529" s="282">
        <v>28898</v>
      </c>
      <c r="D1529" s="281">
        <f t="shared" si="46"/>
        <v>2</v>
      </c>
      <c r="E1529" s="6">
        <f t="shared" si="47"/>
        <v>12</v>
      </c>
      <c r="F1529" s="37">
        <v>13</v>
      </c>
    </row>
    <row r="1530" spans="1:6" x14ac:dyDescent="0.25">
      <c r="A1530" s="37" t="s">
        <v>30</v>
      </c>
      <c r="B1530" s="6" t="s">
        <v>31</v>
      </c>
      <c r="C1530" s="282">
        <v>28940</v>
      </c>
      <c r="D1530" s="281">
        <f t="shared" si="46"/>
        <v>3</v>
      </c>
      <c r="E1530" s="6">
        <f t="shared" si="47"/>
        <v>26</v>
      </c>
      <c r="F1530" s="37">
        <v>11</v>
      </c>
    </row>
    <row r="1531" spans="1:6" x14ac:dyDescent="0.25">
      <c r="A1531" s="37" t="s">
        <v>30</v>
      </c>
      <c r="B1531" s="6" t="s">
        <v>31</v>
      </c>
      <c r="C1531" s="282">
        <v>28943</v>
      </c>
      <c r="D1531" s="281">
        <f t="shared" si="46"/>
        <v>3</v>
      </c>
      <c r="E1531" s="6">
        <f t="shared" si="47"/>
        <v>29</v>
      </c>
      <c r="F1531" s="37">
        <v>4</v>
      </c>
    </row>
    <row r="1532" spans="1:6" x14ac:dyDescent="0.25">
      <c r="A1532" s="37" t="s">
        <v>30</v>
      </c>
      <c r="B1532" s="6" t="s">
        <v>31</v>
      </c>
      <c r="C1532" s="282">
        <v>28859</v>
      </c>
      <c r="D1532" s="281">
        <f t="shared" si="46"/>
        <v>1</v>
      </c>
      <c r="E1532" s="6">
        <f t="shared" si="47"/>
        <v>4</v>
      </c>
      <c r="F1532" s="37">
        <v>10</v>
      </c>
    </row>
    <row r="1533" spans="1:6" x14ac:dyDescent="0.25">
      <c r="A1533" s="37" t="s">
        <v>30</v>
      </c>
      <c r="B1533" s="6" t="s">
        <v>31</v>
      </c>
      <c r="C1533" s="282">
        <v>28894</v>
      </c>
      <c r="D1533" s="281">
        <f t="shared" si="46"/>
        <v>2</v>
      </c>
      <c r="E1533" s="6">
        <f t="shared" si="47"/>
        <v>8</v>
      </c>
      <c r="F1533" s="37">
        <v>11</v>
      </c>
    </row>
    <row r="1534" spans="1:6" x14ac:dyDescent="0.25">
      <c r="A1534" s="37" t="s">
        <v>30</v>
      </c>
      <c r="B1534" s="6" t="s">
        <v>31</v>
      </c>
      <c r="C1534" s="282">
        <v>28897</v>
      </c>
      <c r="D1534" s="281">
        <f t="shared" si="46"/>
        <v>2</v>
      </c>
      <c r="E1534" s="6">
        <f t="shared" si="47"/>
        <v>11</v>
      </c>
      <c r="F1534" s="37">
        <v>9</v>
      </c>
    </row>
    <row r="1535" spans="1:6" x14ac:dyDescent="0.25">
      <c r="A1535" s="37" t="s">
        <v>30</v>
      </c>
      <c r="B1535" s="6" t="s">
        <v>31</v>
      </c>
      <c r="C1535" s="282">
        <v>28904</v>
      </c>
      <c r="D1535" s="281">
        <f t="shared" si="46"/>
        <v>2</v>
      </c>
      <c r="E1535" s="6">
        <f t="shared" si="47"/>
        <v>18</v>
      </c>
      <c r="F1535" s="37">
        <v>11</v>
      </c>
    </row>
    <row r="1536" spans="1:6" x14ac:dyDescent="0.25">
      <c r="A1536" s="37" t="s">
        <v>30</v>
      </c>
      <c r="B1536" s="6" t="s">
        <v>31</v>
      </c>
      <c r="C1536" s="282">
        <v>28910</v>
      </c>
      <c r="D1536" s="281">
        <f t="shared" si="46"/>
        <v>2</v>
      </c>
      <c r="E1536" s="6">
        <f t="shared" si="47"/>
        <v>24</v>
      </c>
      <c r="F1536" s="37">
        <v>6</v>
      </c>
    </row>
    <row r="1537" spans="1:6" x14ac:dyDescent="0.25">
      <c r="A1537" s="37" t="s">
        <v>30</v>
      </c>
      <c r="B1537" s="6" t="s">
        <v>31</v>
      </c>
      <c r="C1537" s="282">
        <v>29341</v>
      </c>
      <c r="D1537" s="281">
        <f t="shared" si="46"/>
        <v>4</v>
      </c>
      <c r="E1537" s="6">
        <f t="shared" si="47"/>
        <v>30</v>
      </c>
      <c r="F1537" s="37">
        <v>1</v>
      </c>
    </row>
    <row r="1538" spans="1:6" x14ac:dyDescent="0.25">
      <c r="A1538" s="37" t="s">
        <v>30</v>
      </c>
      <c r="B1538" s="6" t="s">
        <v>31</v>
      </c>
      <c r="C1538" s="282">
        <v>28861</v>
      </c>
      <c r="D1538" s="281">
        <f t="shared" si="46"/>
        <v>1</v>
      </c>
      <c r="E1538" s="6">
        <f t="shared" si="47"/>
        <v>6</v>
      </c>
      <c r="F1538" s="37">
        <v>7</v>
      </c>
    </row>
    <row r="1539" spans="1:6" x14ac:dyDescent="0.25">
      <c r="A1539" s="37" t="s">
        <v>30</v>
      </c>
      <c r="B1539" s="6" t="s">
        <v>31</v>
      </c>
      <c r="C1539" s="282">
        <v>28868</v>
      </c>
      <c r="D1539" s="281">
        <f t="shared" ref="D1539:D1602" si="48">MONTH(C1539)</f>
        <v>1</v>
      </c>
      <c r="E1539" s="6">
        <f t="shared" ref="E1539:E1602" si="49">DAY(C1539)</f>
        <v>13</v>
      </c>
      <c r="F1539" s="37">
        <v>15</v>
      </c>
    </row>
    <row r="1540" spans="1:6" x14ac:dyDescent="0.25">
      <c r="A1540" s="37" t="s">
        <v>30</v>
      </c>
      <c r="B1540" s="6" t="s">
        <v>31</v>
      </c>
      <c r="C1540" s="282">
        <v>28929</v>
      </c>
      <c r="D1540" s="281">
        <f t="shared" si="48"/>
        <v>3</v>
      </c>
      <c r="E1540" s="6">
        <f t="shared" si="49"/>
        <v>15</v>
      </c>
      <c r="F1540" s="37">
        <v>10</v>
      </c>
    </row>
    <row r="1541" spans="1:6" x14ac:dyDescent="0.25">
      <c r="A1541" s="37" t="s">
        <v>30</v>
      </c>
      <c r="B1541" s="6" t="s">
        <v>31</v>
      </c>
      <c r="C1541" s="282">
        <v>28938</v>
      </c>
      <c r="D1541" s="281">
        <f t="shared" si="48"/>
        <v>3</v>
      </c>
      <c r="E1541" s="6">
        <f t="shared" si="49"/>
        <v>24</v>
      </c>
      <c r="F1541" s="37">
        <v>9</v>
      </c>
    </row>
    <row r="1542" spans="1:6" x14ac:dyDescent="0.25">
      <c r="A1542" s="37" t="s">
        <v>30</v>
      </c>
      <c r="B1542" s="6" t="s">
        <v>31</v>
      </c>
      <c r="C1542" s="282">
        <v>30317</v>
      </c>
      <c r="D1542" s="281">
        <f t="shared" si="48"/>
        <v>1</v>
      </c>
      <c r="E1542" s="6">
        <f t="shared" si="49"/>
        <v>1</v>
      </c>
      <c r="F1542" s="37">
        <v>1</v>
      </c>
    </row>
    <row r="1543" spans="1:6" x14ac:dyDescent="0.25">
      <c r="A1543" s="37" t="s">
        <v>30</v>
      </c>
      <c r="B1543" s="6" t="s">
        <v>31</v>
      </c>
      <c r="C1543" s="282">
        <v>28873</v>
      </c>
      <c r="D1543" s="281">
        <f t="shared" si="48"/>
        <v>1</v>
      </c>
      <c r="E1543" s="6">
        <f t="shared" si="49"/>
        <v>18</v>
      </c>
      <c r="F1543" s="37">
        <v>8</v>
      </c>
    </row>
    <row r="1544" spans="1:6" x14ac:dyDescent="0.25">
      <c r="A1544" s="37" t="s">
        <v>30</v>
      </c>
      <c r="B1544" s="6" t="s">
        <v>31</v>
      </c>
      <c r="C1544" s="282">
        <v>28912</v>
      </c>
      <c r="D1544" s="281">
        <f t="shared" si="48"/>
        <v>2</v>
      </c>
      <c r="E1544" s="6">
        <f t="shared" si="49"/>
        <v>26</v>
      </c>
      <c r="F1544" s="37">
        <v>11</v>
      </c>
    </row>
    <row r="1545" spans="1:6" x14ac:dyDescent="0.25">
      <c r="A1545" s="37" t="s">
        <v>30</v>
      </c>
      <c r="B1545" s="6" t="s">
        <v>31</v>
      </c>
      <c r="C1545" s="282">
        <v>28915</v>
      </c>
      <c r="D1545" s="281">
        <f t="shared" si="48"/>
        <v>3</v>
      </c>
      <c r="E1545" s="6">
        <f t="shared" si="49"/>
        <v>1</v>
      </c>
      <c r="F1545" s="37">
        <v>18</v>
      </c>
    </row>
    <row r="1546" spans="1:6" x14ac:dyDescent="0.25">
      <c r="A1546" s="37" t="s">
        <v>30</v>
      </c>
      <c r="B1546" s="6" t="s">
        <v>31</v>
      </c>
      <c r="C1546" s="282">
        <v>28925</v>
      </c>
      <c r="D1546" s="281">
        <f t="shared" si="48"/>
        <v>3</v>
      </c>
      <c r="E1546" s="6">
        <f t="shared" si="49"/>
        <v>11</v>
      </c>
      <c r="F1546" s="37">
        <v>10</v>
      </c>
    </row>
    <row r="1547" spans="1:6" x14ac:dyDescent="0.25">
      <c r="A1547" s="37" t="s">
        <v>30</v>
      </c>
      <c r="B1547" s="6" t="s">
        <v>31</v>
      </c>
      <c r="C1547" s="282">
        <v>28931</v>
      </c>
      <c r="D1547" s="281">
        <f t="shared" si="48"/>
        <v>3</v>
      </c>
      <c r="E1547" s="6">
        <f t="shared" si="49"/>
        <v>17</v>
      </c>
      <c r="F1547" s="37">
        <v>9</v>
      </c>
    </row>
    <row r="1548" spans="1:6" x14ac:dyDescent="0.25">
      <c r="A1548" s="37" t="s">
        <v>30</v>
      </c>
      <c r="B1548" s="6" t="s">
        <v>31</v>
      </c>
      <c r="C1548" s="282">
        <v>28905</v>
      </c>
      <c r="D1548" s="281">
        <f t="shared" si="48"/>
        <v>2</v>
      </c>
      <c r="E1548" s="6">
        <f t="shared" si="49"/>
        <v>19</v>
      </c>
      <c r="F1548" s="37">
        <v>11</v>
      </c>
    </row>
    <row r="1549" spans="1:6" x14ac:dyDescent="0.25">
      <c r="A1549" s="37" t="s">
        <v>30</v>
      </c>
      <c r="B1549" s="6" t="s">
        <v>31</v>
      </c>
      <c r="C1549" s="282">
        <v>28908</v>
      </c>
      <c r="D1549" s="281">
        <f t="shared" si="48"/>
        <v>2</v>
      </c>
      <c r="E1549" s="6">
        <f t="shared" si="49"/>
        <v>22</v>
      </c>
      <c r="F1549" s="37">
        <v>8</v>
      </c>
    </row>
    <row r="1550" spans="1:6" x14ac:dyDescent="0.25">
      <c r="A1550" s="37" t="s">
        <v>30</v>
      </c>
      <c r="B1550" s="6" t="s">
        <v>36</v>
      </c>
      <c r="C1550" s="282">
        <v>18995</v>
      </c>
      <c r="D1550" s="281">
        <f t="shared" si="48"/>
        <v>1</v>
      </c>
      <c r="E1550" s="6">
        <f t="shared" si="49"/>
        <v>2</v>
      </c>
      <c r="F1550" s="37">
        <v>1</v>
      </c>
    </row>
    <row r="1551" spans="1:6" x14ac:dyDescent="0.25">
      <c r="A1551" s="37" t="s">
        <v>30</v>
      </c>
      <c r="B1551" s="6" t="s">
        <v>36</v>
      </c>
      <c r="C1551" s="282">
        <v>24140</v>
      </c>
      <c r="D1551" s="281">
        <f t="shared" si="48"/>
        <v>2</v>
      </c>
      <c r="E1551" s="6">
        <f t="shared" si="49"/>
        <v>2</v>
      </c>
      <c r="F1551" s="37">
        <v>1</v>
      </c>
    </row>
    <row r="1552" spans="1:6" x14ac:dyDescent="0.25">
      <c r="A1552" s="37" t="s">
        <v>30</v>
      </c>
      <c r="B1552" s="6" t="s">
        <v>36</v>
      </c>
      <c r="C1552" s="282">
        <v>23743</v>
      </c>
      <c r="D1552" s="281">
        <f t="shared" si="48"/>
        <v>1</v>
      </c>
      <c r="E1552" s="6">
        <f t="shared" si="49"/>
        <v>1</v>
      </c>
      <c r="F1552" s="37">
        <v>1</v>
      </c>
    </row>
    <row r="1553" spans="1:6" x14ac:dyDescent="0.25">
      <c r="A1553" s="37" t="s">
        <v>30</v>
      </c>
      <c r="B1553" s="6" t="s">
        <v>36</v>
      </c>
      <c r="C1553" s="282">
        <v>25240</v>
      </c>
      <c r="D1553" s="281">
        <f t="shared" si="48"/>
        <v>2</v>
      </c>
      <c r="E1553" s="6">
        <f t="shared" si="49"/>
        <v>6</v>
      </c>
      <c r="F1553" s="37">
        <v>1</v>
      </c>
    </row>
    <row r="1554" spans="1:6" x14ac:dyDescent="0.25">
      <c r="A1554" s="37" t="s">
        <v>30</v>
      </c>
      <c r="B1554" s="6" t="s">
        <v>36</v>
      </c>
      <c r="C1554" s="282">
        <v>20090</v>
      </c>
      <c r="D1554" s="281">
        <f t="shared" si="48"/>
        <v>1</v>
      </c>
      <c r="E1554" s="6">
        <f t="shared" si="49"/>
        <v>1</v>
      </c>
      <c r="F1554" s="37">
        <v>1</v>
      </c>
    </row>
    <row r="1555" spans="1:6" x14ac:dyDescent="0.25">
      <c r="A1555" s="37" t="s">
        <v>30</v>
      </c>
      <c r="B1555" s="6" t="s">
        <v>36</v>
      </c>
      <c r="C1555" s="282">
        <v>25204</v>
      </c>
      <c r="D1555" s="281">
        <f t="shared" si="48"/>
        <v>1</v>
      </c>
      <c r="E1555" s="6">
        <f t="shared" si="49"/>
        <v>1</v>
      </c>
      <c r="F1555" s="37">
        <v>1</v>
      </c>
    </row>
    <row r="1556" spans="1:6" x14ac:dyDescent="0.25">
      <c r="A1556" s="37" t="s">
        <v>30</v>
      </c>
      <c r="B1556" s="6" t="s">
        <v>36</v>
      </c>
      <c r="C1556" s="282">
        <v>26666</v>
      </c>
      <c r="D1556" s="281">
        <f t="shared" si="48"/>
        <v>1</v>
      </c>
      <c r="E1556" s="6">
        <f t="shared" si="49"/>
        <v>2</v>
      </c>
      <c r="F1556" s="37">
        <v>1</v>
      </c>
    </row>
    <row r="1557" spans="1:6" x14ac:dyDescent="0.25">
      <c r="A1557" s="37" t="s">
        <v>30</v>
      </c>
      <c r="B1557" s="6" t="s">
        <v>36</v>
      </c>
      <c r="C1557" s="282">
        <v>28491</v>
      </c>
      <c r="D1557" s="281">
        <f t="shared" si="48"/>
        <v>1</v>
      </c>
      <c r="E1557" s="6">
        <f t="shared" si="49"/>
        <v>1</v>
      </c>
      <c r="F1557" s="37">
        <v>7</v>
      </c>
    </row>
    <row r="1558" spans="1:6" x14ac:dyDescent="0.25">
      <c r="A1558" s="37" t="s">
        <v>30</v>
      </c>
      <c r="B1558" s="6" t="s">
        <v>36</v>
      </c>
      <c r="C1558" s="282">
        <v>25569</v>
      </c>
      <c r="D1558" s="281">
        <f t="shared" si="48"/>
        <v>1</v>
      </c>
      <c r="E1558" s="6">
        <f t="shared" si="49"/>
        <v>1</v>
      </c>
      <c r="F1558" s="37">
        <v>1</v>
      </c>
    </row>
    <row r="1559" spans="1:6" x14ac:dyDescent="0.25">
      <c r="A1559" s="37" t="s">
        <v>30</v>
      </c>
      <c r="B1559" s="6" t="s">
        <v>36</v>
      </c>
      <c r="C1559" s="282">
        <v>24108</v>
      </c>
      <c r="D1559" s="281">
        <f t="shared" si="48"/>
        <v>1</v>
      </c>
      <c r="E1559" s="6">
        <f t="shared" si="49"/>
        <v>1</v>
      </c>
      <c r="F1559" s="37">
        <v>2</v>
      </c>
    </row>
    <row r="1560" spans="1:6" x14ac:dyDescent="0.25">
      <c r="A1560" s="37" t="s">
        <v>30</v>
      </c>
      <c r="B1560" s="6" t="s">
        <v>36</v>
      </c>
      <c r="C1560" s="282">
        <v>27395</v>
      </c>
      <c r="D1560" s="281">
        <f t="shared" si="48"/>
        <v>1</v>
      </c>
      <c r="E1560" s="6">
        <f t="shared" si="49"/>
        <v>1</v>
      </c>
      <c r="F1560" s="37">
        <v>1</v>
      </c>
    </row>
    <row r="1561" spans="1:6" x14ac:dyDescent="0.25">
      <c r="A1561" s="37" t="s">
        <v>30</v>
      </c>
      <c r="B1561" s="6" t="s">
        <v>36</v>
      </c>
      <c r="C1561" s="282">
        <v>21671</v>
      </c>
      <c r="D1561" s="281">
        <f t="shared" si="48"/>
        <v>5</v>
      </c>
      <c r="E1561" s="6">
        <f t="shared" si="49"/>
        <v>1</v>
      </c>
      <c r="F1561" s="37">
        <v>1</v>
      </c>
    </row>
    <row r="1562" spans="1:6" x14ac:dyDescent="0.25">
      <c r="A1562" s="37" t="s">
        <v>30</v>
      </c>
      <c r="B1562" s="6" t="s">
        <v>36</v>
      </c>
      <c r="C1562" s="282">
        <v>23377</v>
      </c>
      <c r="D1562" s="281">
        <f t="shared" si="48"/>
        <v>1</v>
      </c>
      <c r="E1562" s="6">
        <f t="shared" si="49"/>
        <v>1</v>
      </c>
      <c r="F1562" s="37">
        <v>1</v>
      </c>
    </row>
    <row r="1563" spans="1:6" x14ac:dyDescent="0.25">
      <c r="A1563" s="37" t="s">
        <v>30</v>
      </c>
      <c r="B1563" s="6" t="s">
        <v>36</v>
      </c>
      <c r="C1563" s="282">
        <v>26667</v>
      </c>
      <c r="D1563" s="281">
        <f t="shared" si="48"/>
        <v>1</v>
      </c>
      <c r="E1563" s="6">
        <f t="shared" si="49"/>
        <v>3</v>
      </c>
      <c r="F1563" s="37">
        <v>1</v>
      </c>
    </row>
    <row r="1564" spans="1:6" x14ac:dyDescent="0.25">
      <c r="A1564" s="37" t="s">
        <v>30</v>
      </c>
      <c r="B1564" s="6" t="s">
        <v>36</v>
      </c>
      <c r="C1564" s="282">
        <v>19725</v>
      </c>
      <c r="D1564" s="281">
        <f t="shared" si="48"/>
        <v>1</v>
      </c>
      <c r="E1564" s="6">
        <f t="shared" si="49"/>
        <v>1</v>
      </c>
      <c r="F1564" s="37">
        <v>2</v>
      </c>
    </row>
    <row r="1565" spans="1:6" x14ac:dyDescent="0.25">
      <c r="A1565" s="37" t="s">
        <v>30</v>
      </c>
      <c r="B1565" s="6" t="s">
        <v>36</v>
      </c>
      <c r="C1565" s="282">
        <v>25934</v>
      </c>
      <c r="D1565" s="281">
        <f t="shared" si="48"/>
        <v>1</v>
      </c>
      <c r="E1565" s="6">
        <f t="shared" si="49"/>
        <v>1</v>
      </c>
      <c r="F1565" s="37">
        <v>2</v>
      </c>
    </row>
    <row r="1566" spans="1:6" x14ac:dyDescent="0.25">
      <c r="A1566" s="37" t="s">
        <v>30</v>
      </c>
      <c r="B1566" s="6" t="s">
        <v>36</v>
      </c>
      <c r="C1566" s="282">
        <v>24838</v>
      </c>
      <c r="D1566" s="281">
        <f t="shared" si="48"/>
        <v>1</v>
      </c>
      <c r="E1566" s="6">
        <f t="shared" si="49"/>
        <v>1</v>
      </c>
      <c r="F1566" s="37">
        <v>1</v>
      </c>
    </row>
    <row r="1567" spans="1:6" x14ac:dyDescent="0.25">
      <c r="A1567" s="37" t="s">
        <v>30</v>
      </c>
      <c r="B1567" s="6" t="s">
        <v>36</v>
      </c>
      <c r="C1567" s="282">
        <v>26665</v>
      </c>
      <c r="D1567" s="281">
        <f t="shared" si="48"/>
        <v>1</v>
      </c>
      <c r="E1567" s="6">
        <f t="shared" si="49"/>
        <v>1</v>
      </c>
      <c r="F1567" s="37">
        <v>3</v>
      </c>
    </row>
    <row r="1568" spans="1:6" x14ac:dyDescent="0.25">
      <c r="A1568" s="37" t="s">
        <v>30</v>
      </c>
      <c r="B1568" s="6" t="s">
        <v>36</v>
      </c>
      <c r="C1568" s="282">
        <v>20602</v>
      </c>
      <c r="D1568" s="281">
        <f t="shared" si="48"/>
        <v>5</v>
      </c>
      <c r="E1568" s="6">
        <f t="shared" si="49"/>
        <v>27</v>
      </c>
      <c r="F1568" s="37">
        <v>1</v>
      </c>
    </row>
    <row r="1569" spans="1:6" x14ac:dyDescent="0.25">
      <c r="A1569" s="37" t="s">
        <v>30</v>
      </c>
      <c r="B1569" s="6" t="s">
        <v>36</v>
      </c>
      <c r="C1569" s="282">
        <v>27760</v>
      </c>
      <c r="D1569" s="281">
        <f t="shared" si="48"/>
        <v>1</v>
      </c>
      <c r="E1569" s="6">
        <f t="shared" si="49"/>
        <v>1</v>
      </c>
      <c r="F1569" s="37">
        <v>2</v>
      </c>
    </row>
    <row r="1570" spans="1:6" x14ac:dyDescent="0.25">
      <c r="A1570" s="37" t="s">
        <v>30</v>
      </c>
      <c r="B1570" s="6" t="s">
        <v>36</v>
      </c>
      <c r="C1570" s="282">
        <v>27895</v>
      </c>
      <c r="D1570" s="281">
        <f t="shared" si="48"/>
        <v>5</v>
      </c>
      <c r="E1570" s="6">
        <f t="shared" si="49"/>
        <v>15</v>
      </c>
      <c r="F1570" s="37">
        <v>1</v>
      </c>
    </row>
    <row r="1571" spans="1:6" x14ac:dyDescent="0.25">
      <c r="A1571" s="37" t="s">
        <v>30</v>
      </c>
      <c r="B1571" s="6" t="s">
        <v>36</v>
      </c>
      <c r="C1571" s="282">
        <v>28126</v>
      </c>
      <c r="D1571" s="281">
        <f t="shared" si="48"/>
        <v>1</v>
      </c>
      <c r="E1571" s="6">
        <f t="shared" si="49"/>
        <v>1</v>
      </c>
      <c r="F1571" s="37">
        <v>1</v>
      </c>
    </row>
    <row r="1572" spans="1:6" x14ac:dyDescent="0.25">
      <c r="A1572" s="37" t="s">
        <v>30</v>
      </c>
      <c r="B1572" s="6" t="s">
        <v>36</v>
      </c>
      <c r="C1572" s="282">
        <v>25414</v>
      </c>
      <c r="D1572" s="281">
        <f t="shared" si="48"/>
        <v>7</v>
      </c>
      <c r="E1572" s="6">
        <f t="shared" si="49"/>
        <v>30</v>
      </c>
      <c r="F1572" s="37">
        <v>1</v>
      </c>
    </row>
    <row r="1573" spans="1:6" x14ac:dyDescent="0.25">
      <c r="A1573" s="37" t="s">
        <v>30</v>
      </c>
      <c r="B1573" s="6" t="s">
        <v>38</v>
      </c>
      <c r="C1573" s="282">
        <v>39836</v>
      </c>
      <c r="D1573" s="281">
        <f t="shared" si="48"/>
        <v>1</v>
      </c>
      <c r="E1573" s="6">
        <f t="shared" si="49"/>
        <v>23</v>
      </c>
      <c r="F1573" s="37">
        <v>4</v>
      </c>
    </row>
    <row r="1574" spans="1:6" x14ac:dyDescent="0.25">
      <c r="A1574" s="37" t="s">
        <v>30</v>
      </c>
      <c r="B1574" s="6" t="s">
        <v>38</v>
      </c>
      <c r="C1574" s="282">
        <v>39856</v>
      </c>
      <c r="D1574" s="281">
        <f t="shared" si="48"/>
        <v>2</v>
      </c>
      <c r="E1574" s="6">
        <f t="shared" si="49"/>
        <v>12</v>
      </c>
      <c r="F1574" s="37">
        <v>4</v>
      </c>
    </row>
    <row r="1575" spans="1:6" x14ac:dyDescent="0.25">
      <c r="A1575" s="37" t="s">
        <v>30</v>
      </c>
      <c r="B1575" s="6" t="s">
        <v>38</v>
      </c>
      <c r="C1575" s="282">
        <v>39865</v>
      </c>
      <c r="D1575" s="281">
        <f t="shared" si="48"/>
        <v>2</v>
      </c>
      <c r="E1575" s="6">
        <f t="shared" si="49"/>
        <v>21</v>
      </c>
      <c r="F1575" s="37">
        <v>3</v>
      </c>
    </row>
    <row r="1576" spans="1:6" x14ac:dyDescent="0.25">
      <c r="A1576" s="37" t="s">
        <v>30</v>
      </c>
      <c r="B1576" s="6" t="s">
        <v>38</v>
      </c>
      <c r="C1576" s="282">
        <v>39891</v>
      </c>
      <c r="D1576" s="281">
        <f t="shared" si="48"/>
        <v>3</v>
      </c>
      <c r="E1576" s="6">
        <f t="shared" si="49"/>
        <v>19</v>
      </c>
      <c r="F1576" s="37">
        <v>2</v>
      </c>
    </row>
    <row r="1577" spans="1:6" x14ac:dyDescent="0.25">
      <c r="A1577" s="37" t="s">
        <v>30</v>
      </c>
      <c r="B1577" s="6" t="s">
        <v>38</v>
      </c>
      <c r="C1577" s="282">
        <v>40312</v>
      </c>
      <c r="D1577" s="281">
        <f t="shared" si="48"/>
        <v>5</v>
      </c>
      <c r="E1577" s="6">
        <f t="shared" si="49"/>
        <v>14</v>
      </c>
      <c r="F1577" s="37">
        <v>1</v>
      </c>
    </row>
    <row r="1578" spans="1:6" x14ac:dyDescent="0.25">
      <c r="A1578" s="37" t="s">
        <v>30</v>
      </c>
      <c r="B1578" s="6" t="s">
        <v>38</v>
      </c>
      <c r="C1578" s="282">
        <v>39837</v>
      </c>
      <c r="D1578" s="281">
        <f t="shared" si="48"/>
        <v>1</v>
      </c>
      <c r="E1578" s="6">
        <f t="shared" si="49"/>
        <v>24</v>
      </c>
      <c r="F1578" s="37">
        <v>3</v>
      </c>
    </row>
    <row r="1579" spans="1:6" x14ac:dyDescent="0.25">
      <c r="A1579" s="37" t="s">
        <v>30</v>
      </c>
      <c r="B1579" s="6" t="s">
        <v>38</v>
      </c>
      <c r="C1579" s="282">
        <v>39848</v>
      </c>
      <c r="D1579" s="281">
        <f t="shared" si="48"/>
        <v>2</v>
      </c>
      <c r="E1579" s="6">
        <f t="shared" si="49"/>
        <v>4</v>
      </c>
      <c r="F1579" s="37">
        <v>2</v>
      </c>
    </row>
    <row r="1580" spans="1:6" x14ac:dyDescent="0.25">
      <c r="A1580" s="37" t="s">
        <v>30</v>
      </c>
      <c r="B1580" s="6" t="s">
        <v>38</v>
      </c>
      <c r="C1580" s="282">
        <v>39864</v>
      </c>
      <c r="D1580" s="281">
        <f t="shared" si="48"/>
        <v>2</v>
      </c>
      <c r="E1580" s="6">
        <f t="shared" si="49"/>
        <v>20</v>
      </c>
      <c r="F1580" s="37">
        <v>3</v>
      </c>
    </row>
    <row r="1581" spans="1:6" x14ac:dyDescent="0.25">
      <c r="A1581" s="37" t="s">
        <v>30</v>
      </c>
      <c r="B1581" s="6" t="s">
        <v>38</v>
      </c>
      <c r="C1581" s="282">
        <v>39873</v>
      </c>
      <c r="D1581" s="281">
        <f t="shared" si="48"/>
        <v>3</v>
      </c>
      <c r="E1581" s="6">
        <f t="shared" si="49"/>
        <v>1</v>
      </c>
      <c r="F1581" s="37">
        <v>2</v>
      </c>
    </row>
    <row r="1582" spans="1:6" x14ac:dyDescent="0.25">
      <c r="A1582" s="37" t="s">
        <v>30</v>
      </c>
      <c r="B1582" s="6" t="s">
        <v>38</v>
      </c>
      <c r="C1582" s="282">
        <v>39893</v>
      </c>
      <c r="D1582" s="281">
        <f t="shared" si="48"/>
        <v>3</v>
      </c>
      <c r="E1582" s="6">
        <f t="shared" si="49"/>
        <v>21</v>
      </c>
      <c r="F1582" s="37">
        <v>2</v>
      </c>
    </row>
    <row r="1583" spans="1:6" x14ac:dyDescent="0.25">
      <c r="A1583" s="37" t="s">
        <v>30</v>
      </c>
      <c r="B1583" s="6" t="s">
        <v>38</v>
      </c>
      <c r="C1583" s="282">
        <v>39896</v>
      </c>
      <c r="D1583" s="281">
        <f t="shared" si="48"/>
        <v>3</v>
      </c>
      <c r="E1583" s="6">
        <f t="shared" si="49"/>
        <v>24</v>
      </c>
      <c r="F1583" s="37">
        <v>5</v>
      </c>
    </row>
    <row r="1584" spans="1:6" x14ac:dyDescent="0.25">
      <c r="A1584" s="37" t="s">
        <v>30</v>
      </c>
      <c r="B1584" s="6" t="s">
        <v>38</v>
      </c>
      <c r="C1584" s="282">
        <v>39899</v>
      </c>
      <c r="D1584" s="281">
        <f t="shared" si="48"/>
        <v>3</v>
      </c>
      <c r="E1584" s="6">
        <f t="shared" si="49"/>
        <v>27</v>
      </c>
      <c r="F1584" s="37">
        <v>2</v>
      </c>
    </row>
    <row r="1585" spans="1:6" x14ac:dyDescent="0.25">
      <c r="A1585" s="37" t="s">
        <v>30</v>
      </c>
      <c r="B1585" s="6" t="s">
        <v>38</v>
      </c>
      <c r="C1585" s="282">
        <v>39816</v>
      </c>
      <c r="D1585" s="281">
        <f t="shared" si="48"/>
        <v>1</v>
      </c>
      <c r="E1585" s="6">
        <f t="shared" si="49"/>
        <v>3</v>
      </c>
      <c r="F1585" s="37">
        <v>2</v>
      </c>
    </row>
    <row r="1586" spans="1:6" x14ac:dyDescent="0.25">
      <c r="A1586" s="37" t="s">
        <v>30</v>
      </c>
      <c r="B1586" s="6" t="s">
        <v>38</v>
      </c>
      <c r="C1586" s="282">
        <v>39826</v>
      </c>
      <c r="D1586" s="281">
        <f t="shared" si="48"/>
        <v>1</v>
      </c>
      <c r="E1586" s="6">
        <f t="shared" si="49"/>
        <v>13</v>
      </c>
      <c r="F1586" s="37">
        <v>2</v>
      </c>
    </row>
    <row r="1587" spans="1:6" x14ac:dyDescent="0.25">
      <c r="A1587" s="37" t="s">
        <v>30</v>
      </c>
      <c r="B1587" s="6" t="s">
        <v>38</v>
      </c>
      <c r="C1587" s="282">
        <v>39839</v>
      </c>
      <c r="D1587" s="281">
        <f t="shared" si="48"/>
        <v>1</v>
      </c>
      <c r="E1587" s="6">
        <f t="shared" si="49"/>
        <v>26</v>
      </c>
      <c r="F1587" s="37">
        <v>4</v>
      </c>
    </row>
    <row r="1588" spans="1:6" x14ac:dyDescent="0.25">
      <c r="A1588" s="37" t="s">
        <v>30</v>
      </c>
      <c r="B1588" s="6" t="s">
        <v>38</v>
      </c>
      <c r="C1588" s="282">
        <v>39868</v>
      </c>
      <c r="D1588" s="281">
        <f t="shared" si="48"/>
        <v>2</v>
      </c>
      <c r="E1588" s="6">
        <f t="shared" si="49"/>
        <v>24</v>
      </c>
      <c r="F1588" s="37">
        <v>1</v>
      </c>
    </row>
    <row r="1589" spans="1:6" x14ac:dyDescent="0.25">
      <c r="A1589" s="37" t="s">
        <v>30</v>
      </c>
      <c r="B1589" s="6" t="s">
        <v>38</v>
      </c>
      <c r="C1589" s="282">
        <v>39877</v>
      </c>
      <c r="D1589" s="281">
        <f t="shared" si="48"/>
        <v>3</v>
      </c>
      <c r="E1589" s="6">
        <f t="shared" si="49"/>
        <v>5</v>
      </c>
      <c r="F1589" s="37">
        <v>2</v>
      </c>
    </row>
    <row r="1590" spans="1:6" x14ac:dyDescent="0.25">
      <c r="A1590" s="37" t="s">
        <v>30</v>
      </c>
      <c r="B1590" s="6" t="s">
        <v>38</v>
      </c>
      <c r="C1590" s="282">
        <v>39897</v>
      </c>
      <c r="D1590" s="281">
        <f t="shared" si="48"/>
        <v>3</v>
      </c>
      <c r="E1590" s="6">
        <f t="shared" si="49"/>
        <v>25</v>
      </c>
      <c r="F1590" s="37">
        <v>4</v>
      </c>
    </row>
    <row r="1591" spans="1:6" x14ac:dyDescent="0.25">
      <c r="A1591" s="37" t="s">
        <v>30</v>
      </c>
      <c r="B1591" s="6" t="s">
        <v>38</v>
      </c>
      <c r="C1591" s="282">
        <v>39818</v>
      </c>
      <c r="D1591" s="281">
        <f t="shared" si="48"/>
        <v>1</v>
      </c>
      <c r="E1591" s="6">
        <f t="shared" si="49"/>
        <v>5</v>
      </c>
      <c r="F1591" s="37">
        <v>2</v>
      </c>
    </row>
    <row r="1592" spans="1:6" x14ac:dyDescent="0.25">
      <c r="A1592" s="37" t="s">
        <v>30</v>
      </c>
      <c r="B1592" s="6" t="s">
        <v>38</v>
      </c>
      <c r="C1592" s="282">
        <v>39821</v>
      </c>
      <c r="D1592" s="281">
        <f t="shared" si="48"/>
        <v>1</v>
      </c>
      <c r="E1592" s="6">
        <f t="shared" si="49"/>
        <v>8</v>
      </c>
      <c r="F1592" s="37">
        <v>2</v>
      </c>
    </row>
    <row r="1593" spans="1:6" x14ac:dyDescent="0.25">
      <c r="A1593" s="37" t="s">
        <v>30</v>
      </c>
      <c r="B1593" s="6" t="s">
        <v>38</v>
      </c>
      <c r="C1593" s="282">
        <v>39824</v>
      </c>
      <c r="D1593" s="281">
        <f t="shared" si="48"/>
        <v>1</v>
      </c>
      <c r="E1593" s="6">
        <f t="shared" si="49"/>
        <v>11</v>
      </c>
      <c r="F1593" s="37">
        <v>1</v>
      </c>
    </row>
    <row r="1594" spans="1:6" x14ac:dyDescent="0.25">
      <c r="A1594" s="37" t="s">
        <v>30</v>
      </c>
      <c r="B1594" s="6" t="s">
        <v>38</v>
      </c>
      <c r="C1594" s="282">
        <v>39831</v>
      </c>
      <c r="D1594" s="281">
        <f t="shared" si="48"/>
        <v>1</v>
      </c>
      <c r="E1594" s="6">
        <f t="shared" si="49"/>
        <v>18</v>
      </c>
      <c r="F1594" s="37">
        <v>1</v>
      </c>
    </row>
    <row r="1595" spans="1:6" x14ac:dyDescent="0.25">
      <c r="A1595" s="37" t="s">
        <v>30</v>
      </c>
      <c r="B1595" s="6" t="s">
        <v>38</v>
      </c>
      <c r="C1595" s="282">
        <v>39866</v>
      </c>
      <c r="D1595" s="281">
        <f t="shared" si="48"/>
        <v>2</v>
      </c>
      <c r="E1595" s="6">
        <f t="shared" si="49"/>
        <v>22</v>
      </c>
      <c r="F1595" s="37">
        <v>3</v>
      </c>
    </row>
    <row r="1596" spans="1:6" x14ac:dyDescent="0.25">
      <c r="A1596" s="37" t="s">
        <v>30</v>
      </c>
      <c r="B1596" s="6" t="s">
        <v>38</v>
      </c>
      <c r="C1596" s="282">
        <v>39869</v>
      </c>
      <c r="D1596" s="281">
        <f t="shared" si="48"/>
        <v>2</v>
      </c>
      <c r="E1596" s="6">
        <f t="shared" si="49"/>
        <v>25</v>
      </c>
      <c r="F1596" s="37">
        <v>1</v>
      </c>
    </row>
    <row r="1597" spans="1:6" x14ac:dyDescent="0.25">
      <c r="A1597" s="37" t="s">
        <v>30</v>
      </c>
      <c r="B1597" s="6" t="s">
        <v>38</v>
      </c>
      <c r="C1597" s="282">
        <v>39889</v>
      </c>
      <c r="D1597" s="281">
        <f t="shared" si="48"/>
        <v>3</v>
      </c>
      <c r="E1597" s="6">
        <f t="shared" si="49"/>
        <v>17</v>
      </c>
      <c r="F1597" s="37">
        <v>5</v>
      </c>
    </row>
    <row r="1598" spans="1:6" x14ac:dyDescent="0.25">
      <c r="A1598" s="37" t="s">
        <v>30</v>
      </c>
      <c r="B1598" s="6" t="s">
        <v>38</v>
      </c>
      <c r="C1598" s="282">
        <v>39895</v>
      </c>
      <c r="D1598" s="281">
        <f t="shared" si="48"/>
        <v>3</v>
      </c>
      <c r="E1598" s="6">
        <f t="shared" si="49"/>
        <v>23</v>
      </c>
      <c r="F1598" s="37">
        <v>5</v>
      </c>
    </row>
    <row r="1599" spans="1:6" x14ac:dyDescent="0.25">
      <c r="A1599" s="37" t="s">
        <v>30</v>
      </c>
      <c r="B1599" s="6" t="s">
        <v>38</v>
      </c>
      <c r="C1599" s="282">
        <v>39872</v>
      </c>
      <c r="D1599" s="281">
        <f t="shared" si="48"/>
        <v>2</v>
      </c>
      <c r="E1599" s="6">
        <f t="shared" si="49"/>
        <v>28</v>
      </c>
      <c r="F1599" s="37">
        <v>3</v>
      </c>
    </row>
    <row r="1600" spans="1:6" x14ac:dyDescent="0.25">
      <c r="A1600" s="37" t="s">
        <v>30</v>
      </c>
      <c r="B1600" s="6" t="s">
        <v>38</v>
      </c>
      <c r="C1600" s="282">
        <v>39822</v>
      </c>
      <c r="D1600" s="281">
        <f t="shared" si="48"/>
        <v>1</v>
      </c>
      <c r="E1600" s="6">
        <f t="shared" si="49"/>
        <v>9</v>
      </c>
      <c r="F1600" s="37">
        <v>3</v>
      </c>
    </row>
    <row r="1601" spans="1:6" x14ac:dyDescent="0.25">
      <c r="A1601" s="37" t="s">
        <v>30</v>
      </c>
      <c r="B1601" s="6" t="s">
        <v>38</v>
      </c>
      <c r="C1601" s="282">
        <v>39825</v>
      </c>
      <c r="D1601" s="281">
        <f t="shared" si="48"/>
        <v>1</v>
      </c>
      <c r="E1601" s="6">
        <f t="shared" si="49"/>
        <v>12</v>
      </c>
      <c r="F1601" s="37">
        <v>6</v>
      </c>
    </row>
    <row r="1602" spans="1:6" x14ac:dyDescent="0.25">
      <c r="A1602" s="37" t="s">
        <v>30</v>
      </c>
      <c r="B1602" s="6" t="s">
        <v>38</v>
      </c>
      <c r="C1602" s="282">
        <v>39841</v>
      </c>
      <c r="D1602" s="281">
        <f t="shared" si="48"/>
        <v>1</v>
      </c>
      <c r="E1602" s="6">
        <f t="shared" si="49"/>
        <v>28</v>
      </c>
      <c r="F1602" s="37">
        <v>4</v>
      </c>
    </row>
    <row r="1603" spans="1:6" x14ac:dyDescent="0.25">
      <c r="A1603" s="37" t="s">
        <v>30</v>
      </c>
      <c r="B1603" s="6" t="s">
        <v>38</v>
      </c>
      <c r="C1603" s="282">
        <v>39902</v>
      </c>
      <c r="D1603" s="281">
        <f t="shared" ref="D1603:D1666" si="50">MONTH(C1603)</f>
        <v>3</v>
      </c>
      <c r="E1603" s="6">
        <f t="shared" ref="E1603:E1654" si="51">DAY(C1603)</f>
        <v>30</v>
      </c>
      <c r="F1603" s="37">
        <v>1</v>
      </c>
    </row>
    <row r="1604" spans="1:6" x14ac:dyDescent="0.25">
      <c r="A1604" s="37" t="s">
        <v>30</v>
      </c>
      <c r="B1604" s="6" t="s">
        <v>38</v>
      </c>
      <c r="C1604" s="282">
        <v>39887</v>
      </c>
      <c r="D1604" s="281">
        <f t="shared" si="50"/>
        <v>3</v>
      </c>
      <c r="E1604" s="6">
        <f t="shared" si="51"/>
        <v>15</v>
      </c>
      <c r="F1604" s="37">
        <v>2</v>
      </c>
    </row>
    <row r="1605" spans="1:6" x14ac:dyDescent="0.25">
      <c r="A1605" s="37" t="s">
        <v>30</v>
      </c>
      <c r="B1605" s="6" t="s">
        <v>38</v>
      </c>
      <c r="C1605" s="282">
        <v>39900</v>
      </c>
      <c r="D1605" s="281">
        <f t="shared" si="50"/>
        <v>3</v>
      </c>
      <c r="E1605" s="6">
        <f t="shared" si="51"/>
        <v>28</v>
      </c>
      <c r="F1605" s="37">
        <v>4</v>
      </c>
    </row>
    <row r="1606" spans="1:6" x14ac:dyDescent="0.25">
      <c r="A1606" s="37" t="s">
        <v>30</v>
      </c>
      <c r="B1606" s="6" t="s">
        <v>38</v>
      </c>
      <c r="C1606" s="282">
        <v>39844</v>
      </c>
      <c r="D1606" s="281">
        <f t="shared" si="50"/>
        <v>1</v>
      </c>
      <c r="E1606" s="6">
        <f t="shared" si="51"/>
        <v>31</v>
      </c>
      <c r="F1606" s="37">
        <v>1</v>
      </c>
    </row>
    <row r="1607" spans="1:6" x14ac:dyDescent="0.25">
      <c r="A1607" s="37" t="s">
        <v>30</v>
      </c>
      <c r="B1607" s="6" t="s">
        <v>38</v>
      </c>
      <c r="C1607" s="282">
        <v>39860</v>
      </c>
      <c r="D1607" s="281">
        <f t="shared" si="50"/>
        <v>2</v>
      </c>
      <c r="E1607" s="6">
        <f t="shared" si="51"/>
        <v>16</v>
      </c>
      <c r="F1607" s="37">
        <v>2</v>
      </c>
    </row>
    <row r="1608" spans="1:6" x14ac:dyDescent="0.25">
      <c r="A1608" s="37" t="s">
        <v>30</v>
      </c>
      <c r="B1608" s="6" t="s">
        <v>38</v>
      </c>
      <c r="C1608" s="282">
        <v>39863</v>
      </c>
      <c r="D1608" s="281">
        <f t="shared" si="50"/>
        <v>2</v>
      </c>
      <c r="E1608" s="6">
        <f t="shared" si="51"/>
        <v>19</v>
      </c>
      <c r="F1608" s="37">
        <v>3</v>
      </c>
    </row>
    <row r="1609" spans="1:6" x14ac:dyDescent="0.25">
      <c r="A1609" s="37" t="s">
        <v>30</v>
      </c>
      <c r="B1609" s="6" t="s">
        <v>38</v>
      </c>
      <c r="C1609" s="282">
        <v>39882</v>
      </c>
      <c r="D1609" s="281">
        <f t="shared" si="50"/>
        <v>3</v>
      </c>
      <c r="E1609" s="6">
        <f t="shared" si="51"/>
        <v>10</v>
      </c>
      <c r="F1609" s="37">
        <v>1</v>
      </c>
    </row>
    <row r="1610" spans="1:6" x14ac:dyDescent="0.25">
      <c r="A1610" s="37" t="s">
        <v>30</v>
      </c>
      <c r="B1610" s="6" t="s">
        <v>38</v>
      </c>
      <c r="C1610" s="282">
        <v>39885</v>
      </c>
      <c r="D1610" s="281">
        <f t="shared" si="50"/>
        <v>3</v>
      </c>
      <c r="E1610" s="6">
        <f t="shared" si="51"/>
        <v>13</v>
      </c>
      <c r="F1610" s="37">
        <v>1</v>
      </c>
    </row>
    <row r="1611" spans="1:6" x14ac:dyDescent="0.25">
      <c r="A1611" s="37" t="s">
        <v>30</v>
      </c>
      <c r="B1611" s="6" t="s">
        <v>38</v>
      </c>
      <c r="C1611" s="282">
        <v>39840</v>
      </c>
      <c r="D1611" s="281">
        <f t="shared" si="50"/>
        <v>1</v>
      </c>
      <c r="E1611" s="6">
        <f t="shared" si="51"/>
        <v>27</v>
      </c>
      <c r="F1611" s="37">
        <v>1</v>
      </c>
    </row>
    <row r="1612" spans="1:6" x14ac:dyDescent="0.25">
      <c r="A1612" s="37" t="s">
        <v>30</v>
      </c>
      <c r="B1612" s="6" t="s">
        <v>38</v>
      </c>
      <c r="C1612" s="282">
        <v>39875</v>
      </c>
      <c r="D1612" s="281">
        <f t="shared" si="50"/>
        <v>3</v>
      </c>
      <c r="E1612" s="6">
        <f t="shared" si="51"/>
        <v>3</v>
      </c>
      <c r="F1612" s="37">
        <v>2</v>
      </c>
    </row>
    <row r="1613" spans="1:6" x14ac:dyDescent="0.25">
      <c r="A1613" s="37" t="s">
        <v>30</v>
      </c>
      <c r="B1613" s="6" t="s">
        <v>38</v>
      </c>
      <c r="C1613" s="282">
        <v>39878</v>
      </c>
      <c r="D1613" s="281">
        <f t="shared" si="50"/>
        <v>3</v>
      </c>
      <c r="E1613" s="6">
        <f t="shared" si="51"/>
        <v>6</v>
      </c>
      <c r="F1613" s="37">
        <v>1</v>
      </c>
    </row>
    <row r="1614" spans="1:6" x14ac:dyDescent="0.25">
      <c r="A1614" s="37" t="s">
        <v>30</v>
      </c>
      <c r="B1614" s="6" t="s">
        <v>38</v>
      </c>
      <c r="C1614" s="282">
        <v>39901</v>
      </c>
      <c r="D1614" s="281">
        <f t="shared" si="50"/>
        <v>3</v>
      </c>
      <c r="E1614" s="6">
        <f t="shared" si="51"/>
        <v>29</v>
      </c>
      <c r="F1614" s="37">
        <v>4</v>
      </c>
    </row>
    <row r="1615" spans="1:6" x14ac:dyDescent="0.25">
      <c r="A1615" s="37" t="s">
        <v>30</v>
      </c>
      <c r="B1615" s="6" t="s">
        <v>38</v>
      </c>
      <c r="C1615" s="282">
        <v>39832</v>
      </c>
      <c r="D1615" s="281">
        <f t="shared" si="50"/>
        <v>1</v>
      </c>
      <c r="E1615" s="6">
        <f t="shared" si="51"/>
        <v>19</v>
      </c>
      <c r="F1615" s="37">
        <v>1</v>
      </c>
    </row>
    <row r="1616" spans="1:6" x14ac:dyDescent="0.25">
      <c r="A1616" s="37" t="s">
        <v>30</v>
      </c>
      <c r="B1616" s="6" t="s">
        <v>38</v>
      </c>
      <c r="C1616" s="282">
        <v>39842</v>
      </c>
      <c r="D1616" s="281">
        <f t="shared" si="50"/>
        <v>1</v>
      </c>
      <c r="E1616" s="6">
        <f t="shared" si="51"/>
        <v>29</v>
      </c>
      <c r="F1616" s="37">
        <v>3</v>
      </c>
    </row>
    <row r="1617" spans="1:6" x14ac:dyDescent="0.25">
      <c r="A1617" s="37" t="s">
        <v>30</v>
      </c>
      <c r="B1617" s="6" t="s">
        <v>38</v>
      </c>
      <c r="C1617" s="282">
        <v>39884</v>
      </c>
      <c r="D1617" s="281">
        <f t="shared" si="50"/>
        <v>3</v>
      </c>
      <c r="E1617" s="6">
        <f t="shared" si="51"/>
        <v>12</v>
      </c>
      <c r="F1617" s="37">
        <v>3</v>
      </c>
    </row>
    <row r="1618" spans="1:6" x14ac:dyDescent="0.25">
      <c r="A1618" s="37" t="s">
        <v>30</v>
      </c>
      <c r="B1618" s="6" t="s">
        <v>38</v>
      </c>
      <c r="C1618" s="282">
        <v>39903</v>
      </c>
      <c r="D1618" s="281">
        <f t="shared" si="50"/>
        <v>3</v>
      </c>
      <c r="E1618" s="6">
        <f t="shared" si="51"/>
        <v>31</v>
      </c>
      <c r="F1618" s="37">
        <v>4</v>
      </c>
    </row>
    <row r="1619" spans="1:6" x14ac:dyDescent="0.25">
      <c r="A1619" s="37" t="s">
        <v>30</v>
      </c>
      <c r="B1619" s="6" t="s">
        <v>38</v>
      </c>
      <c r="C1619" s="282">
        <v>39819</v>
      </c>
      <c r="D1619" s="281">
        <f t="shared" si="50"/>
        <v>1</v>
      </c>
      <c r="E1619" s="6">
        <f t="shared" si="51"/>
        <v>6</v>
      </c>
      <c r="F1619" s="37">
        <v>5</v>
      </c>
    </row>
    <row r="1620" spans="1:6" x14ac:dyDescent="0.25">
      <c r="A1620" s="37" t="s">
        <v>30</v>
      </c>
      <c r="B1620" s="6" t="s">
        <v>38</v>
      </c>
      <c r="C1620" s="282">
        <v>39835</v>
      </c>
      <c r="D1620" s="281">
        <f t="shared" si="50"/>
        <v>1</v>
      </c>
      <c r="E1620" s="6">
        <f t="shared" si="51"/>
        <v>22</v>
      </c>
      <c r="F1620" s="37">
        <v>4</v>
      </c>
    </row>
    <row r="1621" spans="1:6" x14ac:dyDescent="0.25">
      <c r="A1621" s="37" t="s">
        <v>30</v>
      </c>
      <c r="B1621" s="6" t="s">
        <v>38</v>
      </c>
      <c r="C1621" s="282">
        <v>39820</v>
      </c>
      <c r="D1621" s="281">
        <f t="shared" si="50"/>
        <v>1</v>
      </c>
      <c r="E1621" s="6">
        <f t="shared" si="51"/>
        <v>7</v>
      </c>
      <c r="F1621" s="37">
        <v>5</v>
      </c>
    </row>
    <row r="1622" spans="1:6" x14ac:dyDescent="0.25">
      <c r="A1622" s="37" t="s">
        <v>30</v>
      </c>
      <c r="B1622" s="6" t="s">
        <v>38</v>
      </c>
      <c r="C1622" s="282">
        <v>39833</v>
      </c>
      <c r="D1622" s="281">
        <f t="shared" si="50"/>
        <v>1</v>
      </c>
      <c r="E1622" s="6">
        <f t="shared" si="51"/>
        <v>20</v>
      </c>
      <c r="F1622" s="37">
        <v>2</v>
      </c>
    </row>
    <row r="1623" spans="1:6" x14ac:dyDescent="0.25">
      <c r="A1623" s="37" t="s">
        <v>30</v>
      </c>
      <c r="B1623" s="6" t="s">
        <v>38</v>
      </c>
      <c r="C1623" s="282">
        <v>39843</v>
      </c>
      <c r="D1623" s="281">
        <f t="shared" si="50"/>
        <v>1</v>
      </c>
      <c r="E1623" s="6">
        <f t="shared" si="51"/>
        <v>30</v>
      </c>
      <c r="F1623" s="37">
        <v>1</v>
      </c>
    </row>
    <row r="1624" spans="1:6" x14ac:dyDescent="0.25">
      <c r="A1624" s="37" t="s">
        <v>30</v>
      </c>
      <c r="B1624" s="6" t="s">
        <v>38</v>
      </c>
      <c r="C1624" s="282">
        <v>39846</v>
      </c>
      <c r="D1624" s="281">
        <f t="shared" si="50"/>
        <v>2</v>
      </c>
      <c r="E1624" s="6">
        <f t="shared" si="51"/>
        <v>2</v>
      </c>
      <c r="F1624" s="37">
        <v>2</v>
      </c>
    </row>
    <row r="1625" spans="1:6" x14ac:dyDescent="0.25">
      <c r="A1625" s="37" t="s">
        <v>30</v>
      </c>
      <c r="B1625" s="6" t="s">
        <v>38</v>
      </c>
      <c r="C1625" s="282">
        <v>39849</v>
      </c>
      <c r="D1625" s="281">
        <f t="shared" si="50"/>
        <v>2</v>
      </c>
      <c r="E1625" s="6">
        <f t="shared" si="51"/>
        <v>5</v>
      </c>
      <c r="F1625" s="37">
        <v>1</v>
      </c>
    </row>
    <row r="1626" spans="1:6" x14ac:dyDescent="0.25">
      <c r="A1626" s="37" t="s">
        <v>30</v>
      </c>
      <c r="B1626" s="6" t="s">
        <v>38</v>
      </c>
      <c r="C1626" s="282">
        <v>39881</v>
      </c>
      <c r="D1626" s="281">
        <f t="shared" si="50"/>
        <v>3</v>
      </c>
      <c r="E1626" s="6">
        <f t="shared" si="51"/>
        <v>9</v>
      </c>
      <c r="F1626" s="37">
        <v>4</v>
      </c>
    </row>
    <row r="1627" spans="1:6" x14ac:dyDescent="0.25">
      <c r="A1627" s="37" t="s">
        <v>30</v>
      </c>
      <c r="B1627" s="6" t="s">
        <v>38</v>
      </c>
      <c r="C1627" s="282">
        <v>39850</v>
      </c>
      <c r="D1627" s="281">
        <f t="shared" si="50"/>
        <v>2</v>
      </c>
      <c r="E1627" s="6">
        <f t="shared" si="51"/>
        <v>6</v>
      </c>
      <c r="F1627" s="37">
        <v>1</v>
      </c>
    </row>
    <row r="1628" spans="1:6" x14ac:dyDescent="0.25">
      <c r="A1628" s="37" t="s">
        <v>30</v>
      </c>
      <c r="B1628" s="6" t="s">
        <v>38</v>
      </c>
      <c r="C1628" s="282">
        <v>39853</v>
      </c>
      <c r="D1628" s="281">
        <f t="shared" si="50"/>
        <v>2</v>
      </c>
      <c r="E1628" s="6">
        <f t="shared" si="51"/>
        <v>9</v>
      </c>
      <c r="F1628" s="37">
        <v>3</v>
      </c>
    </row>
    <row r="1629" spans="1:6" x14ac:dyDescent="0.25">
      <c r="A1629" s="37" t="s">
        <v>30</v>
      </c>
      <c r="B1629" s="6" t="s">
        <v>38</v>
      </c>
      <c r="C1629" s="282">
        <v>39876</v>
      </c>
      <c r="D1629" s="281">
        <f t="shared" si="50"/>
        <v>3</v>
      </c>
      <c r="E1629" s="6">
        <f t="shared" si="51"/>
        <v>4</v>
      </c>
      <c r="F1629" s="37">
        <v>3</v>
      </c>
    </row>
    <row r="1630" spans="1:6" x14ac:dyDescent="0.25">
      <c r="A1630" s="37" t="s">
        <v>30</v>
      </c>
      <c r="B1630" s="6" t="s">
        <v>38</v>
      </c>
      <c r="C1630" s="282">
        <v>39898</v>
      </c>
      <c r="D1630" s="281">
        <f t="shared" si="50"/>
        <v>3</v>
      </c>
      <c r="E1630" s="6">
        <f t="shared" si="51"/>
        <v>26</v>
      </c>
      <c r="F1630" s="37">
        <v>4</v>
      </c>
    </row>
    <row r="1631" spans="1:6" x14ac:dyDescent="0.25">
      <c r="A1631" s="37" t="s">
        <v>30</v>
      </c>
      <c r="B1631" s="6" t="s">
        <v>38</v>
      </c>
      <c r="C1631" s="282">
        <v>39823</v>
      </c>
      <c r="D1631" s="281">
        <f t="shared" si="50"/>
        <v>1</v>
      </c>
      <c r="E1631" s="6">
        <f t="shared" si="51"/>
        <v>10</v>
      </c>
      <c r="F1631" s="37">
        <v>3</v>
      </c>
    </row>
    <row r="1632" spans="1:6" x14ac:dyDescent="0.25">
      <c r="A1632" s="37" t="s">
        <v>30</v>
      </c>
      <c r="B1632" s="6" t="s">
        <v>38</v>
      </c>
      <c r="C1632" s="282">
        <v>39855</v>
      </c>
      <c r="D1632" s="281">
        <f t="shared" si="50"/>
        <v>2</v>
      </c>
      <c r="E1632" s="6">
        <f t="shared" si="51"/>
        <v>11</v>
      </c>
      <c r="F1632" s="37">
        <v>2</v>
      </c>
    </row>
    <row r="1633" spans="1:6" x14ac:dyDescent="0.25">
      <c r="A1633" s="37" t="s">
        <v>30</v>
      </c>
      <c r="B1633" s="6" t="s">
        <v>38</v>
      </c>
      <c r="C1633" s="282">
        <v>39861</v>
      </c>
      <c r="D1633" s="281">
        <f t="shared" si="50"/>
        <v>2</v>
      </c>
      <c r="E1633" s="6">
        <f t="shared" si="51"/>
        <v>17</v>
      </c>
      <c r="F1633" s="37">
        <v>2</v>
      </c>
    </row>
    <row r="1634" spans="1:6" x14ac:dyDescent="0.25">
      <c r="A1634" s="37" t="s">
        <v>30</v>
      </c>
      <c r="B1634" s="6" t="s">
        <v>38</v>
      </c>
      <c r="C1634" s="282">
        <v>39871</v>
      </c>
      <c r="D1634" s="281">
        <f t="shared" si="50"/>
        <v>2</v>
      </c>
      <c r="E1634" s="6">
        <f t="shared" si="51"/>
        <v>27</v>
      </c>
      <c r="F1634" s="37">
        <v>3</v>
      </c>
    </row>
    <row r="1635" spans="1:6" x14ac:dyDescent="0.25">
      <c r="A1635" s="37" t="s">
        <v>30</v>
      </c>
      <c r="B1635" s="6" t="s">
        <v>38</v>
      </c>
      <c r="C1635" s="282">
        <v>39874</v>
      </c>
      <c r="D1635" s="281">
        <f t="shared" si="50"/>
        <v>3</v>
      </c>
      <c r="E1635" s="6">
        <f t="shared" si="51"/>
        <v>2</v>
      </c>
      <c r="F1635" s="37">
        <v>3</v>
      </c>
    </row>
    <row r="1636" spans="1:6" x14ac:dyDescent="0.25">
      <c r="A1636" s="37" t="s">
        <v>30</v>
      </c>
      <c r="B1636" s="6" t="s">
        <v>38</v>
      </c>
      <c r="C1636" s="282">
        <v>39828</v>
      </c>
      <c r="D1636" s="281">
        <f t="shared" si="50"/>
        <v>1</v>
      </c>
      <c r="E1636" s="6">
        <f t="shared" si="51"/>
        <v>15</v>
      </c>
      <c r="F1636" s="37">
        <v>1</v>
      </c>
    </row>
    <row r="1637" spans="1:6" x14ac:dyDescent="0.25">
      <c r="A1637" s="37" t="s">
        <v>30</v>
      </c>
      <c r="B1637" s="6" t="s">
        <v>38</v>
      </c>
      <c r="C1637" s="282">
        <v>39838</v>
      </c>
      <c r="D1637" s="281">
        <f t="shared" si="50"/>
        <v>1</v>
      </c>
      <c r="E1637" s="6">
        <f t="shared" si="51"/>
        <v>25</v>
      </c>
      <c r="F1637" s="37">
        <v>3</v>
      </c>
    </row>
    <row r="1638" spans="1:6" x14ac:dyDescent="0.25">
      <c r="A1638" s="37" t="s">
        <v>30</v>
      </c>
      <c r="B1638" s="6" t="s">
        <v>38</v>
      </c>
      <c r="C1638" s="282">
        <v>39851</v>
      </c>
      <c r="D1638" s="281">
        <f t="shared" si="50"/>
        <v>2</v>
      </c>
      <c r="E1638" s="6">
        <f t="shared" si="51"/>
        <v>7</v>
      </c>
      <c r="F1638" s="37">
        <v>2</v>
      </c>
    </row>
    <row r="1639" spans="1:6" x14ac:dyDescent="0.25">
      <c r="A1639" s="37" t="s">
        <v>30</v>
      </c>
      <c r="B1639" s="6" t="s">
        <v>38</v>
      </c>
      <c r="C1639" s="282">
        <v>39867</v>
      </c>
      <c r="D1639" s="281">
        <f t="shared" si="50"/>
        <v>2</v>
      </c>
      <c r="E1639" s="6">
        <f t="shared" si="51"/>
        <v>23</v>
      </c>
      <c r="F1639" s="37">
        <v>1</v>
      </c>
    </row>
    <row r="1640" spans="1:6" x14ac:dyDescent="0.25">
      <c r="A1640" s="37" t="s">
        <v>30</v>
      </c>
      <c r="B1640" s="6" t="s">
        <v>38</v>
      </c>
      <c r="C1640" s="282">
        <v>39880</v>
      </c>
      <c r="D1640" s="281">
        <f t="shared" si="50"/>
        <v>3</v>
      </c>
      <c r="E1640" s="6">
        <f t="shared" si="51"/>
        <v>8</v>
      </c>
      <c r="F1640" s="37">
        <v>6</v>
      </c>
    </row>
    <row r="1641" spans="1:6" x14ac:dyDescent="0.25">
      <c r="A1641" s="37" t="s">
        <v>30</v>
      </c>
      <c r="B1641" s="6" t="s">
        <v>38</v>
      </c>
      <c r="C1641" s="282">
        <v>39883</v>
      </c>
      <c r="D1641" s="281">
        <f t="shared" si="50"/>
        <v>3</v>
      </c>
      <c r="E1641" s="6">
        <f t="shared" si="51"/>
        <v>11</v>
      </c>
      <c r="F1641" s="37">
        <v>2</v>
      </c>
    </row>
    <row r="1642" spans="1:6" x14ac:dyDescent="0.25">
      <c r="A1642" s="37" t="s">
        <v>30</v>
      </c>
      <c r="B1642" s="6" t="s">
        <v>38</v>
      </c>
      <c r="C1642" s="282">
        <v>41451</v>
      </c>
      <c r="D1642" s="281">
        <f t="shared" si="50"/>
        <v>6</v>
      </c>
      <c r="E1642" s="6">
        <f t="shared" si="51"/>
        <v>26</v>
      </c>
      <c r="F1642" s="37">
        <v>1</v>
      </c>
    </row>
    <row r="1643" spans="1:6" x14ac:dyDescent="0.25">
      <c r="A1643" s="37" t="s">
        <v>30</v>
      </c>
      <c r="B1643" s="6" t="s">
        <v>38</v>
      </c>
      <c r="C1643" s="282">
        <v>39834</v>
      </c>
      <c r="D1643" s="281">
        <f t="shared" si="50"/>
        <v>1</v>
      </c>
      <c r="E1643" s="6">
        <f t="shared" si="51"/>
        <v>21</v>
      </c>
      <c r="F1643" s="37">
        <v>2</v>
      </c>
    </row>
    <row r="1644" spans="1:6" x14ac:dyDescent="0.25">
      <c r="A1644" s="37" t="s">
        <v>30</v>
      </c>
      <c r="B1644" s="6" t="s">
        <v>38</v>
      </c>
      <c r="C1644" s="282">
        <v>39879</v>
      </c>
      <c r="D1644" s="281">
        <f t="shared" si="50"/>
        <v>3</v>
      </c>
      <c r="E1644" s="6">
        <f t="shared" si="51"/>
        <v>7</v>
      </c>
      <c r="F1644" s="37">
        <v>4</v>
      </c>
    </row>
    <row r="1645" spans="1:6" x14ac:dyDescent="0.25">
      <c r="A1645" s="37" t="s">
        <v>30</v>
      </c>
      <c r="B1645" s="6" t="s">
        <v>38</v>
      </c>
      <c r="C1645" s="282">
        <v>39892</v>
      </c>
      <c r="D1645" s="281">
        <f t="shared" si="50"/>
        <v>3</v>
      </c>
      <c r="E1645" s="6">
        <f t="shared" si="51"/>
        <v>20</v>
      </c>
      <c r="F1645" s="37">
        <v>1</v>
      </c>
    </row>
    <row r="1646" spans="1:6" x14ac:dyDescent="0.25">
      <c r="A1646" s="37" t="s">
        <v>30</v>
      </c>
      <c r="B1646" s="6" t="s">
        <v>38</v>
      </c>
      <c r="C1646" s="282">
        <v>39814</v>
      </c>
      <c r="D1646" s="281">
        <f t="shared" si="50"/>
        <v>1</v>
      </c>
      <c r="E1646" s="6">
        <f t="shared" si="51"/>
        <v>1</v>
      </c>
      <c r="F1646" s="37">
        <v>422</v>
      </c>
    </row>
    <row r="1647" spans="1:6" x14ac:dyDescent="0.25">
      <c r="A1647" s="37" t="s">
        <v>30</v>
      </c>
      <c r="B1647" s="6" t="s">
        <v>38</v>
      </c>
      <c r="C1647" s="282">
        <v>39827</v>
      </c>
      <c r="D1647" s="281">
        <f t="shared" si="50"/>
        <v>1</v>
      </c>
      <c r="E1647" s="6">
        <f t="shared" si="51"/>
        <v>14</v>
      </c>
      <c r="F1647" s="37">
        <v>4</v>
      </c>
    </row>
    <row r="1648" spans="1:6" x14ac:dyDescent="0.25">
      <c r="A1648" s="37" t="s">
        <v>30</v>
      </c>
      <c r="B1648" s="6" t="s">
        <v>38</v>
      </c>
      <c r="C1648" s="282">
        <v>39862</v>
      </c>
      <c r="D1648" s="281">
        <f t="shared" si="50"/>
        <v>2</v>
      </c>
      <c r="E1648" s="6">
        <f t="shared" si="51"/>
        <v>18</v>
      </c>
      <c r="F1648" s="37">
        <v>1</v>
      </c>
    </row>
    <row r="1649" spans="1:6" x14ac:dyDescent="0.25">
      <c r="A1649" s="37" t="s">
        <v>30</v>
      </c>
      <c r="B1649" s="6" t="s">
        <v>38</v>
      </c>
      <c r="C1649" s="282">
        <v>39888</v>
      </c>
      <c r="D1649" s="281">
        <f t="shared" si="50"/>
        <v>3</v>
      </c>
      <c r="E1649" s="6">
        <f t="shared" si="51"/>
        <v>16</v>
      </c>
      <c r="F1649" s="37">
        <v>1</v>
      </c>
    </row>
    <row r="1650" spans="1:6" x14ac:dyDescent="0.25">
      <c r="A1650" s="37" t="s">
        <v>30</v>
      </c>
      <c r="B1650" s="6" t="s">
        <v>38</v>
      </c>
      <c r="C1650" s="282">
        <v>39854</v>
      </c>
      <c r="D1650" s="281">
        <f t="shared" si="50"/>
        <v>2</v>
      </c>
      <c r="E1650" s="6">
        <f t="shared" si="51"/>
        <v>10</v>
      </c>
      <c r="F1650" s="37">
        <v>3</v>
      </c>
    </row>
    <row r="1651" spans="1:6" x14ac:dyDescent="0.25">
      <c r="A1651" s="37" t="s">
        <v>30</v>
      </c>
      <c r="B1651" s="6" t="s">
        <v>38</v>
      </c>
      <c r="C1651" s="282">
        <v>39829</v>
      </c>
      <c r="D1651" s="281">
        <f t="shared" si="50"/>
        <v>1</v>
      </c>
      <c r="E1651" s="6">
        <f t="shared" si="51"/>
        <v>16</v>
      </c>
      <c r="F1651" s="37">
        <v>2</v>
      </c>
    </row>
    <row r="1652" spans="1:6" x14ac:dyDescent="0.25">
      <c r="A1652" s="37" t="s">
        <v>30</v>
      </c>
      <c r="B1652" s="6" t="s">
        <v>38</v>
      </c>
      <c r="C1652" s="282">
        <v>39845</v>
      </c>
      <c r="D1652" s="281">
        <f t="shared" si="50"/>
        <v>2</v>
      </c>
      <c r="E1652" s="6">
        <f t="shared" si="51"/>
        <v>1</v>
      </c>
      <c r="F1652" s="37">
        <v>7</v>
      </c>
    </row>
    <row r="1653" spans="1:6" x14ac:dyDescent="0.25">
      <c r="A1653" s="37" t="s">
        <v>30</v>
      </c>
      <c r="B1653" s="6" t="s">
        <v>38</v>
      </c>
      <c r="C1653" s="282">
        <v>39852</v>
      </c>
      <c r="D1653" s="281">
        <f t="shared" si="50"/>
        <v>2</v>
      </c>
      <c r="E1653" s="6">
        <f t="shared" si="51"/>
        <v>8</v>
      </c>
      <c r="F1653" s="37">
        <v>2</v>
      </c>
    </row>
    <row r="1654" spans="1:6" x14ac:dyDescent="0.25">
      <c r="A1654" s="37" t="s">
        <v>30</v>
      </c>
      <c r="B1654" s="6" t="s">
        <v>38</v>
      </c>
      <c r="C1654" s="282">
        <v>39858</v>
      </c>
      <c r="D1654" s="281">
        <f t="shared" si="50"/>
        <v>2</v>
      </c>
      <c r="E1654" s="6">
        <f t="shared" si="51"/>
        <v>14</v>
      </c>
      <c r="F1654" s="37">
        <v>1</v>
      </c>
    </row>
  </sheetData>
  <conditionalFormatting pivot="1" sqref="AG7:AO1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7997-B3A7-4FA9-8A80-96724988E311}">
  <sheetPr>
    <tabColor theme="9"/>
  </sheetPr>
  <dimension ref="B1:BO155"/>
  <sheetViews>
    <sheetView topLeftCell="AV1" workbookViewId="0">
      <selection activeCell="AZ34" sqref="AZ34"/>
    </sheetView>
  </sheetViews>
  <sheetFormatPr defaultRowHeight="15" x14ac:dyDescent="0.25"/>
  <cols>
    <col min="1" max="1" width="2.42578125" style="37" customWidth="1"/>
    <col min="2" max="2" width="5.28515625" style="37" customWidth="1"/>
    <col min="3" max="3" width="9.28515625" style="6" customWidth="1"/>
    <col min="4" max="4" width="9.28515625" style="37" customWidth="1"/>
    <col min="5" max="5" width="14.28515625" style="37" bestFit="1" customWidth="1"/>
    <col min="6" max="6" width="11.5703125" style="5" bestFit="1" customWidth="1"/>
    <col min="7" max="7" width="3.140625" style="5" customWidth="1"/>
    <col min="8" max="8" width="2.28515625" style="37" customWidth="1"/>
    <col min="9" max="9" width="6.7109375" style="37" customWidth="1"/>
    <col min="10" max="10" width="9.5703125" style="6" bestFit="1" customWidth="1"/>
    <col min="11" max="11" width="9.5703125" style="37" customWidth="1"/>
    <col min="12" max="12" width="8.7109375" style="37" customWidth="1"/>
    <col min="13" max="13" width="11.5703125" style="37" bestFit="1" customWidth="1"/>
    <col min="14" max="14" width="4" style="6" customWidth="1"/>
    <col min="15" max="15" width="2.140625" style="6" customWidth="1"/>
    <col min="16" max="16" width="5.7109375" style="37" customWidth="1"/>
    <col min="17" max="17" width="11.5703125" style="178" bestFit="1" customWidth="1"/>
    <col min="18" max="18" width="9.5703125" style="37" bestFit="1" customWidth="1"/>
    <col min="19" max="19" width="9" style="37" customWidth="1"/>
    <col min="20" max="20" width="2.5703125" style="37" customWidth="1"/>
    <col min="21" max="21" width="5.28515625" style="37" bestFit="1" customWidth="1"/>
    <col min="22" max="22" width="9.5703125" style="6" bestFit="1" customWidth="1"/>
    <col min="23" max="23" width="11.7109375" style="37" customWidth="1"/>
    <col min="24" max="24" width="14.5703125" style="37" customWidth="1"/>
    <col min="25" max="25" width="3.140625" style="16" customWidth="1"/>
    <col min="26" max="26" width="8.85546875" style="37" customWidth="1"/>
    <col min="27" max="27" width="10" style="6" customWidth="1"/>
    <col min="28" max="28" width="10" style="37" customWidth="1"/>
    <col min="29" max="29" width="12.7109375" style="249" customWidth="1"/>
    <col min="30" max="30" width="3.28515625" style="37" customWidth="1"/>
    <col min="31" max="31" width="8" style="37" customWidth="1"/>
    <col min="32" max="32" width="13.28515625" style="6" customWidth="1"/>
    <col min="33" max="33" width="17.28515625" style="37" customWidth="1"/>
    <col min="34" max="34" width="8.140625" style="37" customWidth="1"/>
    <col min="35" max="35" width="8.5703125" style="37" customWidth="1"/>
    <col min="36" max="36" width="8.5703125" style="6" customWidth="1"/>
    <col min="37" max="39" width="8.5703125" style="37" customWidth="1"/>
    <col min="40" max="40" width="8.5703125" style="6" customWidth="1"/>
    <col min="41" max="41" width="10.7109375" style="37" customWidth="1"/>
    <col min="42" max="42" width="8.5703125" style="37" customWidth="1"/>
    <col min="43" max="43" width="3.42578125" style="37" customWidth="1"/>
    <col min="44" max="44" width="8.5703125" style="37" customWidth="1"/>
    <col min="45" max="45" width="9.140625" style="6"/>
    <col min="46" max="46" width="13.28515625" style="37" customWidth="1"/>
    <col min="47" max="47" width="10.7109375" style="37" customWidth="1"/>
    <col min="48" max="48" width="4.140625" style="37" customWidth="1"/>
    <col min="49" max="49" width="9.140625" style="37"/>
    <col min="50" max="50" width="9.140625" style="6"/>
    <col min="51" max="51" width="9.140625" style="37"/>
    <col min="52" max="52" width="10.7109375" style="37" customWidth="1"/>
    <col min="53" max="53" width="4" style="37" customWidth="1"/>
    <col min="54" max="54" width="9.140625" style="37"/>
    <col min="55" max="55" width="9.140625" style="6"/>
    <col min="56" max="56" width="9.140625" style="37"/>
    <col min="57" max="57" width="13.140625" style="37" customWidth="1"/>
    <col min="58" max="58" width="3.5703125" style="37" customWidth="1"/>
    <col min="59" max="59" width="9.140625" style="37"/>
    <col min="60" max="60" width="9.140625" style="6"/>
    <col min="61" max="62" width="9.140625" style="37"/>
    <col min="63" max="63" width="5.7109375" style="37" customWidth="1"/>
    <col min="64" max="64" width="9.140625" style="37"/>
    <col min="65" max="65" width="9.140625" style="6"/>
    <col min="66" max="16384" width="9.140625" style="37"/>
  </cols>
  <sheetData>
    <row r="1" spans="2:67" ht="21" x14ac:dyDescent="0.35">
      <c r="B1" s="79" t="s">
        <v>100</v>
      </c>
      <c r="C1" s="175"/>
      <c r="D1" s="80"/>
      <c r="E1" s="80"/>
      <c r="F1" s="127"/>
      <c r="G1" s="127"/>
      <c r="H1" s="23"/>
      <c r="I1" s="23"/>
    </row>
    <row r="2" spans="2:67" ht="15.75" x14ac:dyDescent="0.25">
      <c r="B2" s="237" t="s">
        <v>152</v>
      </c>
      <c r="F2" s="75"/>
      <c r="G2" s="75"/>
      <c r="H2" s="23"/>
      <c r="I2" s="23"/>
      <c r="AE2" s="339" t="s">
        <v>166</v>
      </c>
      <c r="AF2" s="340"/>
      <c r="AG2" s="340"/>
      <c r="AH2" s="341"/>
      <c r="AI2" s="345" t="s">
        <v>142</v>
      </c>
      <c r="AJ2" s="345"/>
      <c r="AK2" s="345"/>
      <c r="AL2" s="346"/>
      <c r="AM2" s="349" t="s">
        <v>143</v>
      </c>
      <c r="AN2" s="345"/>
      <c r="AO2" s="345"/>
      <c r="AP2" s="346"/>
      <c r="AQ2" s="250"/>
      <c r="AR2" s="351" t="s">
        <v>167</v>
      </c>
      <c r="AS2" s="352"/>
      <c r="AT2" s="352"/>
      <c r="AU2" s="353"/>
      <c r="AW2" s="339" t="s">
        <v>168</v>
      </c>
      <c r="AX2" s="340"/>
      <c r="AY2" s="340"/>
      <c r="AZ2" s="341"/>
      <c r="BB2" s="339" t="s">
        <v>169</v>
      </c>
      <c r="BC2" s="340"/>
      <c r="BD2" s="340"/>
      <c r="BE2" s="341"/>
      <c r="BG2" s="251" t="s">
        <v>170</v>
      </c>
      <c r="BH2" s="10"/>
      <c r="BI2" s="38"/>
      <c r="BJ2" s="185"/>
      <c r="BL2" s="251" t="s">
        <v>171</v>
      </c>
      <c r="BM2" s="10"/>
      <c r="BN2" s="38"/>
      <c r="BO2" s="185"/>
    </row>
    <row r="3" spans="2:67" x14ac:dyDescent="0.25">
      <c r="B3" s="251" t="s">
        <v>172</v>
      </c>
      <c r="C3" s="10"/>
      <c r="D3" s="38"/>
      <c r="E3" s="38"/>
      <c r="F3" s="83">
        <f>SUM(F7:F16,F18:F27)</f>
        <v>762958</v>
      </c>
      <c r="G3" s="37"/>
      <c r="I3" s="251" t="s">
        <v>173</v>
      </c>
      <c r="J3" s="10"/>
      <c r="K3" s="38"/>
      <c r="L3" s="38"/>
      <c r="M3" s="83">
        <f>SUM(M7:M16,M18:M27)</f>
        <v>781000</v>
      </c>
      <c r="N3" s="37"/>
      <c r="O3" s="16"/>
      <c r="P3" s="251" t="s">
        <v>174</v>
      </c>
      <c r="Q3" s="10"/>
      <c r="R3" s="38"/>
      <c r="S3" s="83">
        <f>SUM(R6:R27)</f>
        <v>668432</v>
      </c>
      <c r="U3" s="251" t="s">
        <v>175</v>
      </c>
      <c r="V3" s="10"/>
      <c r="W3" s="38"/>
      <c r="X3" s="185"/>
      <c r="Z3" s="251" t="s">
        <v>170</v>
      </c>
      <c r="AA3" s="10"/>
      <c r="AB3" s="38"/>
      <c r="AC3" s="185"/>
      <c r="AE3" s="342"/>
      <c r="AF3" s="343"/>
      <c r="AG3" s="343"/>
      <c r="AH3" s="344"/>
      <c r="AI3" s="347"/>
      <c r="AJ3" s="347"/>
      <c r="AK3" s="347"/>
      <c r="AL3" s="348"/>
      <c r="AM3" s="350"/>
      <c r="AN3" s="347"/>
      <c r="AO3" s="347"/>
      <c r="AP3" s="348"/>
      <c r="AQ3" s="250"/>
      <c r="AR3" s="354"/>
      <c r="AS3" s="355"/>
      <c r="AT3" s="355"/>
      <c r="AU3" s="356"/>
      <c r="AW3" s="342"/>
      <c r="AX3" s="343"/>
      <c r="AY3" s="343"/>
      <c r="AZ3" s="344"/>
      <c r="BB3" s="342"/>
      <c r="BC3" s="343"/>
      <c r="BD3" s="343"/>
      <c r="BE3" s="344"/>
      <c r="BG3" s="102" t="s">
        <v>147</v>
      </c>
      <c r="BJ3" s="186">
        <f>SUM(BJ5:BJ23)</f>
        <v>57757</v>
      </c>
      <c r="BL3" s="102" t="s">
        <v>162</v>
      </c>
      <c r="BO3" s="186">
        <f>SUM(BO5:BO24)</f>
        <v>7523</v>
      </c>
    </row>
    <row r="4" spans="2:67" x14ac:dyDescent="0.25">
      <c r="B4" s="102" t="s">
        <v>79</v>
      </c>
      <c r="F4" s="40"/>
      <c r="G4" s="37"/>
      <c r="H4" s="252"/>
      <c r="I4" s="102" t="s">
        <v>80</v>
      </c>
      <c r="M4" s="40"/>
      <c r="N4" s="37"/>
      <c r="O4" s="37"/>
      <c r="P4" s="102" t="s">
        <v>81</v>
      </c>
      <c r="Q4" s="6"/>
      <c r="S4" s="18"/>
      <c r="T4" s="73"/>
      <c r="U4" s="102" t="s">
        <v>83</v>
      </c>
      <c r="X4" s="109">
        <f>SUM(X6:X25)</f>
        <v>610573</v>
      </c>
      <c r="Y4" s="81"/>
      <c r="Z4" s="102" t="s">
        <v>85</v>
      </c>
      <c r="AC4" s="109">
        <f>SUM(AC6:AC25)</f>
        <v>57757</v>
      </c>
      <c r="AE4" s="102" t="s">
        <v>87</v>
      </c>
      <c r="AH4" s="109">
        <f>SUM(AH6:AH26)</f>
        <v>2434</v>
      </c>
      <c r="AI4" s="253"/>
      <c r="AL4" s="109">
        <f>SUM(AL6:AL25)</f>
        <v>1693</v>
      </c>
      <c r="AM4" s="102"/>
      <c r="AP4" s="109">
        <f>SUM(AP6:AP27)</f>
        <v>38</v>
      </c>
      <c r="AQ4" s="254"/>
      <c r="AR4" s="102" t="s">
        <v>90</v>
      </c>
      <c r="AS4" s="37"/>
      <c r="AU4" s="109">
        <f>SUM(AU7:AU16,AU18:AU27)</f>
        <v>84671</v>
      </c>
      <c r="AW4" s="102" t="s">
        <v>176</v>
      </c>
      <c r="AZ4" s="109">
        <f>SUM(AZ6:AZ25)</f>
        <v>57713</v>
      </c>
      <c r="BB4" s="39"/>
      <c r="BE4" s="109">
        <f>SUM(BE6:BE27)</f>
        <v>54969</v>
      </c>
      <c r="BG4" s="39" t="s">
        <v>24</v>
      </c>
      <c r="BH4" s="6" t="s">
        <v>25</v>
      </c>
      <c r="BJ4" s="40" t="s">
        <v>37</v>
      </c>
      <c r="BL4" s="39" t="s">
        <v>24</v>
      </c>
      <c r="BM4" s="6" t="s">
        <v>25</v>
      </c>
      <c r="BO4" s="106" t="s">
        <v>37</v>
      </c>
    </row>
    <row r="5" spans="2:67" x14ac:dyDescent="0.25">
      <c r="B5" s="39" t="s">
        <v>24</v>
      </c>
      <c r="C5" s="6" t="s">
        <v>25</v>
      </c>
      <c r="D5" s="37" t="s">
        <v>43</v>
      </c>
      <c r="F5" s="106" t="s">
        <v>37</v>
      </c>
      <c r="G5" s="37"/>
      <c r="H5" s="252"/>
      <c r="I5" s="39" t="s">
        <v>24</v>
      </c>
      <c r="J5" s="6" t="s">
        <v>25</v>
      </c>
      <c r="K5" s="37" t="s">
        <v>48</v>
      </c>
      <c r="M5" s="40" t="s">
        <v>37</v>
      </c>
      <c r="N5" s="37"/>
      <c r="O5" s="37"/>
      <c r="P5" s="39" t="s">
        <v>24</v>
      </c>
      <c r="Q5" s="6" t="s">
        <v>25</v>
      </c>
      <c r="R5" s="255" t="s">
        <v>37</v>
      </c>
      <c r="S5" s="18"/>
      <c r="T5" s="73"/>
      <c r="U5" s="39" t="s">
        <v>24</v>
      </c>
      <c r="V5" s="6" t="s">
        <v>25</v>
      </c>
      <c r="X5" s="106" t="s">
        <v>37</v>
      </c>
      <c r="Z5" s="39" t="s">
        <v>24</v>
      </c>
      <c r="AA5" s="6" t="s">
        <v>25</v>
      </c>
      <c r="AC5" s="106" t="s">
        <v>37</v>
      </c>
      <c r="AE5" s="122" t="s">
        <v>24</v>
      </c>
      <c r="AF5" s="6" t="s">
        <v>25</v>
      </c>
      <c r="AG5" s="37" t="s">
        <v>144</v>
      </c>
      <c r="AH5" s="106" t="s">
        <v>37</v>
      </c>
      <c r="AI5" s="111" t="s">
        <v>24</v>
      </c>
      <c r="AJ5" s="6" t="s">
        <v>25</v>
      </c>
      <c r="AK5" s="37" t="s">
        <v>144</v>
      </c>
      <c r="AL5" s="106" t="s">
        <v>37</v>
      </c>
      <c r="AM5" s="122" t="s">
        <v>24</v>
      </c>
      <c r="AN5" s="6" t="s">
        <v>25</v>
      </c>
      <c r="AO5" s="37" t="s">
        <v>144</v>
      </c>
      <c r="AP5" s="106" t="s">
        <v>37</v>
      </c>
      <c r="AQ5" s="255"/>
      <c r="AR5" s="39" t="s">
        <v>24</v>
      </c>
      <c r="AS5" s="6" t="s">
        <v>25</v>
      </c>
      <c r="AT5" s="37" t="s">
        <v>144</v>
      </c>
      <c r="AU5" s="106" t="s">
        <v>37</v>
      </c>
      <c r="AW5" s="39" t="s">
        <v>24</v>
      </c>
      <c r="AX5" s="6" t="s">
        <v>25</v>
      </c>
      <c r="AY5" s="37" t="s">
        <v>144</v>
      </c>
      <c r="AZ5" s="106" t="s">
        <v>37</v>
      </c>
      <c r="BB5" s="39" t="s">
        <v>24</v>
      </c>
      <c r="BC5" s="6" t="s">
        <v>25</v>
      </c>
      <c r="BD5" s="37" t="s">
        <v>144</v>
      </c>
      <c r="BE5" s="106" t="s">
        <v>37</v>
      </c>
      <c r="BG5" s="39" t="s">
        <v>16</v>
      </c>
      <c r="BH5" s="37" t="s">
        <v>35</v>
      </c>
      <c r="BI5" s="37" t="str">
        <f>_xlfn.CONCAT(BG5," ",BH5)</f>
        <v>F 0-11 mths</v>
      </c>
      <c r="BJ5" s="40">
        <v>1</v>
      </c>
      <c r="BL5" s="39" t="s">
        <v>16</v>
      </c>
      <c r="BM5" s="6" t="s">
        <v>35</v>
      </c>
      <c r="BN5" s="37" t="str">
        <f>_xlfn.CONCAT(BL5," ",BM5)</f>
        <v>F 0-11 mths</v>
      </c>
      <c r="BO5" s="40">
        <v>35</v>
      </c>
    </row>
    <row r="6" spans="2:67" x14ac:dyDescent="0.25">
      <c r="B6" s="39" t="s">
        <v>16</v>
      </c>
      <c r="C6" s="6" t="s">
        <v>45</v>
      </c>
      <c r="D6" s="37" t="s">
        <v>32</v>
      </c>
      <c r="E6" s="37" t="str">
        <f t="shared" ref="E6:E27" si="0">_xlfn.CONCAT(B6," ",C6)</f>
        <v>F NULL</v>
      </c>
      <c r="F6" s="40">
        <v>74</v>
      </c>
      <c r="G6" s="37"/>
      <c r="H6" s="252"/>
      <c r="I6" s="39" t="s">
        <v>16</v>
      </c>
      <c r="J6" s="6" t="s">
        <v>45</v>
      </c>
      <c r="K6" s="37" t="s">
        <v>32</v>
      </c>
      <c r="L6" s="37" t="str">
        <f>_xlfn.CONCAT(I6," ",J6)</f>
        <v>F NULL</v>
      </c>
      <c r="M6" s="40">
        <v>76</v>
      </c>
      <c r="N6" s="37"/>
      <c r="O6" s="37"/>
      <c r="P6" s="39" t="s">
        <v>16</v>
      </c>
      <c r="Q6" s="6" t="s">
        <v>45</v>
      </c>
      <c r="R6" s="14">
        <v>62</v>
      </c>
      <c r="S6" s="18"/>
      <c r="T6" s="73"/>
      <c r="U6" s="39" t="s">
        <v>16</v>
      </c>
      <c r="V6" s="6" t="s">
        <v>35</v>
      </c>
      <c r="W6" s="37" t="str">
        <f>_xlfn.CONCAT(U6," ",V6)</f>
        <v>F 0-11 mths</v>
      </c>
      <c r="X6" s="40">
        <v>595</v>
      </c>
      <c r="Z6" s="39" t="s">
        <v>16</v>
      </c>
      <c r="AA6" s="6" t="s">
        <v>35</v>
      </c>
      <c r="AB6" s="37" t="str">
        <f>_xlfn.CONCAT(U6," ",V6)</f>
        <v>F 0-11 mths</v>
      </c>
      <c r="AC6" s="40">
        <v>476</v>
      </c>
      <c r="AE6" s="122" t="s">
        <v>16</v>
      </c>
      <c r="AF6" s="37" t="s">
        <v>35</v>
      </c>
      <c r="AG6" s="37" t="str">
        <f>_xlfn.CONCAT(AE6," ",AF6)</f>
        <v>F 0-11 mths</v>
      </c>
      <c r="AH6" s="40">
        <v>38</v>
      </c>
      <c r="AI6" s="111" t="s">
        <v>16</v>
      </c>
      <c r="AJ6" s="6" t="s">
        <v>35</v>
      </c>
      <c r="AK6" s="37" t="str">
        <f>_xlfn.CONCAT(AI6," ",AJ6)</f>
        <v>F 0-11 mths</v>
      </c>
      <c r="AL6" s="40">
        <v>17</v>
      </c>
      <c r="AM6" s="122" t="s">
        <v>16</v>
      </c>
      <c r="AN6" s="6" t="s">
        <v>35</v>
      </c>
      <c r="AO6" s="37" t="str">
        <f>_xlfn.CONCAT(AM6," ",AN6)</f>
        <v>F 0-11 mths</v>
      </c>
      <c r="AP6" s="40">
        <v>4</v>
      </c>
      <c r="AR6" s="39" t="s">
        <v>16</v>
      </c>
      <c r="AS6" s="6" t="s">
        <v>45</v>
      </c>
      <c r="AT6" s="37" t="str">
        <f>_xlfn.CONCAT(AR6," ",AS6)</f>
        <v>F NULL</v>
      </c>
      <c r="AU6" s="40">
        <v>11</v>
      </c>
      <c r="AW6" s="39" t="s">
        <v>16</v>
      </c>
      <c r="AX6" s="6" t="s">
        <v>35</v>
      </c>
      <c r="AY6" s="37" t="str">
        <f>_xlfn.CONCAT(AW6," ",AX6)</f>
        <v>F 0-11 mths</v>
      </c>
      <c r="AZ6" s="40">
        <v>517</v>
      </c>
      <c r="BB6" s="39" t="s">
        <v>16</v>
      </c>
      <c r="BC6" s="6" t="s">
        <v>45</v>
      </c>
      <c r="BD6" s="37" t="str">
        <f>_xlfn.CONCAT(BB6," ",BC6)</f>
        <v>F NULL</v>
      </c>
      <c r="BE6" s="40">
        <v>9</v>
      </c>
      <c r="BG6" s="39" t="s">
        <v>16</v>
      </c>
      <c r="BH6" s="6" t="s">
        <v>39</v>
      </c>
      <c r="BI6" s="37" t="str">
        <f>_xlfn.CONCAT(BG6," ",BH6)</f>
        <v>F 1-4</v>
      </c>
      <c r="BJ6" s="40">
        <v>482</v>
      </c>
      <c r="BL6" s="39" t="s">
        <v>16</v>
      </c>
      <c r="BM6" s="6" t="s">
        <v>39</v>
      </c>
      <c r="BN6" s="37" t="str">
        <f t="shared" ref="BN6:BN24" si="1">_xlfn.CONCAT(BL6," ",BM6)</f>
        <v>F 1-4</v>
      </c>
      <c r="BO6" s="40">
        <v>127</v>
      </c>
    </row>
    <row r="7" spans="2:67" x14ac:dyDescent="0.25">
      <c r="B7" s="39" t="s">
        <v>16</v>
      </c>
      <c r="C7" s="6" t="s">
        <v>35</v>
      </c>
      <c r="D7" s="37" t="s">
        <v>32</v>
      </c>
      <c r="E7" s="37" t="str">
        <f t="shared" si="0"/>
        <v>F 0-11 mths</v>
      </c>
      <c r="F7" s="40">
        <v>1397</v>
      </c>
      <c r="G7" s="37"/>
      <c r="H7" s="252"/>
      <c r="I7" s="39" t="s">
        <v>16</v>
      </c>
      <c r="J7" s="6" t="s">
        <v>35</v>
      </c>
      <c r="K7" s="37" t="s">
        <v>32</v>
      </c>
      <c r="L7" s="37" t="str">
        <f t="shared" ref="L7:L27" si="2">_xlfn.CONCAT(I7," ",J7)</f>
        <v>F 0-11 mths</v>
      </c>
      <c r="M7" s="40">
        <v>1165</v>
      </c>
      <c r="N7" s="37"/>
      <c r="O7" s="37"/>
      <c r="P7" s="39" t="s">
        <v>30</v>
      </c>
      <c r="Q7" s="6" t="s">
        <v>45</v>
      </c>
      <c r="R7" s="14">
        <v>39</v>
      </c>
      <c r="S7" s="18"/>
      <c r="T7" s="73"/>
      <c r="U7" s="39" t="s">
        <v>16</v>
      </c>
      <c r="V7" s="6" t="s">
        <v>39</v>
      </c>
      <c r="W7" s="37" t="str">
        <f t="shared" ref="W7:W25" si="3">_xlfn.CONCAT(U7," ",V7)</f>
        <v>F 1-4</v>
      </c>
      <c r="X7" s="40">
        <v>6388</v>
      </c>
      <c r="Z7" s="39" t="s">
        <v>16</v>
      </c>
      <c r="AA7" s="6" t="s">
        <v>39</v>
      </c>
      <c r="AB7" s="37" t="str">
        <f t="shared" ref="AB7:AB25" si="4">_xlfn.CONCAT(U7," ",V7)</f>
        <v>F 1-4</v>
      </c>
      <c r="AC7" s="40">
        <v>1024</v>
      </c>
      <c r="AE7" s="122" t="s">
        <v>16</v>
      </c>
      <c r="AF7" s="37" t="s">
        <v>39</v>
      </c>
      <c r="AG7" s="37" t="str">
        <f t="shared" ref="AG7:AG26" si="5">_xlfn.CONCAT(AE7," ",AF7)</f>
        <v>F 1-4</v>
      </c>
      <c r="AH7" s="40">
        <v>85</v>
      </c>
      <c r="AI7" s="111" t="s">
        <v>16</v>
      </c>
      <c r="AJ7" s="6" t="s">
        <v>39</v>
      </c>
      <c r="AK7" s="37" t="str">
        <f t="shared" ref="AK7:AK27" si="6">_xlfn.CONCAT(AI7," ",AJ7)</f>
        <v>F 1-4</v>
      </c>
      <c r="AL7" s="40">
        <v>48</v>
      </c>
      <c r="AM7" s="122" t="s">
        <v>16</v>
      </c>
      <c r="AN7" s="6" t="s">
        <v>39</v>
      </c>
      <c r="AO7" s="37" t="str">
        <f t="shared" ref="AO7:AO27" si="7">_xlfn.CONCAT(AM7," ",AN7)</f>
        <v>F 1-4</v>
      </c>
      <c r="AP7" s="40">
        <v>2</v>
      </c>
      <c r="AR7" s="39" t="s">
        <v>16</v>
      </c>
      <c r="AS7" s="6" t="s">
        <v>35</v>
      </c>
      <c r="AT7" s="37" t="str">
        <f t="shared" ref="AT7:AT27" si="8">_xlfn.CONCAT(AR7," ",AS7)</f>
        <v>F 0-11 mths</v>
      </c>
      <c r="AU7" s="40">
        <v>253</v>
      </c>
      <c r="AW7" s="39" t="s">
        <v>16</v>
      </c>
      <c r="AX7" s="6" t="s">
        <v>39</v>
      </c>
      <c r="AY7" s="37" t="str">
        <f t="shared" ref="AY7:AY25" si="9">_xlfn.CONCAT(AW7," ",AX7)</f>
        <v>F 1-4</v>
      </c>
      <c r="AZ7" s="40">
        <v>724</v>
      </c>
      <c r="BB7" s="39" t="s">
        <v>16</v>
      </c>
      <c r="BC7" s="6" t="s">
        <v>35</v>
      </c>
      <c r="BD7" s="37" t="str">
        <f t="shared" ref="BD7:BD27" si="10">_xlfn.CONCAT(BB7," ",BC7)</f>
        <v>F 0-11 mths</v>
      </c>
      <c r="BE7" s="40">
        <v>52</v>
      </c>
      <c r="BG7" s="39" t="s">
        <v>16</v>
      </c>
      <c r="BH7" s="6" t="s">
        <v>40</v>
      </c>
      <c r="BI7" s="37" t="str">
        <f t="shared" ref="BI7:BI23" si="11">_xlfn.CONCAT(BG7," ",BH7)</f>
        <v>F 10-14</v>
      </c>
      <c r="BJ7" s="40">
        <v>692</v>
      </c>
      <c r="BL7" s="39" t="s">
        <v>16</v>
      </c>
      <c r="BM7" s="6" t="s">
        <v>40</v>
      </c>
      <c r="BN7" s="37" t="str">
        <f t="shared" si="1"/>
        <v>F 10-14</v>
      </c>
      <c r="BO7" s="40">
        <v>76</v>
      </c>
    </row>
    <row r="8" spans="2:67" x14ac:dyDescent="0.25">
      <c r="B8" s="39" t="s">
        <v>16</v>
      </c>
      <c r="C8" s="6" t="s">
        <v>39</v>
      </c>
      <c r="D8" s="37" t="s">
        <v>32</v>
      </c>
      <c r="E8" s="37" t="str">
        <f t="shared" si="0"/>
        <v>F 1-4</v>
      </c>
      <c r="F8" s="40">
        <v>8793</v>
      </c>
      <c r="G8" s="37"/>
      <c r="H8" s="252"/>
      <c r="I8" s="39" t="s">
        <v>16</v>
      </c>
      <c r="J8" s="6" t="s">
        <v>39</v>
      </c>
      <c r="K8" s="37" t="s">
        <v>32</v>
      </c>
      <c r="L8" s="37" t="str">
        <f t="shared" si="2"/>
        <v>F 1-4</v>
      </c>
      <c r="M8" s="40">
        <v>8339</v>
      </c>
      <c r="N8" s="37"/>
      <c r="O8" s="37"/>
      <c r="P8" s="256" t="s">
        <v>16</v>
      </c>
      <c r="Q8" s="6" t="s">
        <v>35</v>
      </c>
      <c r="R8" s="14">
        <v>596</v>
      </c>
      <c r="S8" s="18"/>
      <c r="T8" s="73"/>
      <c r="U8" s="39" t="s">
        <v>16</v>
      </c>
      <c r="V8" s="6" t="s">
        <v>40</v>
      </c>
      <c r="W8" s="37" t="str">
        <f t="shared" si="3"/>
        <v>F 10-14</v>
      </c>
      <c r="X8" s="40">
        <v>5370</v>
      </c>
      <c r="Z8" s="39" t="s">
        <v>16</v>
      </c>
      <c r="AA8" s="6" t="s">
        <v>40</v>
      </c>
      <c r="AB8" s="37" t="str">
        <f t="shared" si="4"/>
        <v>F 10-14</v>
      </c>
      <c r="AC8" s="40">
        <v>493</v>
      </c>
      <c r="AE8" s="122" t="s">
        <v>16</v>
      </c>
      <c r="AF8" s="37" t="s">
        <v>40</v>
      </c>
      <c r="AG8" s="37" t="str">
        <f t="shared" si="5"/>
        <v>F 10-14</v>
      </c>
      <c r="AH8" s="40">
        <v>20</v>
      </c>
      <c r="AI8" s="111" t="s">
        <v>16</v>
      </c>
      <c r="AJ8" s="6" t="s">
        <v>40</v>
      </c>
      <c r="AK8" s="37" t="str">
        <f t="shared" si="6"/>
        <v>F 10-14</v>
      </c>
      <c r="AL8" s="40">
        <v>10</v>
      </c>
      <c r="AM8" s="122" t="s">
        <v>16</v>
      </c>
      <c r="AN8" s="6" t="s">
        <v>28</v>
      </c>
      <c r="AO8" s="37" t="str">
        <f t="shared" si="7"/>
        <v>F 20-24</v>
      </c>
      <c r="AP8" s="40">
        <v>2</v>
      </c>
      <c r="AR8" s="39" t="s">
        <v>16</v>
      </c>
      <c r="AS8" s="6" t="s">
        <v>39</v>
      </c>
      <c r="AT8" s="37" t="str">
        <f t="shared" si="8"/>
        <v>F 1-4</v>
      </c>
      <c r="AU8" s="40">
        <v>1168</v>
      </c>
      <c r="AW8" s="39" t="s">
        <v>16</v>
      </c>
      <c r="AX8" s="6" t="s">
        <v>40</v>
      </c>
      <c r="AY8" s="37" t="str">
        <f t="shared" si="9"/>
        <v>F 10-14</v>
      </c>
      <c r="AZ8" s="40">
        <v>340</v>
      </c>
      <c r="BB8" s="39" t="s">
        <v>16</v>
      </c>
      <c r="BC8" s="6" t="s">
        <v>39</v>
      </c>
      <c r="BD8" s="37" t="str">
        <f t="shared" si="10"/>
        <v>F 1-4</v>
      </c>
      <c r="BE8" s="40">
        <v>745</v>
      </c>
      <c r="BG8" s="39" t="s">
        <v>16</v>
      </c>
      <c r="BH8" s="6" t="s">
        <v>26</v>
      </c>
      <c r="BI8" s="37" t="str">
        <f t="shared" si="11"/>
        <v>F 15-19</v>
      </c>
      <c r="BJ8" s="40">
        <v>501</v>
      </c>
      <c r="BL8" s="39" t="s">
        <v>16</v>
      </c>
      <c r="BM8" s="6" t="s">
        <v>26</v>
      </c>
      <c r="BN8" s="37" t="str">
        <f t="shared" si="1"/>
        <v>F 15-19</v>
      </c>
      <c r="BO8" s="40">
        <v>364</v>
      </c>
    </row>
    <row r="9" spans="2:67" x14ac:dyDescent="0.25">
      <c r="B9" s="39" t="s">
        <v>16</v>
      </c>
      <c r="C9" s="6" t="s">
        <v>40</v>
      </c>
      <c r="D9" s="37" t="s">
        <v>32</v>
      </c>
      <c r="E9" s="37" t="str">
        <f t="shared" si="0"/>
        <v>F 10-14</v>
      </c>
      <c r="F9" s="40">
        <v>6469</v>
      </c>
      <c r="G9" s="37"/>
      <c r="H9" s="252"/>
      <c r="I9" s="39" t="s">
        <v>16</v>
      </c>
      <c r="J9" s="6" t="s">
        <v>40</v>
      </c>
      <c r="K9" s="37" t="s">
        <v>32</v>
      </c>
      <c r="L9" s="37" t="str">
        <f t="shared" si="2"/>
        <v>F 10-14</v>
      </c>
      <c r="M9" s="40">
        <v>6795</v>
      </c>
      <c r="N9" s="37"/>
      <c r="O9" s="37"/>
      <c r="P9" s="39" t="s">
        <v>30</v>
      </c>
      <c r="Q9" s="6" t="s">
        <v>35</v>
      </c>
      <c r="R9" s="14">
        <v>448</v>
      </c>
      <c r="S9" s="18"/>
      <c r="T9" s="73"/>
      <c r="U9" s="39" t="s">
        <v>16</v>
      </c>
      <c r="V9" s="6" t="s">
        <v>26</v>
      </c>
      <c r="W9" s="37" t="str">
        <f t="shared" si="3"/>
        <v>F 15-19</v>
      </c>
      <c r="X9" s="40">
        <v>12104</v>
      </c>
      <c r="Z9" s="39" t="s">
        <v>16</v>
      </c>
      <c r="AA9" s="6" t="s">
        <v>26</v>
      </c>
      <c r="AB9" s="37" t="str">
        <f t="shared" si="4"/>
        <v>F 15-19</v>
      </c>
      <c r="AC9" s="40">
        <v>4651</v>
      </c>
      <c r="AE9" s="122" t="s">
        <v>16</v>
      </c>
      <c r="AF9" s="37" t="s">
        <v>26</v>
      </c>
      <c r="AG9" s="37" t="str">
        <f t="shared" si="5"/>
        <v>F 15-19</v>
      </c>
      <c r="AH9" s="40">
        <v>35</v>
      </c>
      <c r="AI9" s="111" t="s">
        <v>16</v>
      </c>
      <c r="AJ9" s="6" t="s">
        <v>26</v>
      </c>
      <c r="AK9" s="37" t="str">
        <f t="shared" si="6"/>
        <v>F 15-19</v>
      </c>
      <c r="AL9" s="40">
        <v>31</v>
      </c>
      <c r="AM9" s="122" t="s">
        <v>16</v>
      </c>
      <c r="AN9" s="6" t="s">
        <v>34</v>
      </c>
      <c r="AO9" s="37" t="str">
        <f t="shared" si="7"/>
        <v>F 25-29</v>
      </c>
      <c r="AP9" s="40">
        <v>3</v>
      </c>
      <c r="AR9" s="39" t="s">
        <v>16</v>
      </c>
      <c r="AS9" s="6" t="s">
        <v>40</v>
      </c>
      <c r="AT9" s="37" t="str">
        <f t="shared" si="8"/>
        <v>F 10-14</v>
      </c>
      <c r="AU9" s="40">
        <v>510</v>
      </c>
      <c r="AW9" s="39" t="s">
        <v>16</v>
      </c>
      <c r="AX9" s="6" t="s">
        <v>26</v>
      </c>
      <c r="AY9" s="37" t="str">
        <f t="shared" si="9"/>
        <v>F 15-19</v>
      </c>
      <c r="AZ9" s="40">
        <v>3456</v>
      </c>
      <c r="BB9" s="39" t="s">
        <v>16</v>
      </c>
      <c r="BC9" s="6" t="s">
        <v>40</v>
      </c>
      <c r="BD9" s="37" t="str">
        <f t="shared" si="10"/>
        <v>F 10-14</v>
      </c>
      <c r="BE9" s="40">
        <v>393</v>
      </c>
      <c r="BG9" s="39" t="s">
        <v>16</v>
      </c>
      <c r="BH9" s="6" t="s">
        <v>28</v>
      </c>
      <c r="BI9" s="37" t="str">
        <f t="shared" si="11"/>
        <v>F 20-24</v>
      </c>
      <c r="BJ9" s="40">
        <v>4687</v>
      </c>
      <c r="BL9" s="39" t="s">
        <v>16</v>
      </c>
      <c r="BM9" s="6" t="s">
        <v>28</v>
      </c>
      <c r="BN9" s="37" t="str">
        <f t="shared" si="1"/>
        <v>F 20-24</v>
      </c>
      <c r="BO9" s="40">
        <v>1045</v>
      </c>
    </row>
    <row r="10" spans="2:67" x14ac:dyDescent="0.25">
      <c r="B10" s="39" t="s">
        <v>16</v>
      </c>
      <c r="C10" s="6" t="s">
        <v>26</v>
      </c>
      <c r="D10" s="37" t="s">
        <v>32</v>
      </c>
      <c r="E10" s="37" t="str">
        <f t="shared" si="0"/>
        <v>F 15-19</v>
      </c>
      <c r="F10" s="40">
        <v>21336</v>
      </c>
      <c r="G10" s="37"/>
      <c r="H10" s="252"/>
      <c r="I10" s="39" t="s">
        <v>16</v>
      </c>
      <c r="J10" s="6" t="s">
        <v>26</v>
      </c>
      <c r="K10" s="37" t="s">
        <v>32</v>
      </c>
      <c r="L10" s="37" t="str">
        <f t="shared" si="2"/>
        <v>F 15-19</v>
      </c>
      <c r="M10" s="40">
        <v>17971</v>
      </c>
      <c r="N10" s="37"/>
      <c r="O10" s="37"/>
      <c r="P10" s="39" t="s">
        <v>16</v>
      </c>
      <c r="Q10" s="6" t="s">
        <v>39</v>
      </c>
      <c r="R10" s="14">
        <v>6870</v>
      </c>
      <c r="S10" s="18"/>
      <c r="T10" s="73"/>
      <c r="U10" s="39" t="s">
        <v>16</v>
      </c>
      <c r="V10" s="6" t="s">
        <v>28</v>
      </c>
      <c r="W10" s="37" t="str">
        <f t="shared" si="3"/>
        <v>F 20-24</v>
      </c>
      <c r="X10" s="40">
        <v>49985</v>
      </c>
      <c r="Z10" s="39" t="s">
        <v>16</v>
      </c>
      <c r="AA10" s="6" t="s">
        <v>28</v>
      </c>
      <c r="AB10" s="37" t="str">
        <f t="shared" si="4"/>
        <v>F 20-24</v>
      </c>
      <c r="AC10" s="40">
        <v>10034</v>
      </c>
      <c r="AE10" s="122" t="s">
        <v>16</v>
      </c>
      <c r="AF10" s="37" t="s">
        <v>28</v>
      </c>
      <c r="AG10" s="37" t="str">
        <f t="shared" si="5"/>
        <v>F 20-24</v>
      </c>
      <c r="AH10" s="40">
        <v>121</v>
      </c>
      <c r="AI10" s="111" t="s">
        <v>16</v>
      </c>
      <c r="AJ10" s="6" t="s">
        <v>28</v>
      </c>
      <c r="AK10" s="37" t="str">
        <f t="shared" si="6"/>
        <v>F 20-24</v>
      </c>
      <c r="AL10" s="40">
        <v>93</v>
      </c>
      <c r="AM10" s="122" t="s">
        <v>16</v>
      </c>
      <c r="AN10" s="6" t="s">
        <v>33</v>
      </c>
      <c r="AO10" s="37" t="str">
        <f t="shared" si="7"/>
        <v>F 30-34</v>
      </c>
      <c r="AP10" s="40">
        <v>3</v>
      </c>
      <c r="AR10" s="39" t="s">
        <v>16</v>
      </c>
      <c r="AS10" s="6" t="s">
        <v>26</v>
      </c>
      <c r="AT10" s="37" t="str">
        <f t="shared" si="8"/>
        <v>F 15-19</v>
      </c>
      <c r="AU10" s="40">
        <v>4182</v>
      </c>
      <c r="AW10" s="39" t="s">
        <v>16</v>
      </c>
      <c r="AX10" s="6" t="s">
        <v>28</v>
      </c>
      <c r="AY10" s="37" t="str">
        <f t="shared" si="9"/>
        <v>F 20-24</v>
      </c>
      <c r="AZ10" s="40">
        <v>7958</v>
      </c>
      <c r="BB10" s="39" t="s">
        <v>16</v>
      </c>
      <c r="BC10" s="6" t="s">
        <v>26</v>
      </c>
      <c r="BD10" s="37" t="str">
        <f t="shared" si="10"/>
        <v>F 15-19</v>
      </c>
      <c r="BE10" s="40">
        <v>1910</v>
      </c>
      <c r="BG10" s="39" t="s">
        <v>16</v>
      </c>
      <c r="BH10" s="6" t="s">
        <v>34</v>
      </c>
      <c r="BI10" s="37" t="str">
        <f t="shared" si="11"/>
        <v>F 25-29</v>
      </c>
      <c r="BJ10" s="40">
        <v>10038</v>
      </c>
      <c r="BL10" s="39" t="s">
        <v>16</v>
      </c>
      <c r="BM10" s="6" t="s">
        <v>34</v>
      </c>
      <c r="BN10" s="37" t="str">
        <f t="shared" si="1"/>
        <v>F 25-29</v>
      </c>
      <c r="BO10" s="40">
        <v>1052</v>
      </c>
    </row>
    <row r="11" spans="2:67" x14ac:dyDescent="0.25">
      <c r="B11" s="39" t="s">
        <v>16</v>
      </c>
      <c r="C11" s="6" t="s">
        <v>28</v>
      </c>
      <c r="D11" s="37" t="s">
        <v>32</v>
      </c>
      <c r="E11" s="37" t="str">
        <f t="shared" si="0"/>
        <v>F 20-24</v>
      </c>
      <c r="F11" s="40">
        <v>72462</v>
      </c>
      <c r="G11" s="37"/>
      <c r="I11" s="39" t="s">
        <v>16</v>
      </c>
      <c r="J11" s="6" t="s">
        <v>28</v>
      </c>
      <c r="K11" s="37" t="s">
        <v>32</v>
      </c>
      <c r="L11" s="37" t="str">
        <f t="shared" si="2"/>
        <v>F 20-24</v>
      </c>
      <c r="M11" s="40">
        <v>69707</v>
      </c>
      <c r="N11" s="37"/>
      <c r="O11" s="37"/>
      <c r="P11" s="39" t="s">
        <v>30</v>
      </c>
      <c r="Q11" s="6" t="s">
        <v>39</v>
      </c>
      <c r="R11" s="14">
        <v>6218</v>
      </c>
      <c r="S11" s="18"/>
      <c r="U11" s="39" t="s">
        <v>16</v>
      </c>
      <c r="V11" s="6" t="s">
        <v>34</v>
      </c>
      <c r="W11" s="37" t="str">
        <f t="shared" si="3"/>
        <v>F 25-29</v>
      </c>
      <c r="X11" s="40">
        <v>72556</v>
      </c>
      <c r="Z11" s="39" t="s">
        <v>16</v>
      </c>
      <c r="AA11" s="6" t="s">
        <v>34</v>
      </c>
      <c r="AB11" s="37" t="str">
        <f t="shared" si="4"/>
        <v>F 25-29</v>
      </c>
      <c r="AC11" s="40">
        <v>10077</v>
      </c>
      <c r="AE11" s="122" t="s">
        <v>16</v>
      </c>
      <c r="AF11" s="37" t="s">
        <v>34</v>
      </c>
      <c r="AG11" s="37" t="str">
        <f t="shared" si="5"/>
        <v>F 25-29</v>
      </c>
      <c r="AH11" s="40">
        <v>169</v>
      </c>
      <c r="AI11" s="111" t="s">
        <v>16</v>
      </c>
      <c r="AJ11" s="6" t="s">
        <v>34</v>
      </c>
      <c r="AK11" s="37" t="str">
        <f t="shared" si="6"/>
        <v>F 25-29</v>
      </c>
      <c r="AL11" s="40">
        <v>123</v>
      </c>
      <c r="AM11" s="122" t="s">
        <v>16</v>
      </c>
      <c r="AN11" s="6" t="s">
        <v>31</v>
      </c>
      <c r="AO11" s="37" t="str">
        <f t="shared" si="7"/>
        <v>F 35-39</v>
      </c>
      <c r="AP11" s="40">
        <v>3</v>
      </c>
      <c r="AR11" s="39" t="s">
        <v>16</v>
      </c>
      <c r="AS11" s="6" t="s">
        <v>28</v>
      </c>
      <c r="AT11" s="37" t="str">
        <f t="shared" si="8"/>
        <v>F 20-24</v>
      </c>
      <c r="AU11" s="40">
        <v>11278</v>
      </c>
      <c r="AW11" s="39" t="s">
        <v>16</v>
      </c>
      <c r="AX11" s="6" t="s">
        <v>34</v>
      </c>
      <c r="AY11" s="37" t="str">
        <f t="shared" si="9"/>
        <v>F 25-29</v>
      </c>
      <c r="AZ11" s="40">
        <v>7389</v>
      </c>
      <c r="BB11" s="39" t="s">
        <v>16</v>
      </c>
      <c r="BC11" s="6" t="s">
        <v>28</v>
      </c>
      <c r="BD11" s="37" t="str">
        <f t="shared" si="10"/>
        <v>F 20-24</v>
      </c>
      <c r="BE11" s="40">
        <v>7077</v>
      </c>
      <c r="BG11" s="39" t="s">
        <v>16</v>
      </c>
      <c r="BH11" s="6" t="s">
        <v>33</v>
      </c>
      <c r="BI11" s="37" t="str">
        <f t="shared" si="11"/>
        <v>F 30-34</v>
      </c>
      <c r="BJ11" s="40">
        <v>10063</v>
      </c>
      <c r="BL11" s="39" t="s">
        <v>16</v>
      </c>
      <c r="BM11" s="6" t="s">
        <v>33</v>
      </c>
      <c r="BN11" s="37" t="str">
        <f t="shared" si="1"/>
        <v>F 30-34</v>
      </c>
      <c r="BO11" s="40">
        <v>832</v>
      </c>
    </row>
    <row r="12" spans="2:67" x14ac:dyDescent="0.25">
      <c r="B12" s="39" t="s">
        <v>16</v>
      </c>
      <c r="C12" s="6" t="s">
        <v>34</v>
      </c>
      <c r="D12" s="37" t="s">
        <v>32</v>
      </c>
      <c r="E12" s="37" t="str">
        <f t="shared" si="0"/>
        <v>F 25-29</v>
      </c>
      <c r="F12" s="40">
        <v>95518</v>
      </c>
      <c r="G12" s="37"/>
      <c r="I12" s="39" t="s">
        <v>16</v>
      </c>
      <c r="J12" s="6" t="s">
        <v>34</v>
      </c>
      <c r="K12" s="37" t="s">
        <v>32</v>
      </c>
      <c r="L12" s="37" t="str">
        <f t="shared" si="2"/>
        <v>F 25-29</v>
      </c>
      <c r="M12" s="40">
        <v>97862</v>
      </c>
      <c r="N12" s="37"/>
      <c r="O12" s="37"/>
      <c r="P12" s="39" t="s">
        <v>16</v>
      </c>
      <c r="Q12" s="6" t="s">
        <v>40</v>
      </c>
      <c r="R12" s="14">
        <v>6062</v>
      </c>
      <c r="S12" s="18"/>
      <c r="U12" s="39" t="s">
        <v>16</v>
      </c>
      <c r="V12" s="6" t="s">
        <v>33</v>
      </c>
      <c r="W12" s="37" t="str">
        <f t="shared" si="3"/>
        <v>F 30-34</v>
      </c>
      <c r="X12" s="40">
        <v>81411</v>
      </c>
      <c r="Z12" s="39" t="s">
        <v>16</v>
      </c>
      <c r="AA12" s="6" t="s">
        <v>33</v>
      </c>
      <c r="AB12" s="37" t="str">
        <f t="shared" si="4"/>
        <v>F 30-34</v>
      </c>
      <c r="AC12" s="40">
        <v>8763</v>
      </c>
      <c r="AE12" s="122" t="s">
        <v>16</v>
      </c>
      <c r="AF12" s="37" t="s">
        <v>33</v>
      </c>
      <c r="AG12" s="37" t="str">
        <f t="shared" si="5"/>
        <v>F 30-34</v>
      </c>
      <c r="AH12" s="40">
        <v>208</v>
      </c>
      <c r="AI12" s="111" t="s">
        <v>16</v>
      </c>
      <c r="AJ12" s="6" t="s">
        <v>33</v>
      </c>
      <c r="AK12" s="37" t="str">
        <f t="shared" si="6"/>
        <v>F 30-34</v>
      </c>
      <c r="AL12" s="40">
        <v>136</v>
      </c>
      <c r="AM12" s="122" t="s">
        <v>16</v>
      </c>
      <c r="AN12" s="6" t="s">
        <v>36</v>
      </c>
      <c r="AO12" s="37" t="str">
        <f t="shared" si="7"/>
        <v>F 40+</v>
      </c>
      <c r="AP12" s="40">
        <v>1</v>
      </c>
      <c r="AR12" s="39" t="s">
        <v>16</v>
      </c>
      <c r="AS12" s="6" t="s">
        <v>34</v>
      </c>
      <c r="AT12" s="37" t="str">
        <f t="shared" si="8"/>
        <v>F 25-29</v>
      </c>
      <c r="AU12" s="40">
        <v>11663</v>
      </c>
      <c r="AW12" s="39" t="s">
        <v>16</v>
      </c>
      <c r="AX12" s="6" t="s">
        <v>33</v>
      </c>
      <c r="AY12" s="37" t="str">
        <f t="shared" si="9"/>
        <v>F 30-34</v>
      </c>
      <c r="AZ12" s="40">
        <v>5657</v>
      </c>
      <c r="BB12" s="39" t="s">
        <v>16</v>
      </c>
      <c r="BC12" s="6" t="s">
        <v>34</v>
      </c>
      <c r="BD12" s="37" t="str">
        <f t="shared" si="10"/>
        <v>F 25-29</v>
      </c>
      <c r="BE12" s="40">
        <v>7879</v>
      </c>
      <c r="BG12" s="39" t="s">
        <v>16</v>
      </c>
      <c r="BH12" s="6" t="s">
        <v>31</v>
      </c>
      <c r="BI12" s="37" t="str">
        <f t="shared" si="11"/>
        <v>F 35-39</v>
      </c>
      <c r="BJ12" s="40">
        <v>8759</v>
      </c>
      <c r="BL12" s="39" t="s">
        <v>16</v>
      </c>
      <c r="BM12" s="6" t="s">
        <v>31</v>
      </c>
      <c r="BN12" s="37" t="str">
        <f t="shared" si="1"/>
        <v>F 35-39</v>
      </c>
      <c r="BO12" s="40">
        <v>566</v>
      </c>
    </row>
    <row r="13" spans="2:67" x14ac:dyDescent="0.25">
      <c r="B13" s="39" t="s">
        <v>16</v>
      </c>
      <c r="C13" s="6" t="s">
        <v>33</v>
      </c>
      <c r="D13" s="37" t="s">
        <v>32</v>
      </c>
      <c r="E13" s="37" t="str">
        <f t="shared" si="0"/>
        <v>F 30-34</v>
      </c>
      <c r="F13" s="40">
        <v>100962</v>
      </c>
      <c r="G13" s="37"/>
      <c r="I13" s="39" t="s">
        <v>16</v>
      </c>
      <c r="J13" s="6" t="s">
        <v>33</v>
      </c>
      <c r="K13" s="37" t="s">
        <v>32</v>
      </c>
      <c r="L13" s="37" t="str">
        <f t="shared" si="2"/>
        <v>F 30-34</v>
      </c>
      <c r="M13" s="40">
        <v>104116</v>
      </c>
      <c r="N13" s="37"/>
      <c r="O13" s="37"/>
      <c r="P13" s="39" t="s">
        <v>30</v>
      </c>
      <c r="Q13" s="6" t="s">
        <v>40</v>
      </c>
      <c r="R13" s="14">
        <v>5112</v>
      </c>
      <c r="S13" s="18"/>
      <c r="U13" s="39" t="s">
        <v>16</v>
      </c>
      <c r="V13" s="6" t="s">
        <v>31</v>
      </c>
      <c r="W13" s="37" t="str">
        <f t="shared" si="3"/>
        <v>F 35-39</v>
      </c>
      <c r="X13" s="40">
        <v>64569</v>
      </c>
      <c r="Z13" s="39" t="s">
        <v>16</v>
      </c>
      <c r="AA13" s="6" t="s">
        <v>31</v>
      </c>
      <c r="AB13" s="37" t="str">
        <f t="shared" si="4"/>
        <v>F 35-39</v>
      </c>
      <c r="AC13" s="40">
        <v>6545</v>
      </c>
      <c r="AE13" s="122" t="s">
        <v>16</v>
      </c>
      <c r="AF13" s="37" t="s">
        <v>31</v>
      </c>
      <c r="AG13" s="37" t="str">
        <f t="shared" si="5"/>
        <v>F 35-39</v>
      </c>
      <c r="AH13" s="40">
        <v>155</v>
      </c>
      <c r="AI13" s="111" t="s">
        <v>16</v>
      </c>
      <c r="AJ13" s="6" t="s">
        <v>31</v>
      </c>
      <c r="AK13" s="37" t="str">
        <f t="shared" si="6"/>
        <v>F 35-39</v>
      </c>
      <c r="AL13" s="40">
        <v>102</v>
      </c>
      <c r="AM13" s="122" t="s">
        <v>16</v>
      </c>
      <c r="AN13" s="6" t="s">
        <v>38</v>
      </c>
      <c r="AO13" s="37" t="str">
        <f t="shared" si="7"/>
        <v>F 5-9</v>
      </c>
      <c r="AP13" s="40">
        <v>2</v>
      </c>
      <c r="AR13" s="39" t="s">
        <v>16</v>
      </c>
      <c r="AS13" s="6" t="s">
        <v>33</v>
      </c>
      <c r="AT13" s="37" t="str">
        <f t="shared" si="8"/>
        <v>F 30-34</v>
      </c>
      <c r="AU13" s="40">
        <v>9750</v>
      </c>
      <c r="AW13" s="39" t="s">
        <v>16</v>
      </c>
      <c r="AX13" s="6" t="s">
        <v>31</v>
      </c>
      <c r="AY13" s="37" t="str">
        <f t="shared" si="9"/>
        <v>F 35-39</v>
      </c>
      <c r="AZ13" s="40">
        <v>3757</v>
      </c>
      <c r="BB13" s="39" t="s">
        <v>16</v>
      </c>
      <c r="BC13" s="6" t="s">
        <v>33</v>
      </c>
      <c r="BD13" s="37" t="str">
        <f t="shared" si="10"/>
        <v>F 30-34</v>
      </c>
      <c r="BE13" s="40">
        <v>6985</v>
      </c>
      <c r="BG13" s="39" t="s">
        <v>16</v>
      </c>
      <c r="BH13" s="6" t="s">
        <v>36</v>
      </c>
      <c r="BI13" s="37" t="str">
        <f t="shared" si="11"/>
        <v>F 40+</v>
      </c>
      <c r="BJ13" s="40">
        <v>6562</v>
      </c>
      <c r="BL13" s="39" t="s">
        <v>16</v>
      </c>
      <c r="BM13" s="6" t="s">
        <v>36</v>
      </c>
      <c r="BN13" s="37" t="str">
        <f t="shared" si="1"/>
        <v>F 40+</v>
      </c>
      <c r="BO13" s="40">
        <v>839</v>
      </c>
    </row>
    <row r="14" spans="2:67" x14ac:dyDescent="0.25">
      <c r="B14" s="39" t="s">
        <v>16</v>
      </c>
      <c r="C14" s="6" t="s">
        <v>31</v>
      </c>
      <c r="D14" s="37" t="s">
        <v>32</v>
      </c>
      <c r="E14" s="37" t="str">
        <f t="shared" si="0"/>
        <v>F 35-39</v>
      </c>
      <c r="F14" s="40">
        <v>78400</v>
      </c>
      <c r="G14" s="37"/>
      <c r="I14" s="39" t="s">
        <v>16</v>
      </c>
      <c r="J14" s="6" t="s">
        <v>31</v>
      </c>
      <c r="K14" s="37" t="s">
        <v>32</v>
      </c>
      <c r="L14" s="37" t="str">
        <f t="shared" si="2"/>
        <v>F 35-39</v>
      </c>
      <c r="M14" s="40">
        <v>81481</v>
      </c>
      <c r="N14" s="37"/>
      <c r="O14" s="37"/>
      <c r="P14" s="39" t="s">
        <v>16</v>
      </c>
      <c r="Q14" s="6" t="s">
        <v>26</v>
      </c>
      <c r="R14" s="14">
        <v>12605</v>
      </c>
      <c r="S14" s="18"/>
      <c r="U14" s="39" t="s">
        <v>16</v>
      </c>
      <c r="V14" s="6" t="s">
        <v>36</v>
      </c>
      <c r="W14" s="37" t="str">
        <f t="shared" si="3"/>
        <v>F 40+</v>
      </c>
      <c r="X14" s="40">
        <v>127182</v>
      </c>
      <c r="Z14" s="39" t="s">
        <v>16</v>
      </c>
      <c r="AA14" s="6" t="s">
        <v>36</v>
      </c>
      <c r="AB14" s="37" t="str">
        <f t="shared" si="4"/>
        <v>F 40+</v>
      </c>
      <c r="AC14" s="40">
        <v>40</v>
      </c>
      <c r="AE14" s="122" t="s">
        <v>16</v>
      </c>
      <c r="AF14" s="37" t="s">
        <v>36</v>
      </c>
      <c r="AG14" s="37" t="str">
        <f t="shared" si="5"/>
        <v>F 40+</v>
      </c>
      <c r="AH14" s="40">
        <v>382</v>
      </c>
      <c r="AI14" s="111" t="s">
        <v>16</v>
      </c>
      <c r="AJ14" s="6" t="s">
        <v>36</v>
      </c>
      <c r="AK14" s="37" t="str">
        <f t="shared" si="6"/>
        <v>F 40+</v>
      </c>
      <c r="AL14" s="40">
        <v>292</v>
      </c>
      <c r="AM14" s="122" t="s">
        <v>30</v>
      </c>
      <c r="AN14" s="6" t="s">
        <v>35</v>
      </c>
      <c r="AO14" s="37" t="str">
        <f t="shared" si="7"/>
        <v>M 0-11 mths</v>
      </c>
      <c r="AP14" s="40">
        <v>6</v>
      </c>
      <c r="AR14" s="39" t="s">
        <v>16</v>
      </c>
      <c r="AS14" s="6" t="s">
        <v>31</v>
      </c>
      <c r="AT14" s="37" t="str">
        <f t="shared" si="8"/>
        <v>F 35-39</v>
      </c>
      <c r="AU14" s="40">
        <v>6565</v>
      </c>
      <c r="AW14" s="39" t="s">
        <v>16</v>
      </c>
      <c r="AX14" s="6" t="s">
        <v>36</v>
      </c>
      <c r="AY14" s="37" t="str">
        <f t="shared" si="9"/>
        <v>F 40+</v>
      </c>
      <c r="AZ14" s="40">
        <v>5923</v>
      </c>
      <c r="BB14" s="39" t="s">
        <v>16</v>
      </c>
      <c r="BC14" s="6" t="s">
        <v>31</v>
      </c>
      <c r="BD14" s="37" t="str">
        <f t="shared" si="10"/>
        <v>F 35-39</v>
      </c>
      <c r="BE14" s="40">
        <v>4396</v>
      </c>
      <c r="BG14" s="39" t="s">
        <v>16</v>
      </c>
      <c r="BH14" s="6" t="s">
        <v>38</v>
      </c>
      <c r="BI14" s="37" t="str">
        <f t="shared" si="11"/>
        <v>F 5-9</v>
      </c>
      <c r="BJ14" s="40">
        <v>1014</v>
      </c>
      <c r="BL14" s="39" t="s">
        <v>16</v>
      </c>
      <c r="BM14" s="6" t="s">
        <v>38</v>
      </c>
      <c r="BN14" s="37" t="str">
        <f t="shared" si="1"/>
        <v>F 5-9</v>
      </c>
      <c r="BO14" s="40">
        <v>126</v>
      </c>
    </row>
    <row r="15" spans="2:67" x14ac:dyDescent="0.25">
      <c r="B15" s="39" t="s">
        <v>16</v>
      </c>
      <c r="C15" s="6" t="s">
        <v>36</v>
      </c>
      <c r="D15" s="37" t="s">
        <v>32</v>
      </c>
      <c r="E15" s="37" t="str">
        <f t="shared" si="0"/>
        <v>F 40+</v>
      </c>
      <c r="F15" s="40">
        <v>137838</v>
      </c>
      <c r="G15" s="37"/>
      <c r="I15" s="39" t="s">
        <v>16</v>
      </c>
      <c r="J15" s="6" t="s">
        <v>36</v>
      </c>
      <c r="K15" s="37" t="s">
        <v>32</v>
      </c>
      <c r="L15" s="37" t="str">
        <f t="shared" si="2"/>
        <v>F 40+</v>
      </c>
      <c r="M15" s="40">
        <v>146428</v>
      </c>
      <c r="N15" s="37"/>
      <c r="O15" s="37"/>
      <c r="P15" s="39" t="s">
        <v>30</v>
      </c>
      <c r="Q15" s="6" t="s">
        <v>26</v>
      </c>
      <c r="R15" s="14">
        <v>3114</v>
      </c>
      <c r="S15" s="18"/>
      <c r="U15" s="39" t="s">
        <v>16</v>
      </c>
      <c r="V15" s="6" t="s">
        <v>38</v>
      </c>
      <c r="W15" s="37" t="str">
        <f t="shared" si="3"/>
        <v>F 5-9</v>
      </c>
      <c r="X15" s="40">
        <v>8139</v>
      </c>
      <c r="Z15" s="39" t="s">
        <v>16</v>
      </c>
      <c r="AA15" s="6" t="s">
        <v>38</v>
      </c>
      <c r="AB15" s="37" t="str">
        <f t="shared" si="4"/>
        <v>F 5-9</v>
      </c>
      <c r="AC15" s="40">
        <v>695</v>
      </c>
      <c r="AE15" s="122" t="s">
        <v>16</v>
      </c>
      <c r="AF15" s="37" t="s">
        <v>38</v>
      </c>
      <c r="AG15" s="37" t="str">
        <f t="shared" si="5"/>
        <v>F 5-9</v>
      </c>
      <c r="AH15" s="40">
        <v>34</v>
      </c>
      <c r="AI15" s="111" t="s">
        <v>16</v>
      </c>
      <c r="AJ15" s="6" t="s">
        <v>38</v>
      </c>
      <c r="AK15" s="37" t="str">
        <f t="shared" si="6"/>
        <v>F 5-9</v>
      </c>
      <c r="AL15" s="40">
        <v>18</v>
      </c>
      <c r="AM15" s="122" t="s">
        <v>30</v>
      </c>
      <c r="AN15" s="6" t="s">
        <v>28</v>
      </c>
      <c r="AO15" s="37" t="str">
        <f t="shared" si="7"/>
        <v>M 20-24</v>
      </c>
      <c r="AP15" s="40">
        <v>1</v>
      </c>
      <c r="AR15" s="39" t="s">
        <v>16</v>
      </c>
      <c r="AS15" s="6" t="s">
        <v>36</v>
      </c>
      <c r="AT15" s="37" t="str">
        <f t="shared" si="8"/>
        <v>F 40+</v>
      </c>
      <c r="AU15" s="40">
        <v>9394</v>
      </c>
      <c r="AW15" s="39" t="s">
        <v>16</v>
      </c>
      <c r="AX15" s="6" t="s">
        <v>38</v>
      </c>
      <c r="AY15" s="37" t="str">
        <f t="shared" si="9"/>
        <v>F 5-9</v>
      </c>
      <c r="AZ15" s="40">
        <v>422</v>
      </c>
      <c r="BB15" s="39" t="s">
        <v>16</v>
      </c>
      <c r="BC15" s="6" t="s">
        <v>36</v>
      </c>
      <c r="BD15" s="37" t="str">
        <f t="shared" si="10"/>
        <v>F 40+</v>
      </c>
      <c r="BE15" s="40">
        <v>6761</v>
      </c>
      <c r="BG15" s="39" t="s">
        <v>30</v>
      </c>
      <c r="BH15" s="6" t="s">
        <v>39</v>
      </c>
      <c r="BI15" s="37" t="str">
        <f t="shared" si="11"/>
        <v>M 1-4</v>
      </c>
      <c r="BJ15" s="40">
        <v>375</v>
      </c>
      <c r="BL15" s="39" t="s">
        <v>30</v>
      </c>
      <c r="BM15" s="6" t="s">
        <v>35</v>
      </c>
      <c r="BN15" s="37" t="str">
        <f t="shared" si="1"/>
        <v>M 0-11 mths</v>
      </c>
      <c r="BO15" s="40">
        <v>31</v>
      </c>
    </row>
    <row r="16" spans="2:67" x14ac:dyDescent="0.25">
      <c r="B16" s="39" t="s">
        <v>16</v>
      </c>
      <c r="C16" s="6" t="s">
        <v>38</v>
      </c>
      <c r="D16" s="37" t="s">
        <v>32</v>
      </c>
      <c r="E16" s="37" t="str">
        <f t="shared" si="0"/>
        <v>F 5-9</v>
      </c>
      <c r="F16" s="40">
        <v>9882</v>
      </c>
      <c r="G16" s="37"/>
      <c r="I16" s="39" t="s">
        <v>16</v>
      </c>
      <c r="J16" s="6" t="s">
        <v>38</v>
      </c>
      <c r="K16" s="37" t="s">
        <v>32</v>
      </c>
      <c r="L16" s="37" t="str">
        <f t="shared" si="2"/>
        <v>F 5-9</v>
      </c>
      <c r="M16" s="40">
        <v>10298</v>
      </c>
      <c r="N16" s="37"/>
      <c r="O16" s="37"/>
      <c r="P16" s="39" t="s">
        <v>16</v>
      </c>
      <c r="Q16" s="6" t="s">
        <v>28</v>
      </c>
      <c r="R16" s="14">
        <v>54672</v>
      </c>
      <c r="S16" s="18"/>
      <c r="U16" s="39" t="s">
        <v>30</v>
      </c>
      <c r="V16" s="6" t="s">
        <v>35</v>
      </c>
      <c r="W16" s="37" t="str">
        <f t="shared" si="3"/>
        <v>M 0-11 mths</v>
      </c>
      <c r="X16" s="40">
        <v>447</v>
      </c>
      <c r="Z16" s="39" t="s">
        <v>30</v>
      </c>
      <c r="AA16" s="6" t="s">
        <v>35</v>
      </c>
      <c r="AB16" s="37" t="str">
        <f t="shared" si="4"/>
        <v>M 0-11 mths</v>
      </c>
      <c r="AC16" s="40">
        <v>372</v>
      </c>
      <c r="AE16" s="122" t="s">
        <v>30</v>
      </c>
      <c r="AF16" s="37" t="s">
        <v>45</v>
      </c>
      <c r="AG16" s="37" t="str">
        <f t="shared" si="5"/>
        <v>M NULL</v>
      </c>
      <c r="AH16" s="40">
        <v>1</v>
      </c>
      <c r="AI16" s="111" t="s">
        <v>30</v>
      </c>
      <c r="AJ16" s="6" t="s">
        <v>35</v>
      </c>
      <c r="AK16" s="37" t="str">
        <f t="shared" si="6"/>
        <v>M 0-11 mths</v>
      </c>
      <c r="AL16" s="40">
        <v>18</v>
      </c>
      <c r="AM16" s="122" t="s">
        <v>30</v>
      </c>
      <c r="AN16" s="6" t="s">
        <v>34</v>
      </c>
      <c r="AO16" s="37" t="str">
        <f t="shared" si="7"/>
        <v>M 25-29</v>
      </c>
      <c r="AP16" s="40">
        <v>3</v>
      </c>
      <c r="AR16" s="39" t="s">
        <v>16</v>
      </c>
      <c r="AS16" s="6" t="s">
        <v>38</v>
      </c>
      <c r="AT16" s="37" t="str">
        <f t="shared" si="8"/>
        <v>F 5-9</v>
      </c>
      <c r="AU16" s="40">
        <v>888</v>
      </c>
      <c r="AW16" s="39" t="s">
        <v>30</v>
      </c>
      <c r="AX16" s="6" t="s">
        <v>35</v>
      </c>
      <c r="AY16" s="37" t="str">
        <f t="shared" si="9"/>
        <v>M 0-11 mths</v>
      </c>
      <c r="AZ16" s="40">
        <v>408</v>
      </c>
      <c r="BB16" s="39" t="s">
        <v>16</v>
      </c>
      <c r="BC16" s="6" t="s">
        <v>38</v>
      </c>
      <c r="BD16" s="37" t="str">
        <f t="shared" si="10"/>
        <v>F 5-9</v>
      </c>
      <c r="BE16" s="40">
        <v>723</v>
      </c>
      <c r="BG16" s="39" t="s">
        <v>30</v>
      </c>
      <c r="BH16" s="6" t="s">
        <v>40</v>
      </c>
      <c r="BI16" s="37" t="str">
        <f t="shared" si="11"/>
        <v>M 10-14</v>
      </c>
      <c r="BJ16" s="40">
        <v>632</v>
      </c>
      <c r="BL16" s="39" t="s">
        <v>30</v>
      </c>
      <c r="BM16" s="6" t="s">
        <v>39</v>
      </c>
      <c r="BN16" s="37" t="str">
        <f t="shared" si="1"/>
        <v>M 1-4</v>
      </c>
      <c r="BO16" s="40">
        <v>116</v>
      </c>
    </row>
    <row r="17" spans="2:67" x14ac:dyDescent="0.25">
      <c r="B17" s="39" t="s">
        <v>30</v>
      </c>
      <c r="C17" s="6" t="s">
        <v>45</v>
      </c>
      <c r="D17" s="37" t="s">
        <v>32</v>
      </c>
      <c r="E17" s="37" t="str">
        <f t="shared" si="0"/>
        <v>M NULL</v>
      </c>
      <c r="F17" s="40">
        <v>47</v>
      </c>
      <c r="G17" s="37"/>
      <c r="I17" s="39" t="s">
        <v>30</v>
      </c>
      <c r="J17" s="6" t="s">
        <v>45</v>
      </c>
      <c r="K17" s="37" t="s">
        <v>32</v>
      </c>
      <c r="L17" s="37" t="str">
        <f t="shared" si="2"/>
        <v>M NULL</v>
      </c>
      <c r="M17" s="40">
        <v>46</v>
      </c>
      <c r="N17" s="37"/>
      <c r="O17" s="37"/>
      <c r="P17" s="39" t="s">
        <v>30</v>
      </c>
      <c r="Q17" s="6" t="s">
        <v>28</v>
      </c>
      <c r="R17" s="14">
        <v>7292</v>
      </c>
      <c r="S17" s="18"/>
      <c r="U17" s="39" t="s">
        <v>30</v>
      </c>
      <c r="V17" s="6" t="s">
        <v>39</v>
      </c>
      <c r="W17" s="37" t="str">
        <f t="shared" si="3"/>
        <v>M 1-4</v>
      </c>
      <c r="X17" s="40">
        <v>5843</v>
      </c>
      <c r="Z17" s="39" t="s">
        <v>30</v>
      </c>
      <c r="AA17" s="6" t="s">
        <v>39</v>
      </c>
      <c r="AB17" s="37" t="str">
        <f t="shared" si="4"/>
        <v>M 1-4</v>
      </c>
      <c r="AC17" s="40">
        <v>888</v>
      </c>
      <c r="AE17" s="122" t="s">
        <v>30</v>
      </c>
      <c r="AF17" s="37" t="s">
        <v>35</v>
      </c>
      <c r="AG17" s="37" t="str">
        <f t="shared" si="5"/>
        <v>M 0-11 mths</v>
      </c>
      <c r="AH17" s="40">
        <v>45</v>
      </c>
      <c r="AI17" s="111" t="s">
        <v>30</v>
      </c>
      <c r="AJ17" s="6" t="s">
        <v>39</v>
      </c>
      <c r="AK17" s="37" t="str">
        <f t="shared" si="6"/>
        <v>M 1-4</v>
      </c>
      <c r="AL17" s="40">
        <v>42</v>
      </c>
      <c r="AM17" s="122" t="s">
        <v>30</v>
      </c>
      <c r="AN17" s="6" t="s">
        <v>33</v>
      </c>
      <c r="AO17" s="37" t="str">
        <f t="shared" si="7"/>
        <v>M 30-34</v>
      </c>
      <c r="AP17" s="40">
        <v>4</v>
      </c>
      <c r="AR17" s="39" t="s">
        <v>30</v>
      </c>
      <c r="AS17" s="6" t="s">
        <v>45</v>
      </c>
      <c r="AT17" s="37" t="str">
        <f t="shared" si="8"/>
        <v>M NULL</v>
      </c>
      <c r="AU17" s="40">
        <v>6</v>
      </c>
      <c r="AW17" s="39" t="s">
        <v>30</v>
      </c>
      <c r="AX17" s="6" t="s">
        <v>39</v>
      </c>
      <c r="AY17" s="37" t="str">
        <f t="shared" si="9"/>
        <v>M 1-4</v>
      </c>
      <c r="AZ17" s="40">
        <v>756</v>
      </c>
      <c r="BB17" s="39" t="s">
        <v>30</v>
      </c>
      <c r="BC17" s="6" t="s">
        <v>45</v>
      </c>
      <c r="BD17" s="37" t="str">
        <f t="shared" si="10"/>
        <v>M NULL</v>
      </c>
      <c r="BE17" s="40">
        <v>4</v>
      </c>
      <c r="BG17" s="39" t="s">
        <v>30</v>
      </c>
      <c r="BH17" s="6" t="s">
        <v>26</v>
      </c>
      <c r="BI17" s="37" t="str">
        <f t="shared" si="11"/>
        <v>M 15-19</v>
      </c>
      <c r="BJ17" s="40">
        <v>381</v>
      </c>
      <c r="BL17" s="39" t="s">
        <v>30</v>
      </c>
      <c r="BM17" s="6" t="s">
        <v>40</v>
      </c>
      <c r="BN17" s="37" t="str">
        <f t="shared" si="1"/>
        <v>M 10-14</v>
      </c>
      <c r="BO17" s="40">
        <v>47</v>
      </c>
    </row>
    <row r="18" spans="2:67" x14ac:dyDescent="0.25">
      <c r="B18" s="39" t="s">
        <v>30</v>
      </c>
      <c r="C18" s="6" t="s">
        <v>35</v>
      </c>
      <c r="D18" s="37" t="s">
        <v>32</v>
      </c>
      <c r="E18" s="37" t="str">
        <f t="shared" si="0"/>
        <v>M 0-11 mths</v>
      </c>
      <c r="F18" s="40">
        <v>1115</v>
      </c>
      <c r="G18" s="37"/>
      <c r="I18" s="39" t="s">
        <v>30</v>
      </c>
      <c r="J18" s="6" t="s">
        <v>35</v>
      </c>
      <c r="K18" s="37" t="s">
        <v>32</v>
      </c>
      <c r="L18" s="37" t="str">
        <f t="shared" si="2"/>
        <v>M 0-11 mths</v>
      </c>
      <c r="M18" s="40">
        <v>894</v>
      </c>
      <c r="N18" s="37"/>
      <c r="O18" s="37"/>
      <c r="P18" s="39" t="s">
        <v>16</v>
      </c>
      <c r="Q18" s="6" t="s">
        <v>34</v>
      </c>
      <c r="R18" s="14">
        <v>82594</v>
      </c>
      <c r="S18" s="18"/>
      <c r="U18" s="39" t="s">
        <v>30</v>
      </c>
      <c r="V18" s="6" t="s">
        <v>40</v>
      </c>
      <c r="W18" s="37" t="str">
        <f t="shared" si="3"/>
        <v>M 10-14</v>
      </c>
      <c r="X18" s="40">
        <v>4480</v>
      </c>
      <c r="Z18" s="39" t="s">
        <v>30</v>
      </c>
      <c r="AA18" s="6" t="s">
        <v>40</v>
      </c>
      <c r="AB18" s="37" t="str">
        <f t="shared" si="4"/>
        <v>M 10-14</v>
      </c>
      <c r="AC18" s="40">
        <v>380</v>
      </c>
      <c r="AE18" s="122" t="s">
        <v>30</v>
      </c>
      <c r="AF18" s="37" t="s">
        <v>39</v>
      </c>
      <c r="AG18" s="37" t="str">
        <f t="shared" si="5"/>
        <v>M 1-4</v>
      </c>
      <c r="AH18" s="40">
        <v>78</v>
      </c>
      <c r="AI18" s="111" t="s">
        <v>30</v>
      </c>
      <c r="AJ18" s="6" t="s">
        <v>40</v>
      </c>
      <c r="AK18" s="37" t="str">
        <f t="shared" si="6"/>
        <v>M 10-14</v>
      </c>
      <c r="AL18" s="40">
        <v>7</v>
      </c>
      <c r="AM18" s="125" t="s">
        <v>30</v>
      </c>
      <c r="AN18" s="17" t="s">
        <v>31</v>
      </c>
      <c r="AO18" s="42" t="str">
        <f t="shared" si="7"/>
        <v>M 35-39</v>
      </c>
      <c r="AP18" s="43">
        <v>4</v>
      </c>
      <c r="AR18" s="39" t="s">
        <v>30</v>
      </c>
      <c r="AS18" s="6" t="s">
        <v>35</v>
      </c>
      <c r="AT18" s="37" t="str">
        <f t="shared" si="8"/>
        <v>M 0-11 mths</v>
      </c>
      <c r="AU18" s="40">
        <v>220</v>
      </c>
      <c r="AW18" s="39" t="s">
        <v>30</v>
      </c>
      <c r="AX18" s="6" t="s">
        <v>40</v>
      </c>
      <c r="AY18" s="37" t="str">
        <f t="shared" si="9"/>
        <v>M 10-14</v>
      </c>
      <c r="AZ18" s="40">
        <v>228</v>
      </c>
      <c r="BB18" s="39" t="s">
        <v>30</v>
      </c>
      <c r="BC18" s="6" t="s">
        <v>35</v>
      </c>
      <c r="BD18" s="37" t="str">
        <f t="shared" si="10"/>
        <v>M 0-11 mths</v>
      </c>
      <c r="BE18" s="40">
        <v>38</v>
      </c>
      <c r="BG18" s="39" t="s">
        <v>30</v>
      </c>
      <c r="BH18" s="6" t="s">
        <v>28</v>
      </c>
      <c r="BI18" s="37" t="str">
        <f t="shared" si="11"/>
        <v>M 20-24</v>
      </c>
      <c r="BJ18" s="40">
        <v>457</v>
      </c>
      <c r="BL18" s="39" t="s">
        <v>30</v>
      </c>
      <c r="BM18" s="6" t="s">
        <v>26</v>
      </c>
      <c r="BN18" s="37" t="str">
        <f t="shared" si="1"/>
        <v>M 15-19</v>
      </c>
      <c r="BO18" s="40">
        <v>65</v>
      </c>
    </row>
    <row r="19" spans="2:67" x14ac:dyDescent="0.25">
      <c r="B19" s="39" t="s">
        <v>30</v>
      </c>
      <c r="C19" s="6" t="s">
        <v>39</v>
      </c>
      <c r="D19" s="37" t="s">
        <v>32</v>
      </c>
      <c r="E19" s="37" t="str">
        <f t="shared" si="0"/>
        <v>M 1-4</v>
      </c>
      <c r="F19" s="40">
        <v>8099</v>
      </c>
      <c r="G19" s="37"/>
      <c r="I19" s="39" t="s">
        <v>30</v>
      </c>
      <c r="J19" s="6" t="s">
        <v>39</v>
      </c>
      <c r="K19" s="37" t="s">
        <v>32</v>
      </c>
      <c r="L19" s="37" t="str">
        <f t="shared" si="2"/>
        <v>M 1-4</v>
      </c>
      <c r="M19" s="40">
        <v>7673</v>
      </c>
      <c r="N19" s="37"/>
      <c r="O19" s="37"/>
      <c r="P19" s="39" t="s">
        <v>30</v>
      </c>
      <c r="Q19" s="6" t="s">
        <v>34</v>
      </c>
      <c r="R19" s="14">
        <v>19494</v>
      </c>
      <c r="S19" s="18"/>
      <c r="U19" s="39" t="s">
        <v>30</v>
      </c>
      <c r="V19" s="6" t="s">
        <v>26</v>
      </c>
      <c r="W19" s="37" t="str">
        <f t="shared" si="3"/>
        <v>M 15-19</v>
      </c>
      <c r="X19" s="40">
        <v>2733</v>
      </c>
      <c r="Z19" s="39" t="s">
        <v>30</v>
      </c>
      <c r="AA19" s="6" t="s">
        <v>26</v>
      </c>
      <c r="AB19" s="37" t="str">
        <f t="shared" si="4"/>
        <v>M 15-19</v>
      </c>
      <c r="AC19" s="40">
        <v>454</v>
      </c>
      <c r="AE19" s="122" t="s">
        <v>30</v>
      </c>
      <c r="AF19" s="37" t="s">
        <v>40</v>
      </c>
      <c r="AG19" s="37" t="str">
        <f t="shared" si="5"/>
        <v>M 10-14</v>
      </c>
      <c r="AH19" s="40">
        <v>18</v>
      </c>
      <c r="AI19" s="111" t="s">
        <v>30</v>
      </c>
      <c r="AJ19" s="6" t="s">
        <v>26</v>
      </c>
      <c r="AK19" s="37" t="str">
        <f t="shared" si="6"/>
        <v>M 15-19</v>
      </c>
      <c r="AL19" s="40">
        <v>8</v>
      </c>
      <c r="AM19" s="111"/>
      <c r="AO19" s="37" t="str">
        <f t="shared" si="7"/>
        <v xml:space="preserve"> </v>
      </c>
      <c r="AR19" s="39" t="s">
        <v>30</v>
      </c>
      <c r="AS19" s="6" t="s">
        <v>39</v>
      </c>
      <c r="AT19" s="37" t="str">
        <f t="shared" si="8"/>
        <v>M 1-4</v>
      </c>
      <c r="AU19" s="40">
        <v>1175</v>
      </c>
      <c r="AW19" s="39" t="s">
        <v>30</v>
      </c>
      <c r="AX19" s="6" t="s">
        <v>26</v>
      </c>
      <c r="AY19" s="37" t="str">
        <f t="shared" si="9"/>
        <v>M 15-19</v>
      </c>
      <c r="AZ19" s="40">
        <v>392</v>
      </c>
      <c r="BB19" s="39" t="s">
        <v>30</v>
      </c>
      <c r="BC19" s="6" t="s">
        <v>39</v>
      </c>
      <c r="BD19" s="37" t="str">
        <f t="shared" si="10"/>
        <v>M 1-4</v>
      </c>
      <c r="BE19" s="40">
        <v>699</v>
      </c>
      <c r="BG19" s="39" t="s">
        <v>30</v>
      </c>
      <c r="BH19" s="6" t="s">
        <v>34</v>
      </c>
      <c r="BI19" s="37" t="str">
        <f t="shared" si="11"/>
        <v>M 25-29</v>
      </c>
      <c r="BJ19" s="40">
        <v>1760</v>
      </c>
      <c r="BL19" s="39" t="s">
        <v>30</v>
      </c>
      <c r="BM19" s="6" t="s">
        <v>28</v>
      </c>
      <c r="BN19" s="37" t="str">
        <f t="shared" si="1"/>
        <v>M 20-24</v>
      </c>
      <c r="BO19" s="40">
        <v>204</v>
      </c>
    </row>
    <row r="20" spans="2:67" x14ac:dyDescent="0.25">
      <c r="B20" s="39" t="s">
        <v>30</v>
      </c>
      <c r="C20" s="6" t="s">
        <v>40</v>
      </c>
      <c r="D20" s="37" t="s">
        <v>32</v>
      </c>
      <c r="E20" s="37" t="str">
        <f t="shared" si="0"/>
        <v>M 10-14</v>
      </c>
      <c r="F20" s="40">
        <v>5366</v>
      </c>
      <c r="G20" s="37"/>
      <c r="I20" s="39" t="s">
        <v>30</v>
      </c>
      <c r="J20" s="6" t="s">
        <v>40</v>
      </c>
      <c r="K20" s="37" t="s">
        <v>32</v>
      </c>
      <c r="L20" s="37" t="str">
        <f t="shared" si="2"/>
        <v>M 10-14</v>
      </c>
      <c r="M20" s="40">
        <v>5675</v>
      </c>
      <c r="N20" s="37"/>
      <c r="O20" s="37"/>
      <c r="P20" s="39" t="s">
        <v>16</v>
      </c>
      <c r="Q20" s="6" t="s">
        <v>33</v>
      </c>
      <c r="R20" s="14">
        <v>91474</v>
      </c>
      <c r="S20" s="18"/>
      <c r="U20" s="39" t="s">
        <v>30</v>
      </c>
      <c r="V20" s="6" t="s">
        <v>28</v>
      </c>
      <c r="W20" s="37" t="str">
        <f t="shared" si="3"/>
        <v>M 20-24</v>
      </c>
      <c r="X20" s="40">
        <v>6835</v>
      </c>
      <c r="Z20" s="39" t="s">
        <v>30</v>
      </c>
      <c r="AA20" s="6" t="s">
        <v>28</v>
      </c>
      <c r="AB20" s="37" t="str">
        <f t="shared" si="4"/>
        <v>M 20-24</v>
      </c>
      <c r="AC20" s="40">
        <v>1752</v>
      </c>
      <c r="AE20" s="122" t="s">
        <v>30</v>
      </c>
      <c r="AF20" s="37" t="s">
        <v>26</v>
      </c>
      <c r="AG20" s="37" t="str">
        <f t="shared" si="5"/>
        <v>M 15-19</v>
      </c>
      <c r="AH20" s="40">
        <v>15</v>
      </c>
      <c r="AI20" s="111" t="s">
        <v>30</v>
      </c>
      <c r="AJ20" s="6" t="s">
        <v>28</v>
      </c>
      <c r="AK20" s="37" t="str">
        <f t="shared" si="6"/>
        <v>M 20-24</v>
      </c>
      <c r="AL20" s="40">
        <v>28</v>
      </c>
      <c r="AM20" s="111"/>
      <c r="AO20" s="37" t="str">
        <f t="shared" si="7"/>
        <v xml:space="preserve"> </v>
      </c>
      <c r="AR20" s="39" t="s">
        <v>30</v>
      </c>
      <c r="AS20" s="6" t="s">
        <v>40</v>
      </c>
      <c r="AT20" s="37" t="str">
        <f t="shared" si="8"/>
        <v>M 10-14</v>
      </c>
      <c r="AU20" s="40">
        <v>441</v>
      </c>
      <c r="AW20" s="39" t="s">
        <v>30</v>
      </c>
      <c r="AX20" s="6" t="s">
        <v>28</v>
      </c>
      <c r="AY20" s="37" t="str">
        <f t="shared" si="9"/>
        <v>M 20-24</v>
      </c>
      <c r="AZ20" s="40">
        <v>2133</v>
      </c>
      <c r="BB20" s="39" t="s">
        <v>30</v>
      </c>
      <c r="BC20" s="6" t="s">
        <v>40</v>
      </c>
      <c r="BD20" s="37" t="str">
        <f t="shared" si="10"/>
        <v>M 10-14</v>
      </c>
      <c r="BE20" s="40">
        <v>335</v>
      </c>
      <c r="BG20" s="39" t="s">
        <v>30</v>
      </c>
      <c r="BH20" s="6" t="s">
        <v>33</v>
      </c>
      <c r="BI20" s="37" t="str">
        <f t="shared" si="11"/>
        <v>M 30-34</v>
      </c>
      <c r="BJ20" s="40">
        <v>3287</v>
      </c>
      <c r="BL20" s="39" t="s">
        <v>30</v>
      </c>
      <c r="BM20" s="6" t="s">
        <v>34</v>
      </c>
      <c r="BN20" s="37" t="str">
        <f t="shared" si="1"/>
        <v>M 25-29</v>
      </c>
      <c r="BO20" s="40">
        <v>404</v>
      </c>
    </row>
    <row r="21" spans="2:67" x14ac:dyDescent="0.25">
      <c r="B21" s="39" t="s">
        <v>30</v>
      </c>
      <c r="C21" s="6" t="s">
        <v>26</v>
      </c>
      <c r="D21" s="37" t="s">
        <v>32</v>
      </c>
      <c r="E21" s="37" t="str">
        <f t="shared" si="0"/>
        <v>M 15-19</v>
      </c>
      <c r="F21" s="40">
        <v>3853</v>
      </c>
      <c r="G21" s="37"/>
      <c r="I21" s="39" t="s">
        <v>30</v>
      </c>
      <c r="J21" s="6" t="s">
        <v>26</v>
      </c>
      <c r="K21" s="37" t="s">
        <v>32</v>
      </c>
      <c r="L21" s="37" t="str">
        <f t="shared" si="2"/>
        <v>M 15-19</v>
      </c>
      <c r="M21" s="40">
        <v>3771</v>
      </c>
      <c r="N21" s="37"/>
      <c r="O21" s="37"/>
      <c r="P21" s="39" t="s">
        <v>30</v>
      </c>
      <c r="Q21" s="6" t="s">
        <v>33</v>
      </c>
      <c r="R21" s="14">
        <v>32451</v>
      </c>
      <c r="S21" s="18"/>
      <c r="U21" s="39" t="s">
        <v>30</v>
      </c>
      <c r="V21" s="6" t="s">
        <v>34</v>
      </c>
      <c r="W21" s="37" t="str">
        <f t="shared" si="3"/>
        <v>M 25-29</v>
      </c>
      <c r="X21" s="40">
        <v>17734</v>
      </c>
      <c r="Z21" s="39" t="s">
        <v>30</v>
      </c>
      <c r="AA21" s="6" t="s">
        <v>34</v>
      </c>
      <c r="AB21" s="37" t="str">
        <f t="shared" si="4"/>
        <v>M 25-29</v>
      </c>
      <c r="AC21" s="40">
        <v>3282</v>
      </c>
      <c r="AE21" s="122" t="s">
        <v>30</v>
      </c>
      <c r="AF21" s="37" t="s">
        <v>28</v>
      </c>
      <c r="AG21" s="37" t="str">
        <f t="shared" si="5"/>
        <v>M 20-24</v>
      </c>
      <c r="AH21" s="40">
        <v>54</v>
      </c>
      <c r="AI21" s="37" t="s">
        <v>30</v>
      </c>
      <c r="AJ21" s="6" t="s">
        <v>34</v>
      </c>
      <c r="AK21" s="37" t="str">
        <f t="shared" si="6"/>
        <v>M 25-29</v>
      </c>
      <c r="AL21" s="40">
        <v>86</v>
      </c>
      <c r="AO21" s="37" t="str">
        <f t="shared" si="7"/>
        <v xml:space="preserve"> </v>
      </c>
      <c r="AR21" s="39" t="s">
        <v>30</v>
      </c>
      <c r="AS21" s="6" t="s">
        <v>26</v>
      </c>
      <c r="AT21" s="37" t="str">
        <f t="shared" si="8"/>
        <v>M 15-19</v>
      </c>
      <c r="AU21" s="40">
        <v>586</v>
      </c>
      <c r="AW21" s="39" t="s">
        <v>30</v>
      </c>
      <c r="AX21" s="6" t="s">
        <v>34</v>
      </c>
      <c r="AY21" s="37" t="str">
        <f t="shared" si="9"/>
        <v>M 25-29</v>
      </c>
      <c r="AZ21" s="40">
        <v>3857</v>
      </c>
      <c r="BB21" s="39" t="s">
        <v>30</v>
      </c>
      <c r="BC21" s="6" t="s">
        <v>26</v>
      </c>
      <c r="BD21" s="37" t="str">
        <f t="shared" si="10"/>
        <v>M 15-19</v>
      </c>
      <c r="BE21" s="40">
        <v>265</v>
      </c>
      <c r="BG21" s="39" t="s">
        <v>30</v>
      </c>
      <c r="BH21" s="6" t="s">
        <v>31</v>
      </c>
      <c r="BI21" s="37" t="str">
        <f t="shared" si="11"/>
        <v>M 35-39</v>
      </c>
      <c r="BJ21" s="40">
        <v>3737</v>
      </c>
      <c r="BL21" s="39" t="s">
        <v>30</v>
      </c>
      <c r="BM21" s="6" t="s">
        <v>33</v>
      </c>
      <c r="BN21" s="37" t="str">
        <f t="shared" si="1"/>
        <v>M 30-34</v>
      </c>
      <c r="BO21" s="40">
        <v>441</v>
      </c>
    </row>
    <row r="22" spans="2:67" x14ac:dyDescent="0.25">
      <c r="B22" s="39" t="s">
        <v>30</v>
      </c>
      <c r="C22" s="6" t="s">
        <v>28</v>
      </c>
      <c r="D22" s="37" t="s">
        <v>32</v>
      </c>
      <c r="E22" s="37" t="str">
        <f t="shared" si="0"/>
        <v>M 20-24</v>
      </c>
      <c r="F22" s="40">
        <v>11398</v>
      </c>
      <c r="G22" s="37"/>
      <c r="I22" s="39" t="s">
        <v>30</v>
      </c>
      <c r="J22" s="6" t="s">
        <v>28</v>
      </c>
      <c r="K22" s="37" t="s">
        <v>32</v>
      </c>
      <c r="L22" s="37" t="str">
        <f t="shared" si="2"/>
        <v>M 20-24</v>
      </c>
      <c r="M22" s="40">
        <v>10612</v>
      </c>
      <c r="N22" s="37"/>
      <c r="O22" s="37"/>
      <c r="P22" s="39" t="s">
        <v>16</v>
      </c>
      <c r="Q22" s="6" t="s">
        <v>31</v>
      </c>
      <c r="R22" s="14">
        <v>73328</v>
      </c>
      <c r="S22" s="18"/>
      <c r="U22" s="39" t="s">
        <v>30</v>
      </c>
      <c r="V22" s="6" t="s">
        <v>33</v>
      </c>
      <c r="W22" s="37" t="str">
        <f t="shared" si="3"/>
        <v>M 30-34</v>
      </c>
      <c r="X22" s="40">
        <v>29164</v>
      </c>
      <c r="Z22" s="39" t="s">
        <v>30</v>
      </c>
      <c r="AA22" s="6" t="s">
        <v>33</v>
      </c>
      <c r="AB22" s="37" t="str">
        <f t="shared" si="4"/>
        <v>M 30-34</v>
      </c>
      <c r="AC22" s="40">
        <v>3742</v>
      </c>
      <c r="AE22" s="122" t="s">
        <v>30</v>
      </c>
      <c r="AF22" s="37" t="s">
        <v>34</v>
      </c>
      <c r="AG22" s="37" t="str">
        <f t="shared" si="5"/>
        <v>M 25-29</v>
      </c>
      <c r="AH22" s="40">
        <v>115</v>
      </c>
      <c r="AI22" s="111" t="s">
        <v>30</v>
      </c>
      <c r="AJ22" s="6" t="s">
        <v>33</v>
      </c>
      <c r="AK22" s="37" t="str">
        <f t="shared" si="6"/>
        <v>M 30-34</v>
      </c>
      <c r="AL22" s="40">
        <v>108</v>
      </c>
      <c r="AM22" s="111"/>
      <c r="AO22" s="37" t="str">
        <f t="shared" si="7"/>
        <v xml:space="preserve"> </v>
      </c>
      <c r="AR22" s="39" t="s">
        <v>30</v>
      </c>
      <c r="AS22" s="6" t="s">
        <v>28</v>
      </c>
      <c r="AT22" s="37" t="str">
        <f t="shared" si="8"/>
        <v>M 20-24</v>
      </c>
      <c r="AU22" s="40">
        <v>2552</v>
      </c>
      <c r="AW22" s="39" t="s">
        <v>30</v>
      </c>
      <c r="AX22" s="6" t="s">
        <v>33</v>
      </c>
      <c r="AY22" s="37" t="str">
        <f t="shared" si="9"/>
        <v>M 30-34</v>
      </c>
      <c r="AZ22" s="40">
        <v>4224</v>
      </c>
      <c r="BB22" s="39" t="s">
        <v>30</v>
      </c>
      <c r="BC22" s="6" t="s">
        <v>28</v>
      </c>
      <c r="BD22" s="37" t="str">
        <f t="shared" si="10"/>
        <v>M 20-24</v>
      </c>
      <c r="BE22" s="40">
        <v>1187</v>
      </c>
      <c r="BG22" s="39" t="s">
        <v>30</v>
      </c>
      <c r="BH22" s="6" t="s">
        <v>36</v>
      </c>
      <c r="BI22" s="37" t="str">
        <f t="shared" si="11"/>
        <v>M 40+</v>
      </c>
      <c r="BJ22" s="40">
        <v>3442</v>
      </c>
      <c r="BL22" s="39" t="s">
        <v>30</v>
      </c>
      <c r="BM22" s="6" t="s">
        <v>31</v>
      </c>
      <c r="BN22" s="37" t="str">
        <f t="shared" si="1"/>
        <v>M 35-39</v>
      </c>
      <c r="BO22" s="40">
        <v>383</v>
      </c>
    </row>
    <row r="23" spans="2:67" x14ac:dyDescent="0.25">
      <c r="B23" s="39" t="s">
        <v>30</v>
      </c>
      <c r="C23" s="6" t="s">
        <v>34</v>
      </c>
      <c r="D23" s="37" t="s">
        <v>32</v>
      </c>
      <c r="E23" s="37" t="str">
        <f t="shared" si="0"/>
        <v>M 25-29</v>
      </c>
      <c r="F23" s="40">
        <v>26233</v>
      </c>
      <c r="G23" s="37"/>
      <c r="I23" s="39" t="s">
        <v>30</v>
      </c>
      <c r="J23" s="6" t="s">
        <v>34</v>
      </c>
      <c r="K23" s="37" t="s">
        <v>32</v>
      </c>
      <c r="L23" s="37" t="str">
        <f t="shared" si="2"/>
        <v>M 25-29</v>
      </c>
      <c r="M23" s="40">
        <v>25955</v>
      </c>
      <c r="N23" s="37"/>
      <c r="O23" s="37"/>
      <c r="P23" s="39" t="s">
        <v>30</v>
      </c>
      <c r="Q23" s="6" t="s">
        <v>31</v>
      </c>
      <c r="R23" s="14">
        <v>34308</v>
      </c>
      <c r="S23" s="18"/>
      <c r="U23" s="39" t="s">
        <v>30</v>
      </c>
      <c r="V23" s="6" t="s">
        <v>31</v>
      </c>
      <c r="W23" s="37" t="str">
        <f t="shared" si="3"/>
        <v>M 35-39</v>
      </c>
      <c r="X23" s="40">
        <v>30571</v>
      </c>
      <c r="Y23" s="81"/>
      <c r="Z23" s="119" t="s">
        <v>30</v>
      </c>
      <c r="AA23" s="6" t="s">
        <v>31</v>
      </c>
      <c r="AB23" s="37" t="str">
        <f t="shared" si="4"/>
        <v>M 35-39</v>
      </c>
      <c r="AC23" s="40">
        <v>3422</v>
      </c>
      <c r="AE23" s="122" t="s">
        <v>30</v>
      </c>
      <c r="AF23" s="37" t="s">
        <v>33</v>
      </c>
      <c r="AG23" s="37" t="str">
        <f t="shared" si="5"/>
        <v>M 30-34</v>
      </c>
      <c r="AH23" s="40">
        <v>195</v>
      </c>
      <c r="AI23" s="188" t="s">
        <v>30</v>
      </c>
      <c r="AJ23" s="187" t="s">
        <v>31</v>
      </c>
      <c r="AK23" s="37" t="str">
        <f t="shared" si="6"/>
        <v>M 35-39</v>
      </c>
      <c r="AL23" s="40">
        <v>145</v>
      </c>
      <c r="AM23" s="188"/>
      <c r="AN23" s="187"/>
      <c r="AO23" s="37" t="str">
        <f t="shared" si="7"/>
        <v xml:space="preserve"> </v>
      </c>
      <c r="AR23" s="39" t="s">
        <v>30</v>
      </c>
      <c r="AS23" s="6" t="s">
        <v>34</v>
      </c>
      <c r="AT23" s="37" t="str">
        <f t="shared" si="8"/>
        <v>M 25-29</v>
      </c>
      <c r="AU23" s="40">
        <v>4699</v>
      </c>
      <c r="AW23" s="39" t="s">
        <v>30</v>
      </c>
      <c r="AX23" s="6" t="s">
        <v>31</v>
      </c>
      <c r="AY23" s="37" t="str">
        <f t="shared" si="9"/>
        <v>M 35-39</v>
      </c>
      <c r="AZ23" s="40">
        <v>3524</v>
      </c>
      <c r="BB23" s="39" t="s">
        <v>30</v>
      </c>
      <c r="BC23" s="6" t="s">
        <v>34</v>
      </c>
      <c r="BD23" s="37" t="str">
        <f t="shared" si="10"/>
        <v>M 25-29</v>
      </c>
      <c r="BE23" s="40">
        <v>2604</v>
      </c>
      <c r="BG23" s="41" t="s">
        <v>30</v>
      </c>
      <c r="BH23" s="17" t="s">
        <v>38</v>
      </c>
      <c r="BI23" s="42" t="str">
        <f t="shared" si="11"/>
        <v>M 5-9</v>
      </c>
      <c r="BJ23" s="43">
        <v>887</v>
      </c>
      <c r="BL23" s="39" t="s">
        <v>30</v>
      </c>
      <c r="BM23" s="6" t="s">
        <v>36</v>
      </c>
      <c r="BN23" s="37" t="str">
        <f t="shared" si="1"/>
        <v>M 40+</v>
      </c>
      <c r="BO23" s="40">
        <v>675</v>
      </c>
    </row>
    <row r="24" spans="2:67" x14ac:dyDescent="0.25">
      <c r="B24" s="39" t="s">
        <v>30</v>
      </c>
      <c r="C24" s="6" t="s">
        <v>33</v>
      </c>
      <c r="D24" s="37" t="s">
        <v>32</v>
      </c>
      <c r="E24" s="37" t="str">
        <f t="shared" si="0"/>
        <v>M 30-34</v>
      </c>
      <c r="F24" s="40">
        <v>39153</v>
      </c>
      <c r="G24" s="37"/>
      <c r="I24" s="39" t="s">
        <v>30</v>
      </c>
      <c r="J24" s="6" t="s">
        <v>33</v>
      </c>
      <c r="K24" s="37" t="s">
        <v>32</v>
      </c>
      <c r="L24" s="37" t="str">
        <f t="shared" si="2"/>
        <v>M 30-34</v>
      </c>
      <c r="M24" s="40">
        <v>40242</v>
      </c>
      <c r="N24" s="37"/>
      <c r="O24" s="37"/>
      <c r="P24" s="39" t="s">
        <v>16</v>
      </c>
      <c r="Q24" s="6" t="s">
        <v>36</v>
      </c>
      <c r="R24" s="14">
        <v>133744</v>
      </c>
      <c r="S24" s="18"/>
      <c r="U24" s="39" t="s">
        <v>30</v>
      </c>
      <c r="V24" s="6" t="s">
        <v>36</v>
      </c>
      <c r="W24" s="37" t="str">
        <f t="shared" si="3"/>
        <v>M 40+</v>
      </c>
      <c r="X24" s="40">
        <v>77381</v>
      </c>
      <c r="Z24" s="39" t="s">
        <v>30</v>
      </c>
      <c r="AA24" s="6" t="s">
        <v>36</v>
      </c>
      <c r="AB24" s="37" t="str">
        <f t="shared" si="4"/>
        <v>M 40+</v>
      </c>
      <c r="AC24" s="40">
        <v>35</v>
      </c>
      <c r="AE24" s="122" t="s">
        <v>30</v>
      </c>
      <c r="AF24" s="37" t="s">
        <v>31</v>
      </c>
      <c r="AG24" s="37" t="str">
        <f t="shared" si="5"/>
        <v>M 35-39</v>
      </c>
      <c r="AH24" s="40">
        <v>178</v>
      </c>
      <c r="AI24" s="111" t="s">
        <v>30</v>
      </c>
      <c r="AJ24" s="6" t="s">
        <v>36</v>
      </c>
      <c r="AK24" s="37" t="str">
        <f t="shared" si="6"/>
        <v>M 40+</v>
      </c>
      <c r="AL24" s="40">
        <v>359</v>
      </c>
      <c r="AM24" s="111"/>
      <c r="AO24" s="37" t="str">
        <f t="shared" si="7"/>
        <v xml:space="preserve"> </v>
      </c>
      <c r="AR24" s="39" t="s">
        <v>30</v>
      </c>
      <c r="AS24" s="6" t="s">
        <v>33</v>
      </c>
      <c r="AT24" s="37" t="str">
        <f t="shared" si="8"/>
        <v>M 30-34</v>
      </c>
      <c r="AU24" s="40">
        <v>5609</v>
      </c>
      <c r="AW24" s="39" t="s">
        <v>30</v>
      </c>
      <c r="AX24" s="6" t="s">
        <v>36</v>
      </c>
      <c r="AY24" s="37" t="str">
        <f t="shared" si="9"/>
        <v>M 40+</v>
      </c>
      <c r="AZ24" s="40">
        <v>5693</v>
      </c>
      <c r="BB24" s="39" t="s">
        <v>30</v>
      </c>
      <c r="BC24" s="6" t="s">
        <v>33</v>
      </c>
      <c r="BD24" s="37" t="str">
        <f t="shared" si="10"/>
        <v>M 30-34</v>
      </c>
      <c r="BE24" s="40">
        <v>3567</v>
      </c>
      <c r="BL24" s="41" t="s">
        <v>30</v>
      </c>
      <c r="BM24" s="17" t="s">
        <v>38</v>
      </c>
      <c r="BN24" s="42" t="str">
        <f t="shared" si="1"/>
        <v>M 5-9</v>
      </c>
      <c r="BO24" s="43">
        <v>95</v>
      </c>
    </row>
    <row r="25" spans="2:67" x14ac:dyDescent="0.25">
      <c r="B25" s="39" t="s">
        <v>30</v>
      </c>
      <c r="C25" s="6" t="s">
        <v>31</v>
      </c>
      <c r="D25" s="37" t="s">
        <v>32</v>
      </c>
      <c r="E25" s="37" t="str">
        <f t="shared" si="0"/>
        <v>M 35-39</v>
      </c>
      <c r="F25" s="40">
        <v>39425</v>
      </c>
      <c r="G25" s="37"/>
      <c r="I25" s="39" t="s">
        <v>30</v>
      </c>
      <c r="J25" s="6" t="s">
        <v>31</v>
      </c>
      <c r="K25" s="37" t="s">
        <v>32</v>
      </c>
      <c r="L25" s="37" t="str">
        <f t="shared" si="2"/>
        <v>M 35-39</v>
      </c>
      <c r="M25" s="40">
        <v>40904</v>
      </c>
      <c r="N25" s="37"/>
      <c r="O25" s="37"/>
      <c r="P25" s="39" t="s">
        <v>30</v>
      </c>
      <c r="Q25" s="6" t="s">
        <v>36</v>
      </c>
      <c r="R25" s="14">
        <v>80823</v>
      </c>
      <c r="S25" s="18"/>
      <c r="U25" s="41" t="s">
        <v>30</v>
      </c>
      <c r="V25" s="17" t="s">
        <v>38</v>
      </c>
      <c r="W25" s="42" t="str">
        <f t="shared" si="3"/>
        <v>M 5-9</v>
      </c>
      <c r="X25" s="43">
        <v>7086</v>
      </c>
      <c r="Z25" s="41" t="s">
        <v>30</v>
      </c>
      <c r="AA25" s="17" t="s">
        <v>38</v>
      </c>
      <c r="AB25" s="37" t="str">
        <f t="shared" si="4"/>
        <v>M 5-9</v>
      </c>
      <c r="AC25" s="40">
        <v>632</v>
      </c>
      <c r="AE25" s="122" t="s">
        <v>30</v>
      </c>
      <c r="AF25" s="37" t="s">
        <v>36</v>
      </c>
      <c r="AG25" s="37" t="str">
        <f t="shared" si="5"/>
        <v>M 40+</v>
      </c>
      <c r="AH25" s="40">
        <v>463</v>
      </c>
      <c r="AI25" s="257" t="s">
        <v>30</v>
      </c>
      <c r="AJ25" s="17" t="s">
        <v>38</v>
      </c>
      <c r="AK25" s="42" t="str">
        <f t="shared" si="6"/>
        <v>M 5-9</v>
      </c>
      <c r="AL25" s="43">
        <v>22</v>
      </c>
      <c r="AM25" s="111"/>
      <c r="AO25" s="37" t="str">
        <f t="shared" si="7"/>
        <v xml:space="preserve"> </v>
      </c>
      <c r="AR25" s="39" t="s">
        <v>30</v>
      </c>
      <c r="AS25" s="6" t="s">
        <v>31</v>
      </c>
      <c r="AT25" s="37" t="str">
        <f t="shared" si="8"/>
        <v>M 35-39</v>
      </c>
      <c r="AU25" s="40">
        <v>4871</v>
      </c>
      <c r="AW25" s="41" t="s">
        <v>30</v>
      </c>
      <c r="AX25" s="17" t="s">
        <v>38</v>
      </c>
      <c r="AY25" s="42" t="str">
        <f t="shared" si="9"/>
        <v>M 5-9</v>
      </c>
      <c r="AZ25" s="43">
        <v>355</v>
      </c>
      <c r="BB25" s="39" t="s">
        <v>30</v>
      </c>
      <c r="BC25" s="6" t="s">
        <v>31</v>
      </c>
      <c r="BD25" s="37" t="str">
        <f t="shared" si="10"/>
        <v>M 35-39</v>
      </c>
      <c r="BE25" s="40">
        <v>3072</v>
      </c>
    </row>
    <row r="26" spans="2:67" x14ac:dyDescent="0.25">
      <c r="B26" s="39" t="s">
        <v>30</v>
      </c>
      <c r="C26" s="6" t="s">
        <v>36</v>
      </c>
      <c r="D26" s="37" t="s">
        <v>32</v>
      </c>
      <c r="E26" s="37" t="str">
        <f t="shared" si="0"/>
        <v>M 40+</v>
      </c>
      <c r="F26" s="40">
        <v>86667</v>
      </c>
      <c r="G26" s="16"/>
      <c r="I26" s="39" t="s">
        <v>30</v>
      </c>
      <c r="J26" s="6" t="s">
        <v>36</v>
      </c>
      <c r="K26" s="37" t="s">
        <v>32</v>
      </c>
      <c r="L26" s="37" t="str">
        <f t="shared" si="2"/>
        <v>M 40+</v>
      </c>
      <c r="M26" s="40">
        <v>92144</v>
      </c>
      <c r="P26" s="39" t="s">
        <v>16</v>
      </c>
      <c r="Q26" s="180" t="s">
        <v>38</v>
      </c>
      <c r="R26" s="14">
        <v>9153</v>
      </c>
      <c r="S26" s="40"/>
      <c r="X26" s="255"/>
      <c r="AD26" s="255"/>
      <c r="AE26" s="125" t="s">
        <v>30</v>
      </c>
      <c r="AF26" s="42" t="s">
        <v>38</v>
      </c>
      <c r="AG26" s="42" t="str">
        <f t="shared" si="5"/>
        <v>M 5-9</v>
      </c>
      <c r="AH26" s="43">
        <v>25</v>
      </c>
      <c r="AK26" s="37" t="str">
        <f t="shared" si="6"/>
        <v xml:space="preserve"> </v>
      </c>
      <c r="AO26" s="37" t="str">
        <f t="shared" si="7"/>
        <v xml:space="preserve"> </v>
      </c>
      <c r="AR26" s="39" t="s">
        <v>30</v>
      </c>
      <c r="AS26" s="6" t="s">
        <v>36</v>
      </c>
      <c r="AT26" s="37" t="str">
        <f t="shared" si="8"/>
        <v>M 40+</v>
      </c>
      <c r="AU26" s="40">
        <v>8113</v>
      </c>
      <c r="BB26" s="39" t="s">
        <v>30</v>
      </c>
      <c r="BC26" s="6" t="s">
        <v>36</v>
      </c>
      <c r="BD26" s="37" t="str">
        <f t="shared" si="10"/>
        <v>M 40+</v>
      </c>
      <c r="BE26" s="40">
        <v>5628</v>
      </c>
    </row>
    <row r="27" spans="2:67" x14ac:dyDescent="0.25">
      <c r="B27" s="41" t="s">
        <v>30</v>
      </c>
      <c r="C27" s="17" t="s">
        <v>38</v>
      </c>
      <c r="D27" s="42" t="s">
        <v>32</v>
      </c>
      <c r="E27" s="42" t="str">
        <f t="shared" si="0"/>
        <v>M 5-9</v>
      </c>
      <c r="F27" s="43">
        <v>8592</v>
      </c>
      <c r="G27" s="16"/>
      <c r="I27" s="41" t="s">
        <v>30</v>
      </c>
      <c r="J27" s="17" t="s">
        <v>38</v>
      </c>
      <c r="K27" s="42" t="s">
        <v>32</v>
      </c>
      <c r="L27" s="42" t="str">
        <f t="shared" si="2"/>
        <v>M 5-9</v>
      </c>
      <c r="M27" s="43">
        <v>8968</v>
      </c>
      <c r="P27" s="41" t="s">
        <v>30</v>
      </c>
      <c r="Q27" s="181" t="s">
        <v>38</v>
      </c>
      <c r="R27" s="14">
        <v>7973</v>
      </c>
      <c r="S27" s="43"/>
      <c r="AK27" s="37" t="str">
        <f t="shared" si="6"/>
        <v xml:space="preserve"> </v>
      </c>
      <c r="AO27" s="37" t="str">
        <f t="shared" si="7"/>
        <v xml:space="preserve"> </v>
      </c>
      <c r="AR27" s="41" t="s">
        <v>30</v>
      </c>
      <c r="AS27" s="17" t="s">
        <v>38</v>
      </c>
      <c r="AT27" s="42" t="str">
        <f t="shared" si="8"/>
        <v>M 5-9</v>
      </c>
      <c r="AU27" s="43">
        <v>754</v>
      </c>
      <c r="BB27" s="41" t="s">
        <v>30</v>
      </c>
      <c r="BC27" s="17" t="s">
        <v>38</v>
      </c>
      <c r="BD27" s="42" t="str">
        <f t="shared" si="10"/>
        <v>M 5-9</v>
      </c>
      <c r="BE27" s="43">
        <v>640</v>
      </c>
    </row>
    <row r="28" spans="2:67" x14ac:dyDescent="0.25">
      <c r="F28" s="16"/>
      <c r="G28" s="16"/>
      <c r="Q28" s="180"/>
    </row>
    <row r="29" spans="2:67" x14ac:dyDescent="0.25">
      <c r="F29" s="16"/>
      <c r="G29" s="16"/>
      <c r="Q29" s="180"/>
    </row>
    <row r="30" spans="2:67" x14ac:dyDescent="0.25">
      <c r="F30" s="16"/>
      <c r="G30" s="16"/>
      <c r="Q30" s="180"/>
    </row>
    <row r="31" spans="2:67" x14ac:dyDescent="0.25">
      <c r="F31" s="16"/>
      <c r="G31" s="16"/>
      <c r="Q31" s="180"/>
    </row>
    <row r="32" spans="2:67" x14ac:dyDescent="0.25">
      <c r="F32" s="16"/>
      <c r="G32" s="16"/>
      <c r="Q32" s="180"/>
    </row>
    <row r="33" spans="6:17" x14ac:dyDescent="0.25">
      <c r="F33" s="16"/>
      <c r="G33" s="16"/>
      <c r="Q33" s="180"/>
    </row>
    <row r="34" spans="6:17" x14ac:dyDescent="0.25">
      <c r="F34" s="16"/>
      <c r="G34" s="16"/>
      <c r="Q34" s="180"/>
    </row>
    <row r="35" spans="6:17" x14ac:dyDescent="0.25">
      <c r="F35" s="16"/>
      <c r="G35" s="16"/>
      <c r="Q35" s="180"/>
    </row>
    <row r="36" spans="6:17" x14ac:dyDescent="0.25">
      <c r="F36" s="16"/>
      <c r="G36" s="16"/>
      <c r="Q36" s="180"/>
    </row>
    <row r="37" spans="6:17" x14ac:dyDescent="0.25">
      <c r="F37" s="16"/>
      <c r="G37" s="16"/>
      <c r="Q37" s="180"/>
    </row>
    <row r="38" spans="6:17" x14ac:dyDescent="0.25">
      <c r="F38" s="16"/>
      <c r="G38" s="16"/>
      <c r="Q38" s="180"/>
    </row>
    <row r="39" spans="6:17" x14ac:dyDescent="0.25">
      <c r="F39" s="16"/>
      <c r="G39" s="16"/>
      <c r="Q39" s="180"/>
    </row>
    <row r="40" spans="6:17" x14ac:dyDescent="0.25">
      <c r="F40" s="16"/>
      <c r="G40" s="16"/>
      <c r="Q40" s="180"/>
    </row>
    <row r="41" spans="6:17" x14ac:dyDescent="0.25">
      <c r="F41" s="16"/>
      <c r="G41" s="16"/>
      <c r="Q41" s="180"/>
    </row>
    <row r="42" spans="6:17" x14ac:dyDescent="0.25">
      <c r="F42" s="16"/>
      <c r="G42" s="16"/>
      <c r="Q42" s="180"/>
    </row>
    <row r="43" spans="6:17" x14ac:dyDescent="0.25">
      <c r="F43" s="16"/>
      <c r="G43" s="16"/>
      <c r="Q43" s="180"/>
    </row>
    <row r="44" spans="6:17" x14ac:dyDescent="0.25">
      <c r="F44" s="16"/>
      <c r="G44" s="16"/>
      <c r="Q44" s="180"/>
    </row>
    <row r="45" spans="6:17" x14ac:dyDescent="0.25">
      <c r="F45" s="16"/>
      <c r="G45" s="16"/>
      <c r="Q45" s="180"/>
    </row>
    <row r="46" spans="6:17" x14ac:dyDescent="0.25">
      <c r="F46" s="16"/>
      <c r="G46" s="16"/>
      <c r="Q46" s="180"/>
    </row>
    <row r="47" spans="6:17" x14ac:dyDescent="0.25">
      <c r="F47" s="16"/>
      <c r="G47" s="16"/>
      <c r="Q47" s="180"/>
    </row>
    <row r="48" spans="6:17" x14ac:dyDescent="0.25">
      <c r="F48" s="16"/>
      <c r="G48" s="16"/>
      <c r="Q48" s="180"/>
    </row>
    <row r="49" spans="6:17" x14ac:dyDescent="0.25">
      <c r="F49" s="16"/>
      <c r="G49" s="16"/>
      <c r="Q49" s="180"/>
    </row>
    <row r="50" spans="6:17" x14ac:dyDescent="0.25">
      <c r="F50" s="16"/>
      <c r="G50" s="16"/>
      <c r="Q50" s="180"/>
    </row>
    <row r="51" spans="6:17" x14ac:dyDescent="0.25">
      <c r="F51" s="16"/>
      <c r="G51" s="16"/>
      <c r="Q51" s="180"/>
    </row>
    <row r="52" spans="6:17" x14ac:dyDescent="0.25">
      <c r="F52" s="16"/>
      <c r="G52" s="16"/>
      <c r="Q52" s="180"/>
    </row>
    <row r="53" spans="6:17" x14ac:dyDescent="0.25">
      <c r="F53" s="16"/>
      <c r="G53" s="16"/>
      <c r="Q53" s="180"/>
    </row>
    <row r="54" spans="6:17" x14ac:dyDescent="0.25">
      <c r="F54" s="16"/>
      <c r="G54" s="16"/>
      <c r="Q54" s="180"/>
    </row>
    <row r="55" spans="6:17" x14ac:dyDescent="0.25">
      <c r="F55" s="16"/>
      <c r="G55" s="16"/>
      <c r="Q55" s="180"/>
    </row>
    <row r="56" spans="6:17" x14ac:dyDescent="0.25">
      <c r="F56" s="16"/>
      <c r="G56" s="16"/>
      <c r="Q56" s="180"/>
    </row>
    <row r="57" spans="6:17" x14ac:dyDescent="0.25">
      <c r="F57" s="16"/>
      <c r="G57" s="16"/>
      <c r="Q57" s="180"/>
    </row>
    <row r="58" spans="6:17" x14ac:dyDescent="0.25">
      <c r="F58" s="16"/>
      <c r="G58" s="16"/>
      <c r="Q58" s="180"/>
    </row>
    <row r="59" spans="6:17" x14ac:dyDescent="0.25">
      <c r="F59" s="16"/>
      <c r="G59" s="16"/>
      <c r="Q59" s="180"/>
    </row>
    <row r="60" spans="6:17" x14ac:dyDescent="0.25">
      <c r="F60" s="16"/>
      <c r="G60" s="16"/>
      <c r="Q60" s="180"/>
    </row>
    <row r="61" spans="6:17" x14ac:dyDescent="0.25">
      <c r="F61" s="16"/>
      <c r="G61" s="16"/>
      <c r="Q61" s="180"/>
    </row>
    <row r="62" spans="6:17" x14ac:dyDescent="0.25">
      <c r="F62" s="16"/>
      <c r="G62" s="16"/>
      <c r="Q62" s="180"/>
    </row>
    <row r="63" spans="6:17" x14ac:dyDescent="0.25">
      <c r="F63" s="16"/>
      <c r="G63" s="16"/>
      <c r="Q63" s="180"/>
    </row>
    <row r="64" spans="6:17" x14ac:dyDescent="0.25">
      <c r="F64" s="16"/>
      <c r="G64" s="16"/>
      <c r="Q64" s="180"/>
    </row>
    <row r="65" spans="6:17" x14ac:dyDescent="0.25">
      <c r="F65" s="16"/>
      <c r="G65" s="16"/>
      <c r="Q65" s="180"/>
    </row>
    <row r="66" spans="6:17" x14ac:dyDescent="0.25">
      <c r="F66" s="16"/>
      <c r="G66" s="16"/>
      <c r="Q66" s="180"/>
    </row>
    <row r="67" spans="6:17" x14ac:dyDescent="0.25">
      <c r="F67" s="16"/>
      <c r="G67" s="16"/>
      <c r="Q67" s="180"/>
    </row>
    <row r="68" spans="6:17" x14ac:dyDescent="0.25">
      <c r="F68" s="16"/>
      <c r="G68" s="16"/>
      <c r="Q68" s="180"/>
    </row>
    <row r="69" spans="6:17" x14ac:dyDescent="0.25">
      <c r="F69" s="16"/>
      <c r="G69" s="16"/>
      <c r="Q69" s="180"/>
    </row>
    <row r="70" spans="6:17" x14ac:dyDescent="0.25">
      <c r="F70" s="16"/>
      <c r="G70" s="16"/>
      <c r="Q70" s="180"/>
    </row>
    <row r="71" spans="6:17" x14ac:dyDescent="0.25">
      <c r="F71" s="16"/>
      <c r="G71" s="16"/>
      <c r="Q71" s="180"/>
    </row>
    <row r="72" spans="6:17" x14ac:dyDescent="0.25">
      <c r="F72" s="16"/>
      <c r="G72" s="16"/>
      <c r="Q72" s="180"/>
    </row>
    <row r="73" spans="6:17" x14ac:dyDescent="0.25">
      <c r="F73" s="16"/>
      <c r="G73" s="16"/>
      <c r="Q73" s="180"/>
    </row>
    <row r="74" spans="6:17" x14ac:dyDescent="0.25">
      <c r="F74" s="16"/>
      <c r="G74" s="16"/>
      <c r="Q74" s="180"/>
    </row>
    <row r="75" spans="6:17" x14ac:dyDescent="0.25">
      <c r="F75" s="16"/>
      <c r="G75" s="16"/>
      <c r="Q75" s="180"/>
    </row>
    <row r="76" spans="6:17" x14ac:dyDescent="0.25">
      <c r="F76" s="16"/>
      <c r="G76" s="16"/>
      <c r="Q76" s="180"/>
    </row>
    <row r="77" spans="6:17" x14ac:dyDescent="0.25">
      <c r="F77" s="16"/>
      <c r="G77" s="16"/>
      <c r="Q77" s="180"/>
    </row>
    <row r="78" spans="6:17" x14ac:dyDescent="0.25">
      <c r="F78" s="16"/>
      <c r="G78" s="16"/>
      <c r="Q78" s="180"/>
    </row>
    <row r="79" spans="6:17" x14ac:dyDescent="0.25">
      <c r="F79" s="16"/>
      <c r="G79" s="16"/>
      <c r="Q79" s="180"/>
    </row>
    <row r="80" spans="6:17" x14ac:dyDescent="0.25">
      <c r="F80" s="16"/>
      <c r="G80" s="16"/>
      <c r="Q80" s="180"/>
    </row>
    <row r="81" spans="6:17" x14ac:dyDescent="0.25">
      <c r="F81" s="16"/>
      <c r="G81" s="16"/>
      <c r="Q81" s="180"/>
    </row>
    <row r="82" spans="6:17" x14ac:dyDescent="0.25">
      <c r="F82" s="16"/>
      <c r="G82" s="16"/>
      <c r="Q82" s="180"/>
    </row>
    <row r="83" spans="6:17" x14ac:dyDescent="0.25">
      <c r="F83" s="16"/>
      <c r="G83" s="16"/>
      <c r="Q83" s="180"/>
    </row>
    <row r="84" spans="6:17" x14ac:dyDescent="0.25">
      <c r="F84" s="16"/>
      <c r="G84" s="16"/>
      <c r="Q84" s="180"/>
    </row>
    <row r="85" spans="6:17" x14ac:dyDescent="0.25">
      <c r="F85" s="16"/>
      <c r="G85" s="16"/>
      <c r="Q85" s="180"/>
    </row>
    <row r="86" spans="6:17" x14ac:dyDescent="0.25">
      <c r="F86" s="16"/>
      <c r="G86" s="16"/>
      <c r="Q86" s="180"/>
    </row>
    <row r="87" spans="6:17" x14ac:dyDescent="0.25">
      <c r="F87" s="16"/>
      <c r="G87" s="16"/>
      <c r="Q87" s="180"/>
    </row>
    <row r="88" spans="6:17" x14ac:dyDescent="0.25">
      <c r="F88" s="16"/>
      <c r="G88" s="16"/>
      <c r="Q88" s="180"/>
    </row>
    <row r="89" spans="6:17" x14ac:dyDescent="0.25">
      <c r="F89" s="16"/>
      <c r="G89" s="16"/>
      <c r="Q89" s="180"/>
    </row>
    <row r="90" spans="6:17" x14ac:dyDescent="0.25">
      <c r="F90" s="16"/>
      <c r="G90" s="16"/>
      <c r="Q90" s="180"/>
    </row>
    <row r="91" spans="6:17" x14ac:dyDescent="0.25">
      <c r="F91" s="16"/>
      <c r="G91" s="16"/>
      <c r="Q91" s="180"/>
    </row>
    <row r="92" spans="6:17" x14ac:dyDescent="0.25">
      <c r="F92" s="16"/>
      <c r="G92" s="16"/>
      <c r="Q92" s="180"/>
    </row>
    <row r="93" spans="6:17" x14ac:dyDescent="0.25">
      <c r="F93" s="16"/>
      <c r="G93" s="16"/>
      <c r="Q93" s="180"/>
    </row>
    <row r="94" spans="6:17" x14ac:dyDescent="0.25">
      <c r="F94" s="16"/>
      <c r="G94" s="16"/>
      <c r="Q94" s="180"/>
    </row>
    <row r="95" spans="6:17" x14ac:dyDescent="0.25">
      <c r="F95" s="16"/>
      <c r="G95" s="16"/>
      <c r="Q95" s="180"/>
    </row>
    <row r="96" spans="6:17" x14ac:dyDescent="0.25">
      <c r="F96" s="16"/>
      <c r="G96" s="16"/>
      <c r="Q96" s="180"/>
    </row>
    <row r="97" spans="6:17" x14ac:dyDescent="0.25">
      <c r="F97" s="16"/>
      <c r="G97" s="16"/>
      <c r="Q97" s="180"/>
    </row>
    <row r="98" spans="6:17" x14ac:dyDescent="0.25">
      <c r="F98" s="16"/>
      <c r="G98" s="16"/>
      <c r="Q98" s="180"/>
    </row>
    <row r="99" spans="6:17" x14ac:dyDescent="0.25">
      <c r="F99" s="16"/>
      <c r="G99" s="16"/>
      <c r="Q99" s="180"/>
    </row>
    <row r="100" spans="6:17" x14ac:dyDescent="0.25">
      <c r="F100" s="16"/>
      <c r="G100" s="16"/>
      <c r="Q100" s="180"/>
    </row>
    <row r="101" spans="6:17" x14ac:dyDescent="0.25">
      <c r="F101" s="16"/>
      <c r="G101" s="16"/>
      <c r="Q101" s="180"/>
    </row>
    <row r="102" spans="6:17" x14ac:dyDescent="0.25">
      <c r="F102" s="16"/>
      <c r="G102" s="16"/>
      <c r="Q102" s="180"/>
    </row>
    <row r="103" spans="6:17" x14ac:dyDescent="0.25">
      <c r="F103" s="16"/>
      <c r="G103" s="16"/>
      <c r="Q103" s="180"/>
    </row>
    <row r="104" spans="6:17" x14ac:dyDescent="0.25">
      <c r="F104" s="16"/>
      <c r="G104" s="16"/>
      <c r="Q104" s="180"/>
    </row>
    <row r="105" spans="6:17" x14ac:dyDescent="0.25">
      <c r="F105" s="16"/>
      <c r="G105" s="16"/>
      <c r="Q105" s="180"/>
    </row>
    <row r="106" spans="6:17" x14ac:dyDescent="0.25">
      <c r="F106" s="16"/>
      <c r="G106" s="16"/>
      <c r="Q106" s="180"/>
    </row>
    <row r="107" spans="6:17" x14ac:dyDescent="0.25">
      <c r="F107" s="16"/>
      <c r="G107" s="16"/>
      <c r="Q107" s="180"/>
    </row>
    <row r="108" spans="6:17" x14ac:dyDescent="0.25">
      <c r="F108" s="16"/>
      <c r="G108" s="16"/>
      <c r="Q108" s="180"/>
    </row>
    <row r="109" spans="6:17" x14ac:dyDescent="0.25">
      <c r="F109" s="16"/>
      <c r="G109" s="16"/>
      <c r="Q109" s="180"/>
    </row>
    <row r="110" spans="6:17" x14ac:dyDescent="0.25">
      <c r="F110" s="16"/>
      <c r="G110" s="16"/>
      <c r="Q110" s="180"/>
    </row>
    <row r="111" spans="6:17" x14ac:dyDescent="0.25">
      <c r="F111" s="16"/>
      <c r="G111" s="16"/>
      <c r="Q111" s="180"/>
    </row>
    <row r="112" spans="6:17" x14ac:dyDescent="0.25">
      <c r="F112" s="16"/>
      <c r="G112" s="16"/>
      <c r="Q112" s="180"/>
    </row>
    <row r="113" spans="6:17" x14ac:dyDescent="0.25">
      <c r="F113" s="16"/>
      <c r="G113" s="16"/>
      <c r="Q113" s="180"/>
    </row>
    <row r="114" spans="6:17" x14ac:dyDescent="0.25">
      <c r="F114" s="16"/>
      <c r="G114" s="16"/>
      <c r="Q114" s="180"/>
    </row>
    <row r="115" spans="6:17" x14ac:dyDescent="0.25">
      <c r="F115" s="16"/>
      <c r="G115" s="16"/>
      <c r="Q115" s="180"/>
    </row>
    <row r="116" spans="6:17" x14ac:dyDescent="0.25">
      <c r="F116" s="16"/>
      <c r="G116" s="16"/>
      <c r="Q116" s="180"/>
    </row>
    <row r="117" spans="6:17" x14ac:dyDescent="0.25">
      <c r="F117" s="16"/>
      <c r="G117" s="16"/>
      <c r="Q117" s="180"/>
    </row>
    <row r="118" spans="6:17" x14ac:dyDescent="0.25">
      <c r="F118" s="16"/>
      <c r="G118" s="16"/>
      <c r="Q118" s="180"/>
    </row>
    <row r="119" spans="6:17" x14ac:dyDescent="0.25">
      <c r="F119" s="16"/>
      <c r="G119" s="16"/>
      <c r="Q119" s="180"/>
    </row>
    <row r="120" spans="6:17" x14ac:dyDescent="0.25">
      <c r="F120" s="16"/>
      <c r="G120" s="16"/>
      <c r="Q120" s="180"/>
    </row>
    <row r="121" spans="6:17" x14ac:dyDescent="0.25">
      <c r="F121" s="16"/>
      <c r="G121" s="16"/>
      <c r="Q121" s="180"/>
    </row>
    <row r="122" spans="6:17" x14ac:dyDescent="0.25">
      <c r="F122" s="16"/>
      <c r="G122" s="16"/>
      <c r="Q122" s="180"/>
    </row>
    <row r="123" spans="6:17" x14ac:dyDescent="0.25">
      <c r="F123" s="16"/>
      <c r="G123" s="16"/>
      <c r="Q123" s="180"/>
    </row>
    <row r="124" spans="6:17" x14ac:dyDescent="0.25">
      <c r="F124" s="16"/>
      <c r="G124" s="16"/>
      <c r="Q124" s="180"/>
    </row>
    <row r="125" spans="6:17" x14ac:dyDescent="0.25">
      <c r="F125" s="16"/>
      <c r="G125" s="16"/>
      <c r="Q125" s="180"/>
    </row>
    <row r="126" spans="6:17" x14ac:dyDescent="0.25">
      <c r="F126" s="16"/>
      <c r="G126" s="16"/>
      <c r="Q126" s="180"/>
    </row>
    <row r="127" spans="6:17" x14ac:dyDescent="0.25">
      <c r="F127" s="16"/>
      <c r="G127" s="16"/>
      <c r="Q127" s="180"/>
    </row>
    <row r="128" spans="6:17" x14ac:dyDescent="0.25">
      <c r="F128" s="16"/>
      <c r="G128" s="16"/>
      <c r="Q128" s="180"/>
    </row>
    <row r="129" spans="6:17" x14ac:dyDescent="0.25">
      <c r="F129" s="16"/>
      <c r="G129" s="16"/>
      <c r="Q129" s="180"/>
    </row>
    <row r="130" spans="6:17" x14ac:dyDescent="0.25">
      <c r="F130" s="16"/>
      <c r="G130" s="16"/>
      <c r="Q130" s="180"/>
    </row>
    <row r="131" spans="6:17" x14ac:dyDescent="0.25">
      <c r="F131" s="16"/>
      <c r="G131" s="16"/>
      <c r="Q131" s="180"/>
    </row>
    <row r="132" spans="6:17" x14ac:dyDescent="0.25">
      <c r="F132" s="16"/>
      <c r="G132" s="16"/>
      <c r="Q132" s="180"/>
    </row>
    <row r="133" spans="6:17" x14ac:dyDescent="0.25">
      <c r="F133" s="16"/>
      <c r="G133" s="16"/>
      <c r="Q133" s="180"/>
    </row>
    <row r="134" spans="6:17" x14ac:dyDescent="0.25">
      <c r="F134" s="16"/>
      <c r="G134" s="16"/>
      <c r="Q134" s="180"/>
    </row>
    <row r="135" spans="6:17" x14ac:dyDescent="0.25">
      <c r="F135" s="16"/>
      <c r="G135" s="16"/>
      <c r="Q135" s="180"/>
    </row>
    <row r="136" spans="6:17" x14ac:dyDescent="0.25">
      <c r="F136" s="16"/>
      <c r="G136" s="16"/>
      <c r="Q136" s="180"/>
    </row>
    <row r="137" spans="6:17" x14ac:dyDescent="0.25">
      <c r="F137" s="16"/>
      <c r="G137" s="16"/>
      <c r="Q137" s="180"/>
    </row>
    <row r="138" spans="6:17" x14ac:dyDescent="0.25">
      <c r="F138" s="16"/>
      <c r="G138" s="16"/>
      <c r="Q138" s="180"/>
    </row>
    <row r="139" spans="6:17" x14ac:dyDescent="0.25">
      <c r="F139" s="16"/>
      <c r="G139" s="16"/>
      <c r="Q139" s="180"/>
    </row>
    <row r="140" spans="6:17" x14ac:dyDescent="0.25">
      <c r="F140" s="16"/>
      <c r="G140" s="16"/>
      <c r="Q140" s="180"/>
    </row>
    <row r="141" spans="6:17" x14ac:dyDescent="0.25">
      <c r="F141" s="16"/>
      <c r="G141" s="16"/>
      <c r="Q141" s="180"/>
    </row>
    <row r="142" spans="6:17" x14ac:dyDescent="0.25">
      <c r="F142" s="16"/>
      <c r="G142" s="16"/>
      <c r="Q142" s="180"/>
    </row>
    <row r="143" spans="6:17" x14ac:dyDescent="0.25">
      <c r="F143" s="16"/>
      <c r="G143" s="16"/>
      <c r="Q143" s="180"/>
    </row>
    <row r="144" spans="6:17" x14ac:dyDescent="0.25">
      <c r="F144" s="16"/>
      <c r="G144" s="16"/>
      <c r="Q144" s="180"/>
    </row>
    <row r="145" spans="6:17" x14ac:dyDescent="0.25">
      <c r="F145" s="16"/>
      <c r="G145" s="16"/>
      <c r="Q145" s="180"/>
    </row>
    <row r="146" spans="6:17" x14ac:dyDescent="0.25">
      <c r="F146" s="16"/>
      <c r="G146" s="16"/>
      <c r="Q146" s="180"/>
    </row>
    <row r="147" spans="6:17" x14ac:dyDescent="0.25">
      <c r="F147" s="16"/>
      <c r="G147" s="16"/>
      <c r="Q147" s="180"/>
    </row>
    <row r="148" spans="6:17" x14ac:dyDescent="0.25">
      <c r="F148" s="16"/>
      <c r="G148" s="16"/>
      <c r="Q148" s="180"/>
    </row>
    <row r="149" spans="6:17" x14ac:dyDescent="0.25">
      <c r="F149" s="16"/>
      <c r="G149" s="16"/>
      <c r="Q149" s="180"/>
    </row>
    <row r="150" spans="6:17" x14ac:dyDescent="0.25">
      <c r="F150" s="16"/>
      <c r="G150" s="16"/>
      <c r="Q150" s="180"/>
    </row>
    <row r="151" spans="6:17" x14ac:dyDescent="0.25">
      <c r="F151" s="16"/>
      <c r="G151" s="16"/>
      <c r="Q151" s="180"/>
    </row>
    <row r="152" spans="6:17" x14ac:dyDescent="0.25">
      <c r="F152" s="16"/>
      <c r="G152" s="16"/>
      <c r="Q152" s="180"/>
    </row>
    <row r="153" spans="6:17" x14ac:dyDescent="0.25">
      <c r="F153" s="16"/>
      <c r="G153" s="16"/>
      <c r="Q153" s="180"/>
    </row>
    <row r="154" spans="6:17" x14ac:dyDescent="0.25">
      <c r="F154" s="16"/>
      <c r="G154" s="16"/>
      <c r="Q154" s="180"/>
    </row>
    <row r="155" spans="6:17" x14ac:dyDescent="0.25">
      <c r="F155" s="16"/>
      <c r="G155" s="16"/>
      <c r="Q155" s="180"/>
    </row>
  </sheetData>
  <mergeCells count="6">
    <mergeCell ref="BB2:BE3"/>
    <mergeCell ref="AE2:AH3"/>
    <mergeCell ref="AI2:AL3"/>
    <mergeCell ref="AM2:AP3"/>
    <mergeCell ref="AR2:AU3"/>
    <mergeCell ref="AW2:AZ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1E1A-F9C4-4565-9EC4-9204C8B26433}">
  <sheetPr>
    <tabColor theme="9"/>
  </sheetPr>
  <dimension ref="B1:BK156"/>
  <sheetViews>
    <sheetView workbookViewId="0"/>
  </sheetViews>
  <sheetFormatPr defaultRowHeight="15" x14ac:dyDescent="0.25"/>
  <cols>
    <col min="1" max="1" width="2.42578125" style="37" customWidth="1"/>
    <col min="2" max="2" width="11.28515625" style="37" customWidth="1"/>
    <col min="3" max="3" width="19" style="6" customWidth="1"/>
    <col min="4" max="4" width="4.42578125" style="5" customWidth="1"/>
    <col min="5" max="5" width="12.42578125" style="37" bestFit="1" customWidth="1"/>
    <col min="6" max="6" width="13.28515625" style="37" bestFit="1" customWidth="1"/>
    <col min="7" max="7" width="4.5703125" style="37" bestFit="1" customWidth="1"/>
    <col min="8" max="8" width="4.7109375" style="37" customWidth="1"/>
    <col min="9" max="9" width="16.42578125" style="37" bestFit="1" customWidth="1"/>
    <col min="10" max="10" width="9.140625" style="258"/>
    <col min="11" max="11" width="15.140625" style="259" bestFit="1" customWidth="1"/>
    <col min="12" max="12" width="4.28515625" style="197" customWidth="1"/>
    <col min="13" max="13" width="3.5703125" style="23" customWidth="1"/>
    <col min="14" max="14" width="10.5703125" style="23" bestFit="1" customWidth="1"/>
    <col min="15" max="15" width="14.42578125" style="23" bestFit="1" customWidth="1"/>
    <col min="16" max="16" width="12" style="23" customWidth="1"/>
    <col min="17" max="17" width="4.5703125" style="23" customWidth="1"/>
    <col min="18" max="18" width="14.140625" style="23" customWidth="1"/>
    <col min="19" max="19" width="9" style="197" bestFit="1" customWidth="1"/>
    <col min="20" max="20" width="8.85546875" style="23" customWidth="1"/>
    <col min="21" max="21" width="3.28515625" style="23" customWidth="1"/>
    <col min="22" max="22" width="16.42578125" style="23" bestFit="1" customWidth="1"/>
    <col min="23" max="23" width="14" style="23" customWidth="1"/>
    <col min="24" max="24" width="9" style="23" bestFit="1" customWidth="1"/>
    <col min="25" max="25" width="11.140625" style="23" customWidth="1"/>
    <col min="26" max="63" width="9.140625" style="23"/>
    <col min="64" max="16384" width="9.140625" style="37"/>
  </cols>
  <sheetData>
    <row r="1" spans="2:35" ht="21" x14ac:dyDescent="0.35">
      <c r="B1" s="24" t="s">
        <v>58</v>
      </c>
      <c r="C1" s="22"/>
      <c r="D1" s="71"/>
      <c r="E1" s="23"/>
      <c r="F1" s="23"/>
    </row>
    <row r="2" spans="2:35" ht="21" x14ac:dyDescent="0.35">
      <c r="B2" s="260"/>
      <c r="D2" s="75"/>
      <c r="E2" s="23"/>
      <c r="F2" s="23"/>
    </row>
    <row r="3" spans="2:35" x14ac:dyDescent="0.25">
      <c r="B3" s="251" t="s">
        <v>177</v>
      </c>
      <c r="C3" s="185"/>
      <c r="D3" s="37"/>
      <c r="E3" s="251" t="s">
        <v>178</v>
      </c>
      <c r="F3" s="38"/>
      <c r="G3" s="185"/>
      <c r="I3" s="251" t="s">
        <v>177</v>
      </c>
      <c r="J3" s="209"/>
      <c r="K3" s="210"/>
      <c r="L3" s="211"/>
      <c r="N3" s="251" t="s">
        <v>178</v>
      </c>
      <c r="O3" s="209"/>
      <c r="P3" s="209"/>
      <c r="Q3" s="217"/>
      <c r="S3" s="23"/>
      <c r="T3" s="258"/>
      <c r="V3" s="197"/>
      <c r="AC3" s="197"/>
    </row>
    <row r="4" spans="2:35" x14ac:dyDescent="0.25">
      <c r="B4" s="256"/>
      <c r="C4" s="40"/>
      <c r="D4" s="37"/>
      <c r="E4" s="256"/>
      <c r="G4" s="40"/>
      <c r="I4" s="256"/>
      <c r="J4" s="23"/>
      <c r="L4" s="212"/>
      <c r="N4" s="256"/>
      <c r="O4" s="261"/>
      <c r="P4" s="199"/>
      <c r="Q4" s="218"/>
      <c r="R4" s="200"/>
      <c r="S4" s="23"/>
      <c r="T4" s="258"/>
      <c r="V4" s="197"/>
      <c r="W4" s="261"/>
      <c r="X4" s="199"/>
      <c r="Y4" s="200"/>
      <c r="AC4" s="201"/>
      <c r="AD4" s="197"/>
      <c r="AH4" s="201"/>
      <c r="AI4" s="197"/>
    </row>
    <row r="5" spans="2:35" x14ac:dyDescent="0.25">
      <c r="B5" s="262" t="s">
        <v>37</v>
      </c>
      <c r="C5" s="40" t="s">
        <v>43</v>
      </c>
      <c r="D5" s="37"/>
      <c r="E5" s="262" t="s">
        <v>37</v>
      </c>
      <c r="F5" s="37" t="s">
        <v>43</v>
      </c>
      <c r="G5" s="40"/>
      <c r="I5" s="39" t="s">
        <v>42</v>
      </c>
      <c r="J5" s="23" t="s">
        <v>43</v>
      </c>
      <c r="K5" s="263" t="s">
        <v>37</v>
      </c>
      <c r="L5" s="212"/>
      <c r="N5" s="264" t="s">
        <v>42</v>
      </c>
      <c r="O5" s="265" t="s">
        <v>43</v>
      </c>
      <c r="P5" s="263" t="s">
        <v>37</v>
      </c>
      <c r="Q5" s="218"/>
      <c r="R5" s="200"/>
      <c r="S5" s="23"/>
      <c r="T5" s="258"/>
      <c r="V5" s="197"/>
      <c r="W5" s="261"/>
      <c r="X5" s="199"/>
      <c r="Y5" s="200"/>
      <c r="AC5" s="197"/>
      <c r="AH5" s="197"/>
    </row>
    <row r="6" spans="2:35" x14ac:dyDescent="0.25">
      <c r="B6" s="39">
        <v>15294</v>
      </c>
      <c r="C6" s="40" t="s">
        <v>45</v>
      </c>
      <c r="D6" s="37"/>
      <c r="E6" s="39">
        <v>6087</v>
      </c>
      <c r="F6" s="37" t="s">
        <v>45</v>
      </c>
      <c r="G6" s="40"/>
      <c r="I6" s="39" t="s">
        <v>45</v>
      </c>
      <c r="J6" s="23" t="s">
        <v>32</v>
      </c>
      <c r="K6" s="259">
        <v>3</v>
      </c>
      <c r="L6" s="212"/>
      <c r="N6" s="264" t="s">
        <v>45</v>
      </c>
      <c r="O6" s="265" t="s">
        <v>32</v>
      </c>
      <c r="P6" s="216">
        <v>2</v>
      </c>
      <c r="Q6" s="218"/>
      <c r="R6" s="200"/>
      <c r="S6" s="266"/>
      <c r="T6" s="258"/>
      <c r="V6" s="197"/>
      <c r="W6" s="261"/>
      <c r="X6" s="199"/>
      <c r="Y6" s="200"/>
      <c r="AA6" s="266"/>
      <c r="AC6" s="197"/>
      <c r="AF6" s="266"/>
      <c r="AH6" s="197"/>
    </row>
    <row r="7" spans="2:35" x14ac:dyDescent="0.25">
      <c r="B7" s="39">
        <v>265148</v>
      </c>
      <c r="C7" s="40" t="s">
        <v>46</v>
      </c>
      <c r="D7" s="37"/>
      <c r="E7" s="39">
        <v>336014</v>
      </c>
      <c r="F7" s="37" t="s">
        <v>46</v>
      </c>
      <c r="G7" s="40"/>
      <c r="I7" s="39" t="s">
        <v>49</v>
      </c>
      <c r="J7" s="23" t="s">
        <v>32</v>
      </c>
      <c r="K7" s="259">
        <v>47705</v>
      </c>
      <c r="L7" s="212"/>
      <c r="N7" s="264" t="s">
        <v>49</v>
      </c>
      <c r="O7" s="265" t="s">
        <v>32</v>
      </c>
      <c r="P7" s="216">
        <v>49896</v>
      </c>
      <c r="Q7" s="218"/>
      <c r="R7" s="200"/>
      <c r="S7" s="267"/>
      <c r="T7" s="258"/>
      <c r="V7" s="197"/>
      <c r="W7" s="261"/>
      <c r="X7" s="199"/>
      <c r="Y7" s="200"/>
      <c r="AA7" s="267"/>
      <c r="AC7" s="197"/>
      <c r="AF7" s="267"/>
      <c r="AH7" s="197"/>
    </row>
    <row r="8" spans="2:35" x14ac:dyDescent="0.25">
      <c r="B8" s="39">
        <v>763079</v>
      </c>
      <c r="C8" s="40" t="s">
        <v>32</v>
      </c>
      <c r="D8" s="37"/>
      <c r="E8" s="39">
        <v>781122</v>
      </c>
      <c r="F8" s="37" t="s">
        <v>32</v>
      </c>
      <c r="G8" s="40"/>
      <c r="I8" s="39" t="s">
        <v>65</v>
      </c>
      <c r="J8" s="23" t="s">
        <v>32</v>
      </c>
      <c r="K8" s="259">
        <v>100556</v>
      </c>
      <c r="L8" s="212"/>
      <c r="N8" s="264" t="s">
        <v>65</v>
      </c>
      <c r="O8" s="265" t="s">
        <v>32</v>
      </c>
      <c r="P8" s="216">
        <v>98875</v>
      </c>
      <c r="Q8" s="218"/>
      <c r="R8" s="200"/>
      <c r="S8" s="23"/>
      <c r="T8" s="258"/>
      <c r="V8" s="197"/>
      <c r="W8" s="261"/>
      <c r="X8" s="199"/>
      <c r="Y8" s="200"/>
      <c r="AC8" s="197"/>
      <c r="AH8" s="197"/>
    </row>
    <row r="9" spans="2:35" x14ac:dyDescent="0.25">
      <c r="B9" s="39">
        <v>384</v>
      </c>
      <c r="C9" s="40" t="s">
        <v>50</v>
      </c>
      <c r="D9" s="37"/>
      <c r="E9" s="39">
        <v>454</v>
      </c>
      <c r="F9" s="37" t="s">
        <v>50</v>
      </c>
      <c r="G9" s="40"/>
      <c r="I9" s="39" t="s">
        <v>66</v>
      </c>
      <c r="J9" s="23" t="s">
        <v>32</v>
      </c>
      <c r="K9" s="259">
        <v>36107</v>
      </c>
      <c r="L9" s="212"/>
      <c r="N9" s="264" t="s">
        <v>66</v>
      </c>
      <c r="O9" s="265" t="s">
        <v>32</v>
      </c>
      <c r="P9" s="268">
        <v>37268</v>
      </c>
      <c r="Q9" s="218"/>
      <c r="R9" s="200"/>
      <c r="S9" s="23"/>
      <c r="T9" s="258"/>
      <c r="V9" s="197"/>
      <c r="W9" s="261"/>
      <c r="X9" s="197"/>
      <c r="Y9" s="200"/>
      <c r="AC9" s="197"/>
      <c r="AH9" s="197"/>
    </row>
    <row r="10" spans="2:35" x14ac:dyDescent="0.25">
      <c r="B10" s="39">
        <v>47161</v>
      </c>
      <c r="C10" s="40" t="s">
        <v>47</v>
      </c>
      <c r="D10" s="37"/>
      <c r="E10" s="39">
        <v>50538</v>
      </c>
      <c r="F10" s="37" t="s">
        <v>47</v>
      </c>
      <c r="G10" s="40"/>
      <c r="I10" s="39" t="s">
        <v>67</v>
      </c>
      <c r="J10" s="23" t="s">
        <v>32</v>
      </c>
      <c r="K10" s="259">
        <v>54791</v>
      </c>
      <c r="L10" s="212"/>
      <c r="N10" s="264" t="s">
        <v>67</v>
      </c>
      <c r="O10" s="265" t="s">
        <v>32</v>
      </c>
      <c r="P10" s="268">
        <v>55979</v>
      </c>
      <c r="Q10" s="218"/>
      <c r="R10" s="200"/>
      <c r="S10" s="23"/>
      <c r="T10" s="258"/>
      <c r="V10" s="197"/>
      <c r="W10" s="261"/>
      <c r="X10" s="197"/>
      <c r="Y10" s="200"/>
      <c r="AC10" s="197"/>
      <c r="AH10" s="197"/>
    </row>
    <row r="11" spans="2:35" x14ac:dyDescent="0.25">
      <c r="B11" s="39">
        <v>566632</v>
      </c>
      <c r="C11" s="40" t="s">
        <v>27</v>
      </c>
      <c r="D11" s="37"/>
      <c r="E11" s="39">
        <v>473975</v>
      </c>
      <c r="F11" s="37" t="s">
        <v>27</v>
      </c>
      <c r="G11" s="40"/>
      <c r="I11" s="39" t="s">
        <v>68</v>
      </c>
      <c r="J11" s="23" t="s">
        <v>32</v>
      </c>
      <c r="K11" s="259">
        <v>95327</v>
      </c>
      <c r="L11" s="212"/>
      <c r="N11" s="264" t="s">
        <v>68</v>
      </c>
      <c r="O11" s="189" t="s">
        <v>32</v>
      </c>
      <c r="P11" s="268">
        <v>96877</v>
      </c>
      <c r="Q11" s="219"/>
      <c r="S11" s="23"/>
      <c r="T11" s="258"/>
      <c r="V11" s="197"/>
      <c r="X11" s="197"/>
      <c r="AC11" s="197"/>
      <c r="AH11" s="197"/>
    </row>
    <row r="12" spans="2:35" x14ac:dyDescent="0.25">
      <c r="B12" s="39">
        <v>99285</v>
      </c>
      <c r="C12" s="40" t="s">
        <v>29</v>
      </c>
      <c r="D12" s="37"/>
      <c r="E12" s="39">
        <v>108793</v>
      </c>
      <c r="F12" s="37" t="s">
        <v>29</v>
      </c>
      <c r="G12" s="40"/>
      <c r="I12" s="39" t="s">
        <v>52</v>
      </c>
      <c r="J12" s="23" t="s">
        <v>32</v>
      </c>
      <c r="K12" s="259">
        <v>108574</v>
      </c>
      <c r="L12" s="212"/>
      <c r="N12" s="264" t="s">
        <v>52</v>
      </c>
      <c r="O12" s="189" t="s">
        <v>32</v>
      </c>
      <c r="P12" s="269">
        <v>111001</v>
      </c>
      <c r="Q12" s="219"/>
      <c r="S12" s="23"/>
      <c r="T12" s="258"/>
      <c r="V12" s="197"/>
      <c r="AC12" s="197"/>
      <c r="AH12" s="197"/>
    </row>
    <row r="13" spans="2:35" x14ac:dyDescent="0.25">
      <c r="B13" s="193">
        <f>SUM(B6:B12)</f>
        <v>1756983</v>
      </c>
      <c r="C13" s="43"/>
      <c r="D13" s="37"/>
      <c r="E13" s="193">
        <f>SUM(E6:E12)</f>
        <v>1756983</v>
      </c>
      <c r="F13" s="42"/>
      <c r="G13" s="43"/>
      <c r="I13" s="39" t="s">
        <v>69</v>
      </c>
      <c r="J13" s="23" t="s">
        <v>32</v>
      </c>
      <c r="K13" s="259">
        <v>63004</v>
      </c>
      <c r="L13" s="212"/>
      <c r="N13" s="264" t="s">
        <v>69</v>
      </c>
      <c r="O13" s="189" t="s">
        <v>32</v>
      </c>
      <c r="P13" s="269">
        <v>66402</v>
      </c>
      <c r="Q13" s="219"/>
      <c r="S13" s="23"/>
      <c r="T13" s="258"/>
      <c r="V13" s="197"/>
      <c r="AC13" s="197"/>
      <c r="AH13" s="197"/>
    </row>
    <row r="14" spans="2:35" x14ac:dyDescent="0.25">
      <c r="C14" s="37"/>
      <c r="D14" s="37"/>
      <c r="I14" s="39" t="s">
        <v>70</v>
      </c>
      <c r="J14" s="23" t="s">
        <v>32</v>
      </c>
      <c r="K14" s="259">
        <v>14873</v>
      </c>
      <c r="L14" s="212"/>
      <c r="N14" s="264" t="s">
        <v>70</v>
      </c>
      <c r="O14" s="189" t="s">
        <v>32</v>
      </c>
      <c r="P14" s="269">
        <v>15317</v>
      </c>
      <c r="Q14" s="219"/>
      <c r="S14" s="23"/>
      <c r="T14" s="258"/>
      <c r="V14" s="197"/>
      <c r="AC14" s="197"/>
      <c r="AH14" s="197"/>
    </row>
    <row r="15" spans="2:35" x14ac:dyDescent="0.25">
      <c r="B15" s="251" t="s">
        <v>177</v>
      </c>
      <c r="C15" s="185"/>
      <c r="D15" s="37"/>
      <c r="E15" s="251" t="s">
        <v>178</v>
      </c>
      <c r="F15" s="38"/>
      <c r="G15" s="185"/>
      <c r="I15" s="39" t="s">
        <v>71</v>
      </c>
      <c r="J15" s="23" t="s">
        <v>32</v>
      </c>
      <c r="K15" s="259">
        <v>55599</v>
      </c>
      <c r="L15" s="212"/>
      <c r="N15" s="264" t="s">
        <v>71</v>
      </c>
      <c r="O15" s="189" t="s">
        <v>32</v>
      </c>
      <c r="P15" s="269">
        <v>54866</v>
      </c>
      <c r="Q15" s="219"/>
      <c r="S15" s="23"/>
      <c r="T15" s="258"/>
      <c r="V15" s="197"/>
      <c r="AC15" s="197"/>
      <c r="AH15" s="197"/>
    </row>
    <row r="16" spans="2:35" x14ac:dyDescent="0.25">
      <c r="B16" s="256"/>
      <c r="C16" s="40"/>
      <c r="D16" s="37"/>
      <c r="E16" s="256"/>
      <c r="G16" s="40"/>
      <c r="I16" s="39" t="s">
        <v>72</v>
      </c>
      <c r="J16" s="23" t="s">
        <v>32</v>
      </c>
      <c r="K16" s="259">
        <v>35445</v>
      </c>
      <c r="L16" s="212"/>
      <c r="N16" s="264" t="s">
        <v>72</v>
      </c>
      <c r="O16" s="189" t="s">
        <v>32</v>
      </c>
      <c r="P16" s="269">
        <v>36739</v>
      </c>
      <c r="Q16" s="219"/>
      <c r="S16" s="23"/>
      <c r="T16" s="258"/>
      <c r="V16" s="197"/>
      <c r="AC16" s="197"/>
      <c r="AH16" s="197"/>
    </row>
    <row r="17" spans="2:35" x14ac:dyDescent="0.25">
      <c r="B17" s="39" t="s">
        <v>24</v>
      </c>
      <c r="C17" s="270" t="s">
        <v>37</v>
      </c>
      <c r="D17" s="37"/>
      <c r="E17" s="39" t="s">
        <v>24</v>
      </c>
      <c r="F17" s="259" t="s">
        <v>37</v>
      </c>
      <c r="G17" s="40"/>
      <c r="I17" s="39" t="s">
        <v>44</v>
      </c>
      <c r="J17" s="23" t="s">
        <v>32</v>
      </c>
      <c r="K17" s="259">
        <v>151095</v>
      </c>
      <c r="L17" s="212"/>
      <c r="N17" s="264" t="s">
        <v>44</v>
      </c>
      <c r="O17" s="189" t="s">
        <v>32</v>
      </c>
      <c r="P17" s="269">
        <v>157900</v>
      </c>
      <c r="Q17" s="219"/>
      <c r="S17" s="23"/>
      <c r="T17" s="258"/>
      <c r="V17" s="197"/>
      <c r="AC17" s="197"/>
      <c r="AH17" s="197"/>
    </row>
    <row r="18" spans="2:35" x14ac:dyDescent="0.25">
      <c r="B18" s="39" t="s">
        <v>16</v>
      </c>
      <c r="C18" s="40">
        <v>1187975</v>
      </c>
      <c r="D18" s="37"/>
      <c r="E18" s="39" t="s">
        <v>16</v>
      </c>
      <c r="F18" s="37">
        <v>1187967</v>
      </c>
      <c r="G18" s="40"/>
      <c r="I18" s="41"/>
      <c r="J18" s="213"/>
      <c r="K18" s="214">
        <f>SUM(K6:K17)</f>
        <v>763079</v>
      </c>
      <c r="L18" s="215"/>
      <c r="N18" s="220"/>
      <c r="O18" s="213"/>
      <c r="P18" s="221">
        <f>SUM(P6:P17)</f>
        <v>781122</v>
      </c>
      <c r="Q18" s="222"/>
      <c r="S18" s="23"/>
      <c r="T18" s="258"/>
      <c r="V18" s="197"/>
      <c r="AC18" s="197"/>
      <c r="AH18" s="197"/>
    </row>
    <row r="19" spans="2:35" x14ac:dyDescent="0.25">
      <c r="B19" s="39" t="s">
        <v>30</v>
      </c>
      <c r="C19" s="40">
        <v>569008</v>
      </c>
      <c r="D19" s="37"/>
      <c r="E19" s="39" t="s">
        <v>30</v>
      </c>
      <c r="F19" s="37">
        <v>569016</v>
      </c>
      <c r="G19" s="40"/>
      <c r="J19" s="23"/>
      <c r="L19" s="258"/>
      <c r="N19" s="197"/>
      <c r="S19" s="23"/>
      <c r="T19" s="258"/>
      <c r="V19" s="197"/>
      <c r="AC19" s="197"/>
      <c r="AH19" s="197"/>
    </row>
    <row r="20" spans="2:35" x14ac:dyDescent="0.25">
      <c r="B20" s="41"/>
      <c r="C20" s="271">
        <f>SUM(C18:C19)</f>
        <v>1756983</v>
      </c>
      <c r="D20" s="37"/>
      <c r="E20" s="41"/>
      <c r="F20" s="194">
        <f>SUM(F18:F19)</f>
        <v>1756983</v>
      </c>
      <c r="G20" s="43"/>
      <c r="I20" s="251" t="s">
        <v>177</v>
      </c>
      <c r="J20" s="209"/>
      <c r="K20" s="272" t="s">
        <v>178</v>
      </c>
      <c r="L20" s="217"/>
      <c r="N20" s="197"/>
      <c r="S20" s="23"/>
      <c r="T20" s="258"/>
      <c r="V20" s="197"/>
      <c r="AC20" s="197"/>
      <c r="AH20" s="197"/>
    </row>
    <row r="21" spans="2:35" x14ac:dyDescent="0.25">
      <c r="C21" s="37"/>
      <c r="D21" s="37"/>
      <c r="I21" s="256"/>
      <c r="J21" s="219"/>
      <c r="K21" s="273"/>
      <c r="L21" s="219"/>
      <c r="M21" s="274"/>
      <c r="N21" s="197"/>
      <c r="S21" s="23"/>
      <c r="T21" s="258"/>
      <c r="V21" s="197"/>
      <c r="AC21" s="197"/>
    </row>
    <row r="22" spans="2:35" x14ac:dyDescent="0.25">
      <c r="C22" s="37"/>
      <c r="D22" s="37"/>
      <c r="I22" s="39" t="s">
        <v>42</v>
      </c>
      <c r="J22" s="219" t="s">
        <v>37</v>
      </c>
      <c r="K22" s="39" t="s">
        <v>42</v>
      </c>
      <c r="L22" s="219" t="s">
        <v>37</v>
      </c>
      <c r="M22" s="274"/>
      <c r="N22" s="197"/>
      <c r="S22" s="23"/>
      <c r="T22" s="258"/>
      <c r="V22" s="197"/>
      <c r="AC22" s="197"/>
      <c r="AH22" s="197"/>
    </row>
    <row r="23" spans="2:35" x14ac:dyDescent="0.25">
      <c r="C23" s="37"/>
      <c r="D23" s="37"/>
      <c r="I23" s="39" t="s">
        <v>45</v>
      </c>
      <c r="J23" s="219">
        <v>0</v>
      </c>
      <c r="K23" s="39" t="s">
        <v>45</v>
      </c>
      <c r="L23" s="219">
        <v>0</v>
      </c>
      <c r="M23" s="274"/>
      <c r="N23" s="197"/>
      <c r="S23" s="23"/>
      <c r="T23" s="258"/>
      <c r="V23" s="197"/>
      <c r="AC23" s="201"/>
      <c r="AD23" s="197"/>
      <c r="AH23" s="201"/>
      <c r="AI23" s="197"/>
    </row>
    <row r="24" spans="2:35" x14ac:dyDescent="0.25">
      <c r="C24" s="37"/>
      <c r="D24" s="37"/>
      <c r="I24" s="39" t="s">
        <v>49</v>
      </c>
      <c r="J24" s="219">
        <v>112</v>
      </c>
      <c r="K24" s="39" t="s">
        <v>49</v>
      </c>
      <c r="L24" s="219">
        <v>112</v>
      </c>
      <c r="M24" s="274"/>
      <c r="N24" s="197"/>
      <c r="S24" s="23"/>
      <c r="T24" s="258"/>
      <c r="V24" s="197"/>
      <c r="AC24" s="197"/>
      <c r="AH24" s="197"/>
    </row>
    <row r="25" spans="2:35" x14ac:dyDescent="0.25">
      <c r="C25" s="37"/>
      <c r="D25" s="37"/>
      <c r="I25" s="39" t="s">
        <v>65</v>
      </c>
      <c r="J25" s="219">
        <v>97</v>
      </c>
      <c r="K25" s="39" t="s">
        <v>65</v>
      </c>
      <c r="L25" s="219">
        <v>97</v>
      </c>
      <c r="M25" s="274"/>
      <c r="N25" s="197"/>
      <c r="S25" s="23"/>
      <c r="T25" s="258"/>
      <c r="V25" s="197"/>
      <c r="AA25" s="266"/>
      <c r="AC25" s="197"/>
      <c r="AF25" s="266"/>
      <c r="AH25" s="197"/>
    </row>
    <row r="26" spans="2:35" x14ac:dyDescent="0.25">
      <c r="C26" s="37"/>
      <c r="D26" s="37"/>
      <c r="I26" s="39" t="s">
        <v>66</v>
      </c>
      <c r="J26" s="219">
        <v>27</v>
      </c>
      <c r="K26" s="39" t="s">
        <v>66</v>
      </c>
      <c r="L26" s="219">
        <v>27</v>
      </c>
      <c r="M26" s="274"/>
      <c r="N26" s="197"/>
      <c r="S26" s="23"/>
      <c r="T26" s="258"/>
      <c r="V26" s="197"/>
      <c r="AB26" s="269"/>
      <c r="AC26" s="197"/>
      <c r="AG26" s="269"/>
      <c r="AH26" s="197"/>
    </row>
    <row r="27" spans="2:35" x14ac:dyDescent="0.25">
      <c r="C27" s="37"/>
      <c r="D27" s="37"/>
      <c r="I27" s="39" t="s">
        <v>67</v>
      </c>
      <c r="J27" s="219">
        <v>38</v>
      </c>
      <c r="K27" s="39" t="s">
        <v>67</v>
      </c>
      <c r="L27" s="219">
        <v>38</v>
      </c>
      <c r="M27" s="274"/>
      <c r="N27" s="197"/>
      <c r="S27" s="23"/>
      <c r="T27" s="258"/>
      <c r="V27" s="197"/>
      <c r="AC27" s="197"/>
      <c r="AH27" s="197"/>
    </row>
    <row r="28" spans="2:35" x14ac:dyDescent="0.25">
      <c r="C28" s="37"/>
      <c r="D28" s="37"/>
      <c r="I28" s="39" t="s">
        <v>68</v>
      </c>
      <c r="J28" s="219">
        <v>31</v>
      </c>
      <c r="K28" s="39" t="s">
        <v>68</v>
      </c>
      <c r="L28" s="219">
        <v>31</v>
      </c>
      <c r="M28" s="274"/>
      <c r="N28" s="197"/>
      <c r="S28" s="23"/>
      <c r="T28" s="258"/>
      <c r="V28" s="197"/>
      <c r="AC28" s="197"/>
      <c r="AH28" s="197"/>
    </row>
    <row r="29" spans="2:35" x14ac:dyDescent="0.25">
      <c r="C29" s="37"/>
      <c r="D29" s="37"/>
      <c r="I29" s="39" t="s">
        <v>52</v>
      </c>
      <c r="J29" s="219">
        <v>97</v>
      </c>
      <c r="K29" s="39" t="s">
        <v>52</v>
      </c>
      <c r="L29" s="219">
        <v>97</v>
      </c>
      <c r="M29" s="274"/>
      <c r="N29" s="197"/>
      <c r="S29" s="23"/>
      <c r="T29" s="258"/>
      <c r="V29" s="197"/>
      <c r="AC29" s="197"/>
      <c r="AH29" s="197"/>
    </row>
    <row r="30" spans="2:35" x14ac:dyDescent="0.25">
      <c r="C30" s="37"/>
      <c r="D30" s="37"/>
      <c r="I30" s="39" t="s">
        <v>69</v>
      </c>
      <c r="J30" s="219">
        <v>66</v>
      </c>
      <c r="K30" s="39" t="s">
        <v>69</v>
      </c>
      <c r="L30" s="219">
        <v>66</v>
      </c>
      <c r="M30" s="274"/>
      <c r="N30" s="197"/>
      <c r="S30" s="23"/>
      <c r="T30" s="258"/>
      <c r="V30" s="197"/>
      <c r="AC30" s="197"/>
      <c r="AH30" s="197"/>
    </row>
    <row r="31" spans="2:35" x14ac:dyDescent="0.25">
      <c r="C31" s="37"/>
      <c r="D31" s="37"/>
      <c r="I31" s="39" t="s">
        <v>70</v>
      </c>
      <c r="J31" s="219">
        <v>14</v>
      </c>
      <c r="K31" s="39" t="s">
        <v>70</v>
      </c>
      <c r="L31" s="219">
        <v>14</v>
      </c>
      <c r="M31" s="274"/>
      <c r="N31" s="197"/>
      <c r="S31" s="23"/>
      <c r="T31" s="258"/>
      <c r="V31" s="197"/>
      <c r="AC31" s="197"/>
      <c r="AH31" s="197"/>
    </row>
    <row r="32" spans="2:35" x14ac:dyDescent="0.25">
      <c r="C32" s="37"/>
      <c r="D32" s="37"/>
      <c r="I32" s="39" t="s">
        <v>71</v>
      </c>
      <c r="J32" s="219">
        <v>29</v>
      </c>
      <c r="K32" s="39" t="s">
        <v>71</v>
      </c>
      <c r="L32" s="219">
        <v>29</v>
      </c>
      <c r="M32" s="274"/>
      <c r="N32" s="197"/>
      <c r="S32" s="23"/>
      <c r="T32" s="258"/>
      <c r="V32" s="197"/>
      <c r="AC32" s="197"/>
      <c r="AH32" s="197"/>
    </row>
    <row r="33" spans="3:34" x14ac:dyDescent="0.25">
      <c r="C33" s="37"/>
      <c r="D33" s="37"/>
      <c r="I33" s="39" t="s">
        <v>72</v>
      </c>
      <c r="J33" s="219">
        <v>31</v>
      </c>
      <c r="K33" s="39" t="s">
        <v>72</v>
      </c>
      <c r="L33" s="219">
        <v>31</v>
      </c>
      <c r="M33" s="274"/>
      <c r="N33" s="197"/>
      <c r="S33" s="23"/>
      <c r="T33" s="258"/>
      <c r="V33" s="197"/>
      <c r="AC33" s="197"/>
      <c r="AH33" s="197"/>
    </row>
    <row r="34" spans="3:34" x14ac:dyDescent="0.25">
      <c r="C34" s="37"/>
      <c r="D34" s="37"/>
      <c r="I34" s="39" t="s">
        <v>44</v>
      </c>
      <c r="J34" s="219">
        <v>188</v>
      </c>
      <c r="K34" s="39" t="s">
        <v>44</v>
      </c>
      <c r="L34" s="219">
        <v>188</v>
      </c>
      <c r="M34" s="274"/>
      <c r="N34" s="197"/>
      <c r="S34" s="23"/>
      <c r="T34" s="258"/>
      <c r="V34" s="197"/>
      <c r="AC34" s="197"/>
      <c r="AH34" s="197"/>
    </row>
    <row r="35" spans="3:34" x14ac:dyDescent="0.25">
      <c r="C35" s="37"/>
      <c r="D35" s="37"/>
      <c r="I35" s="41"/>
      <c r="J35" s="223">
        <f>SUM(J23:J34)</f>
        <v>730</v>
      </c>
      <c r="K35" s="224"/>
      <c r="L35" s="223">
        <f>SUM(L23:L34)</f>
        <v>730</v>
      </c>
      <c r="M35" s="274"/>
      <c r="N35" s="197"/>
      <c r="S35" s="23"/>
      <c r="T35" s="258"/>
      <c r="V35" s="197"/>
      <c r="AC35" s="197"/>
      <c r="AH35" s="197"/>
    </row>
    <row r="36" spans="3:34" x14ac:dyDescent="0.25">
      <c r="C36" s="37"/>
      <c r="D36" s="37"/>
      <c r="J36" s="23"/>
      <c r="L36" s="274"/>
      <c r="M36" s="274"/>
      <c r="N36" s="197"/>
      <c r="S36" s="23"/>
      <c r="T36" s="258"/>
      <c r="V36" s="197"/>
      <c r="AC36" s="197"/>
      <c r="AH36" s="197"/>
    </row>
    <row r="37" spans="3:34" x14ac:dyDescent="0.25">
      <c r="C37" s="37"/>
      <c r="D37" s="37"/>
      <c r="J37" s="23"/>
      <c r="L37" s="274"/>
      <c r="M37" s="274"/>
      <c r="N37" s="197"/>
      <c r="S37" s="23"/>
      <c r="T37" s="258"/>
      <c r="V37" s="197"/>
      <c r="AC37" s="197"/>
      <c r="AH37" s="197"/>
    </row>
    <row r="38" spans="3:34" x14ac:dyDescent="0.25">
      <c r="C38" s="37"/>
      <c r="D38" s="37"/>
      <c r="J38" s="23"/>
      <c r="L38" s="258"/>
      <c r="N38" s="197"/>
      <c r="S38" s="23"/>
      <c r="T38" s="258"/>
      <c r="V38" s="197"/>
      <c r="AC38" s="197"/>
      <c r="AH38" s="197"/>
    </row>
    <row r="39" spans="3:34" x14ac:dyDescent="0.25">
      <c r="C39" s="37"/>
      <c r="D39" s="37"/>
      <c r="J39" s="23"/>
      <c r="L39" s="258"/>
      <c r="N39" s="197"/>
      <c r="S39" s="23"/>
      <c r="T39" s="258"/>
      <c r="V39" s="197"/>
      <c r="AC39" s="197"/>
    </row>
    <row r="40" spans="3:34" x14ac:dyDescent="0.25">
      <c r="C40" s="37"/>
      <c r="D40" s="37"/>
      <c r="J40" s="23"/>
      <c r="L40" s="258"/>
      <c r="N40" s="197"/>
      <c r="S40" s="23"/>
      <c r="T40" s="258"/>
      <c r="V40" s="197"/>
      <c r="AC40" s="197"/>
    </row>
    <row r="41" spans="3:34" x14ac:dyDescent="0.25">
      <c r="C41" s="37"/>
      <c r="D41" s="37"/>
      <c r="J41" s="23"/>
      <c r="L41" s="258"/>
      <c r="N41" s="197"/>
      <c r="S41" s="23"/>
      <c r="T41" s="258"/>
      <c r="V41" s="197"/>
      <c r="AC41" s="197"/>
    </row>
    <row r="42" spans="3:34" x14ac:dyDescent="0.25">
      <c r="C42" s="37"/>
      <c r="D42" s="37"/>
      <c r="J42" s="23"/>
      <c r="L42" s="258"/>
      <c r="N42" s="197"/>
      <c r="S42" s="23"/>
      <c r="T42" s="258"/>
      <c r="V42" s="197"/>
      <c r="AC42" s="197"/>
    </row>
    <row r="43" spans="3:34" x14ac:dyDescent="0.25">
      <c r="C43" s="37"/>
      <c r="D43" s="37"/>
    </row>
    <row r="44" spans="3:34" x14ac:dyDescent="0.25">
      <c r="C44" s="37"/>
      <c r="D44" s="37"/>
    </row>
    <row r="45" spans="3:34" x14ac:dyDescent="0.25">
      <c r="C45" s="37"/>
      <c r="D45" s="37"/>
    </row>
    <row r="46" spans="3:34" x14ac:dyDescent="0.25">
      <c r="C46" s="37"/>
      <c r="D46" s="37"/>
    </row>
    <row r="47" spans="3:34" x14ac:dyDescent="0.25">
      <c r="C47" s="37"/>
      <c r="D47" s="37"/>
    </row>
    <row r="48" spans="3:34" x14ac:dyDescent="0.25">
      <c r="C48" s="37"/>
      <c r="D48" s="37"/>
    </row>
    <row r="49" spans="3:4" x14ac:dyDescent="0.25">
      <c r="C49" s="37"/>
      <c r="D49" s="37"/>
    </row>
    <row r="50" spans="3:4" x14ac:dyDescent="0.25">
      <c r="C50" s="37"/>
      <c r="D50" s="37"/>
    </row>
    <row r="51" spans="3:4" x14ac:dyDescent="0.25">
      <c r="C51" s="37"/>
      <c r="D51" s="37"/>
    </row>
    <row r="52" spans="3:4" x14ac:dyDescent="0.25">
      <c r="C52" s="37"/>
      <c r="D52" s="37"/>
    </row>
    <row r="53" spans="3:4" x14ac:dyDescent="0.25">
      <c r="C53" s="37"/>
      <c r="D53" s="37"/>
    </row>
    <row r="54" spans="3:4" x14ac:dyDescent="0.25">
      <c r="C54" s="37"/>
      <c r="D54" s="37"/>
    </row>
    <row r="55" spans="3:4" x14ac:dyDescent="0.25">
      <c r="C55" s="37"/>
      <c r="D55" s="37"/>
    </row>
    <row r="56" spans="3:4" x14ac:dyDescent="0.25">
      <c r="C56" s="37"/>
      <c r="D56" s="37"/>
    </row>
    <row r="57" spans="3:4" x14ac:dyDescent="0.25">
      <c r="C57" s="37"/>
      <c r="D57" s="37"/>
    </row>
    <row r="58" spans="3:4" x14ac:dyDescent="0.25">
      <c r="C58" s="37"/>
      <c r="D58" s="37"/>
    </row>
    <row r="59" spans="3:4" x14ac:dyDescent="0.25">
      <c r="C59" s="37"/>
      <c r="D59" s="37"/>
    </row>
    <row r="60" spans="3:4" x14ac:dyDescent="0.25">
      <c r="C60" s="37"/>
      <c r="D60" s="37"/>
    </row>
    <row r="61" spans="3:4" x14ac:dyDescent="0.25">
      <c r="C61" s="37"/>
      <c r="D61" s="37"/>
    </row>
    <row r="62" spans="3:4" x14ac:dyDescent="0.25">
      <c r="C62" s="37"/>
      <c r="D62" s="37"/>
    </row>
    <row r="63" spans="3:4" x14ac:dyDescent="0.25">
      <c r="C63" s="37"/>
      <c r="D63" s="37"/>
    </row>
    <row r="64" spans="3:4" x14ac:dyDescent="0.25">
      <c r="C64" s="37"/>
      <c r="D64" s="37"/>
    </row>
    <row r="65" spans="3:4" x14ac:dyDescent="0.25">
      <c r="C65" s="37"/>
      <c r="D65" s="37"/>
    </row>
    <row r="66" spans="3:4" x14ac:dyDescent="0.25">
      <c r="C66" s="37"/>
      <c r="D66" s="37"/>
    </row>
    <row r="67" spans="3:4" x14ac:dyDescent="0.25">
      <c r="C67" s="37"/>
      <c r="D67" s="37"/>
    </row>
    <row r="68" spans="3:4" x14ac:dyDescent="0.25">
      <c r="C68" s="37"/>
      <c r="D68" s="37"/>
    </row>
    <row r="69" spans="3:4" x14ac:dyDescent="0.25">
      <c r="C69" s="37"/>
      <c r="D69" s="37"/>
    </row>
    <row r="70" spans="3:4" x14ac:dyDescent="0.25">
      <c r="C70" s="37"/>
      <c r="D70" s="37"/>
    </row>
    <row r="71" spans="3:4" x14ac:dyDescent="0.25">
      <c r="C71" s="37"/>
      <c r="D71" s="37"/>
    </row>
    <row r="72" spans="3:4" x14ac:dyDescent="0.25">
      <c r="C72" s="37"/>
      <c r="D72" s="37"/>
    </row>
    <row r="73" spans="3:4" x14ac:dyDescent="0.25">
      <c r="C73" s="37"/>
      <c r="D73" s="37"/>
    </row>
    <row r="74" spans="3:4" x14ac:dyDescent="0.25">
      <c r="C74" s="37"/>
      <c r="D74" s="37"/>
    </row>
    <row r="75" spans="3:4" x14ac:dyDescent="0.25">
      <c r="C75" s="37"/>
      <c r="D75" s="37"/>
    </row>
    <row r="76" spans="3:4" x14ac:dyDescent="0.25">
      <c r="C76" s="37"/>
      <c r="D76" s="37"/>
    </row>
    <row r="77" spans="3:4" x14ac:dyDescent="0.25">
      <c r="C77" s="37"/>
      <c r="D77" s="37"/>
    </row>
    <row r="78" spans="3:4" x14ac:dyDescent="0.25">
      <c r="C78" s="37"/>
      <c r="D78" s="37"/>
    </row>
    <row r="79" spans="3:4" x14ac:dyDescent="0.25">
      <c r="C79" s="37"/>
      <c r="D79" s="37"/>
    </row>
    <row r="80" spans="3:4" x14ac:dyDescent="0.25">
      <c r="C80" s="37"/>
      <c r="D80" s="37"/>
    </row>
    <row r="81" spans="3:4" x14ac:dyDescent="0.25">
      <c r="C81" s="37"/>
      <c r="D81" s="37"/>
    </row>
    <row r="82" spans="3:4" x14ac:dyDescent="0.25">
      <c r="C82" s="37"/>
      <c r="D82" s="37"/>
    </row>
    <row r="83" spans="3:4" x14ac:dyDescent="0.25">
      <c r="C83" s="37"/>
      <c r="D83" s="37"/>
    </row>
    <row r="84" spans="3:4" x14ac:dyDescent="0.25">
      <c r="C84" s="37"/>
      <c r="D84" s="37"/>
    </row>
    <row r="85" spans="3:4" x14ac:dyDescent="0.25">
      <c r="C85" s="37"/>
      <c r="D85" s="37"/>
    </row>
    <row r="86" spans="3:4" x14ac:dyDescent="0.25">
      <c r="C86" s="37"/>
      <c r="D86" s="37"/>
    </row>
    <row r="87" spans="3:4" x14ac:dyDescent="0.25">
      <c r="C87" s="37"/>
      <c r="D87" s="37"/>
    </row>
    <row r="88" spans="3:4" x14ac:dyDescent="0.25">
      <c r="C88" s="37"/>
      <c r="D88" s="37"/>
    </row>
    <row r="89" spans="3:4" x14ac:dyDescent="0.25">
      <c r="C89" s="37"/>
      <c r="D89" s="37"/>
    </row>
    <row r="90" spans="3:4" x14ac:dyDescent="0.25">
      <c r="C90" s="37"/>
      <c r="D90" s="37"/>
    </row>
    <row r="91" spans="3:4" x14ac:dyDescent="0.25">
      <c r="C91" s="37"/>
      <c r="D91" s="37"/>
    </row>
    <row r="92" spans="3:4" x14ac:dyDescent="0.25">
      <c r="C92" s="37"/>
      <c r="D92" s="37"/>
    </row>
    <row r="93" spans="3:4" x14ac:dyDescent="0.25">
      <c r="C93" s="37"/>
      <c r="D93" s="37"/>
    </row>
    <row r="94" spans="3:4" x14ac:dyDescent="0.25">
      <c r="C94" s="37"/>
      <c r="D94" s="37"/>
    </row>
    <row r="95" spans="3:4" x14ac:dyDescent="0.25">
      <c r="C95" s="37"/>
      <c r="D95" s="37"/>
    </row>
    <row r="96" spans="3:4" x14ac:dyDescent="0.25">
      <c r="C96" s="37"/>
      <c r="D96" s="37"/>
    </row>
    <row r="97" spans="3:4" x14ac:dyDescent="0.25">
      <c r="C97" s="37"/>
      <c r="D97" s="37"/>
    </row>
    <row r="98" spans="3:4" x14ac:dyDescent="0.25">
      <c r="C98" s="37"/>
      <c r="D98" s="37"/>
    </row>
    <row r="99" spans="3:4" x14ac:dyDescent="0.25">
      <c r="C99" s="37"/>
      <c r="D99" s="37"/>
    </row>
    <row r="100" spans="3:4" x14ac:dyDescent="0.25">
      <c r="C100" s="37"/>
      <c r="D100" s="37"/>
    </row>
    <row r="101" spans="3:4" x14ac:dyDescent="0.25">
      <c r="C101" s="37"/>
      <c r="D101" s="37"/>
    </row>
    <row r="102" spans="3:4" x14ac:dyDescent="0.25">
      <c r="C102" s="37"/>
      <c r="D102" s="37"/>
    </row>
    <row r="103" spans="3:4" x14ac:dyDescent="0.25">
      <c r="C103" s="37"/>
      <c r="D103" s="37"/>
    </row>
    <row r="104" spans="3:4" x14ac:dyDescent="0.25">
      <c r="C104" s="37"/>
      <c r="D104" s="37"/>
    </row>
    <row r="105" spans="3:4" x14ac:dyDescent="0.25">
      <c r="C105" s="37"/>
      <c r="D105" s="37"/>
    </row>
    <row r="106" spans="3:4" x14ac:dyDescent="0.25">
      <c r="C106" s="37"/>
      <c r="D106" s="37"/>
    </row>
    <row r="107" spans="3:4" x14ac:dyDescent="0.25">
      <c r="C107" s="37"/>
      <c r="D107" s="37"/>
    </row>
    <row r="108" spans="3:4" x14ac:dyDescent="0.25">
      <c r="C108" s="37"/>
      <c r="D108" s="37"/>
    </row>
    <row r="109" spans="3:4" x14ac:dyDescent="0.25">
      <c r="C109" s="37"/>
      <c r="D109" s="37"/>
    </row>
    <row r="110" spans="3:4" x14ac:dyDescent="0.25">
      <c r="C110" s="37"/>
      <c r="D110" s="37"/>
    </row>
    <row r="111" spans="3:4" x14ac:dyDescent="0.25">
      <c r="C111" s="37"/>
      <c r="D111" s="37"/>
    </row>
    <row r="112" spans="3:4" x14ac:dyDescent="0.25">
      <c r="C112" s="37"/>
      <c r="D112" s="37"/>
    </row>
    <row r="113" spans="3:4" x14ac:dyDescent="0.25">
      <c r="C113" s="37"/>
      <c r="D113" s="37"/>
    </row>
    <row r="114" spans="3:4" x14ac:dyDescent="0.25">
      <c r="C114" s="37"/>
      <c r="D114" s="37"/>
    </row>
    <row r="115" spans="3:4" x14ac:dyDescent="0.25">
      <c r="C115" s="37"/>
      <c r="D115" s="37"/>
    </row>
    <row r="116" spans="3:4" x14ac:dyDescent="0.25">
      <c r="C116" s="37"/>
      <c r="D116" s="37"/>
    </row>
    <row r="117" spans="3:4" x14ac:dyDescent="0.25">
      <c r="C117" s="37"/>
      <c r="D117" s="37"/>
    </row>
    <row r="118" spans="3:4" x14ac:dyDescent="0.25">
      <c r="C118" s="37"/>
      <c r="D118" s="37"/>
    </row>
    <row r="119" spans="3:4" x14ac:dyDescent="0.25">
      <c r="C119" s="37"/>
      <c r="D119" s="37"/>
    </row>
    <row r="120" spans="3:4" x14ac:dyDescent="0.25">
      <c r="C120" s="37"/>
      <c r="D120" s="37"/>
    </row>
    <row r="121" spans="3:4" x14ac:dyDescent="0.25">
      <c r="C121" s="37"/>
      <c r="D121" s="37"/>
    </row>
    <row r="122" spans="3:4" x14ac:dyDescent="0.25">
      <c r="C122" s="37"/>
      <c r="D122" s="37"/>
    </row>
    <row r="123" spans="3:4" x14ac:dyDescent="0.25">
      <c r="C123" s="37"/>
      <c r="D123" s="37"/>
    </row>
    <row r="124" spans="3:4" x14ac:dyDescent="0.25">
      <c r="C124" s="37"/>
      <c r="D124" s="37"/>
    </row>
    <row r="125" spans="3:4" x14ac:dyDescent="0.25">
      <c r="C125" s="37"/>
      <c r="D125" s="37"/>
    </row>
    <row r="126" spans="3:4" x14ac:dyDescent="0.25">
      <c r="C126" s="37"/>
      <c r="D126" s="37"/>
    </row>
    <row r="127" spans="3:4" x14ac:dyDescent="0.25">
      <c r="C127" s="37"/>
      <c r="D127" s="37"/>
    </row>
    <row r="128" spans="3:4" x14ac:dyDescent="0.25">
      <c r="C128" s="37"/>
      <c r="D128" s="37"/>
    </row>
    <row r="129" spans="3:4" x14ac:dyDescent="0.25">
      <c r="C129" s="37"/>
      <c r="D129" s="37"/>
    </row>
    <row r="130" spans="3:4" x14ac:dyDescent="0.25">
      <c r="C130" s="37"/>
      <c r="D130" s="37"/>
    </row>
    <row r="131" spans="3:4" x14ac:dyDescent="0.25">
      <c r="C131" s="37"/>
      <c r="D131" s="37"/>
    </row>
    <row r="132" spans="3:4" x14ac:dyDescent="0.25">
      <c r="C132" s="37"/>
      <c r="D132" s="37"/>
    </row>
    <row r="133" spans="3:4" x14ac:dyDescent="0.25">
      <c r="C133" s="37"/>
      <c r="D133" s="37"/>
    </row>
    <row r="134" spans="3:4" x14ac:dyDescent="0.25">
      <c r="C134" s="37"/>
      <c r="D134" s="37"/>
    </row>
    <row r="135" spans="3:4" x14ac:dyDescent="0.25">
      <c r="C135" s="37"/>
      <c r="D135" s="37"/>
    </row>
    <row r="136" spans="3:4" x14ac:dyDescent="0.25">
      <c r="C136" s="37"/>
      <c r="D136" s="37"/>
    </row>
    <row r="137" spans="3:4" x14ac:dyDescent="0.25">
      <c r="C137" s="37"/>
      <c r="D137" s="37"/>
    </row>
    <row r="138" spans="3:4" x14ac:dyDescent="0.25">
      <c r="C138" s="37"/>
      <c r="D138" s="37"/>
    </row>
    <row r="139" spans="3:4" x14ac:dyDescent="0.25">
      <c r="C139" s="37"/>
      <c r="D139" s="37"/>
    </row>
    <row r="140" spans="3:4" x14ac:dyDescent="0.25">
      <c r="C140" s="37"/>
      <c r="D140" s="37"/>
    </row>
    <row r="141" spans="3:4" x14ac:dyDescent="0.25">
      <c r="C141" s="37"/>
      <c r="D141" s="37"/>
    </row>
    <row r="142" spans="3:4" x14ac:dyDescent="0.25">
      <c r="C142" s="37"/>
      <c r="D142" s="37"/>
    </row>
    <row r="143" spans="3:4" x14ac:dyDescent="0.25">
      <c r="C143" s="37"/>
      <c r="D143" s="37"/>
    </row>
    <row r="144" spans="3:4" x14ac:dyDescent="0.25">
      <c r="C144" s="37"/>
      <c r="D144" s="37"/>
    </row>
    <row r="145" spans="3:4" x14ac:dyDescent="0.25">
      <c r="C145" s="37"/>
      <c r="D145" s="37"/>
    </row>
    <row r="146" spans="3:4" x14ac:dyDescent="0.25">
      <c r="C146" s="37"/>
      <c r="D146" s="37"/>
    </row>
    <row r="147" spans="3:4" x14ac:dyDescent="0.25">
      <c r="C147" s="37"/>
      <c r="D147" s="37"/>
    </row>
    <row r="148" spans="3:4" x14ac:dyDescent="0.25">
      <c r="C148" s="37"/>
      <c r="D148" s="37"/>
    </row>
    <row r="149" spans="3:4" x14ac:dyDescent="0.25">
      <c r="C149" s="37"/>
      <c r="D149" s="37"/>
    </row>
    <row r="150" spans="3:4" x14ac:dyDescent="0.25">
      <c r="C150" s="37"/>
      <c r="D150" s="37"/>
    </row>
    <row r="151" spans="3:4" x14ac:dyDescent="0.25">
      <c r="C151" s="37"/>
      <c r="D151" s="37"/>
    </row>
    <row r="152" spans="3:4" x14ac:dyDescent="0.25">
      <c r="C152" s="37"/>
      <c r="D152" s="37"/>
    </row>
    <row r="153" spans="3:4" x14ac:dyDescent="0.25">
      <c r="C153" s="37"/>
      <c r="D153" s="37"/>
    </row>
    <row r="154" spans="3:4" x14ac:dyDescent="0.25">
      <c r="C154" s="37"/>
      <c r="D154" s="37"/>
    </row>
    <row r="155" spans="3:4" x14ac:dyDescent="0.25">
      <c r="C155" s="37"/>
      <c r="D155" s="37"/>
    </row>
    <row r="156" spans="3:4" x14ac:dyDescent="0.25">
      <c r="C156" s="37"/>
      <c r="D156" s="3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ED4ECECD033B419AB741DBCD2EA353" ma:contentTypeVersion="12" ma:contentTypeDescription="Create a new document." ma:contentTypeScope="" ma:versionID="798dafda419c5f3945ec4334b48898e5">
  <xsd:schema xmlns:xsd="http://www.w3.org/2001/XMLSchema" xmlns:xs="http://www.w3.org/2001/XMLSchema" xmlns:p="http://schemas.microsoft.com/office/2006/metadata/properties" xmlns:ns1="http://schemas.microsoft.com/sharepoint/v3" xmlns:ns3="600fd6e1-38f0-4d63-9b29-6a3be2ec43a6" xmlns:ns4="d7b87715-3fec-4254-bc5d-7f8966a33d77" targetNamespace="http://schemas.microsoft.com/office/2006/metadata/properties" ma:root="true" ma:fieldsID="1e15d176b3d33187dcc4e7048261d8a7" ns1:_="" ns3:_="" ns4:_="">
    <xsd:import namespace="http://schemas.microsoft.com/sharepoint/v3"/>
    <xsd:import namespace="600fd6e1-38f0-4d63-9b29-6a3be2ec43a6"/>
    <xsd:import namespace="d7b87715-3fec-4254-bc5d-7f8966a33d7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0fd6e1-38f0-4d63-9b29-6a3be2ec43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b87715-3fec-4254-bc5d-7f8966a33d7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5AAD8D7-CEBA-4A2E-8307-94638D747B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00fd6e1-38f0-4d63-9b29-6a3be2ec43a6"/>
    <ds:schemaRef ds:uri="d7b87715-3fec-4254-bc5d-7f8966a33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488B92-05AB-41CB-8385-474FBCF6F3B2}">
  <ds:schemaRefs>
    <ds:schemaRef ds:uri="http://schemas.microsoft.com/sharepoint/v3/contenttype/forms"/>
  </ds:schemaRefs>
</ds:datastoreItem>
</file>

<file path=customXml/itemProps3.xml><?xml version="1.0" encoding="utf-8"?>
<ds:datastoreItem xmlns:ds="http://schemas.openxmlformats.org/officeDocument/2006/customXml" ds:itemID="{788D2092-389B-4604-B412-2D21BD6EABBD}">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Issue</vt:lpstr>
      <vt:lpstr>Analysis FY19FYQ4 vs FY20Q1</vt:lpstr>
      <vt:lpstr>SQL Outputs FY19FYQ4 vs FY20Q1</vt:lpstr>
      <vt:lpstr>Counts for QC FY19FYQ4 vs FY20Q</vt:lpstr>
      <vt:lpstr>Graphs FY19FYQ4 vs FY20Q1</vt:lpstr>
      <vt:lpstr>Analysis FY19FYQ1 FY19FYQ2</vt:lpstr>
      <vt:lpstr>DOB</vt:lpstr>
      <vt:lpstr>SQL Outputs FY19FYQ1 FY19FYQ2</vt:lpstr>
      <vt:lpstr>Counts FY19FYQ1 FY19FYQ2</vt:lpstr>
      <vt:lpstr>Graphs FY19FYQ1 FY19FYQ2</vt:lpstr>
      <vt:lpstr>MetaData</vt:lpstr>
      <vt:lpstr>Old SQL Outputs</vt:lpstr>
      <vt:lpstr>Old Graphs_</vt:lpstr>
      <vt:lpstr>Old SQL Counts QC</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Alvarado, Laura (CDC)</dc:creator>
  <cp:lastModifiedBy>Torres Alvarado, Laura (CDC)</cp:lastModifiedBy>
  <dcterms:created xsi:type="dcterms:W3CDTF">2020-09-01T22:03:15Z</dcterms:created>
  <dcterms:modified xsi:type="dcterms:W3CDTF">2020-10-16T17:21:49Z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iteId">
    <vt:lpwstr>9ce70869-60db-44fd-abe8-d2767077fc8f</vt:lpwstr>
  </property>
  <property fmtid="{D5CDD505-2E9C-101B-9397-08002B2CF9AE}" pid="4" name="MSIP_Label_7b94a7b8-f06c-4dfe-bdcc-9b548fd58c31_Owner">
    <vt:lpwstr>bge3@cdc.gov</vt:lpwstr>
  </property>
  <property fmtid="{D5CDD505-2E9C-101B-9397-08002B2CF9AE}" pid="5" name="MSIP_Label_7b94a7b8-f06c-4dfe-bdcc-9b548fd58c31_SetDate">
    <vt:lpwstr>2020-09-06T22:39:52.5760985Z</vt:lpwstr>
  </property>
  <property fmtid="{D5CDD505-2E9C-101B-9397-08002B2CF9AE}" pid="6" name="MSIP_Label_7b94a7b8-f06c-4dfe-bdcc-9b548fd58c31_Name">
    <vt:lpwstr>General</vt:lpwstr>
  </property>
  <property fmtid="{D5CDD505-2E9C-101B-9397-08002B2CF9AE}" pid="7" name="MSIP_Label_7b94a7b8-f06c-4dfe-bdcc-9b548fd58c31_Application">
    <vt:lpwstr>Microsoft Azure Information Protection</vt:lpwstr>
  </property>
  <property fmtid="{D5CDD505-2E9C-101B-9397-08002B2CF9AE}" pid="8" name="MSIP_Label_7b94a7b8-f06c-4dfe-bdcc-9b548fd58c31_ActionId">
    <vt:lpwstr>407540e2-2355-42a0-8313-3d970aa4d3ee</vt:lpwstr>
  </property>
  <property fmtid="{D5CDD505-2E9C-101B-9397-08002B2CF9AE}" pid="9" name="MSIP_Label_7b94a7b8-f06c-4dfe-bdcc-9b548fd58c31_Extended_MSFT_Method">
    <vt:lpwstr>Manual</vt:lpwstr>
  </property>
  <property fmtid="{D5CDD505-2E9C-101B-9397-08002B2CF9AE}" pid="10" name="Sensitivity">
    <vt:lpwstr>General</vt:lpwstr>
  </property>
  <property fmtid="{D5CDD505-2E9C-101B-9397-08002B2CF9AE}" pid="11" name="ContentTypeId">
    <vt:lpwstr>0x01010047ED4ECECD033B419AB741DBCD2EA353</vt:lpwstr>
  </property>
</Properties>
</file>