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Иван\Desktop\"/>
    </mc:Choice>
  </mc:AlternateContent>
  <xr:revisionPtr revIDLastSave="0" documentId="13_ncr:1_{011FA44F-5B1A-4A61-A3FF-C290A4254C7E}" xr6:coauthVersionLast="46" xr6:coauthVersionMax="46" xr10:uidLastSave="{00000000-0000-0000-0000-000000000000}"/>
  <bookViews>
    <workbookView xWindow="-28920" yWindow="9540" windowWidth="29040" windowHeight="15840" xr2:uid="{D8A94602-E3F1-4BAB-A228-7C048C93A669}"/>
  </bookViews>
  <sheets>
    <sheet name="Лист1" sheetId="1" r:id="rId1"/>
    <sheet name="Лист2" sheetId="2" r:id="rId2"/>
    <sheet name="Лист1 (2)" sheetId="3" r:id="rId3"/>
    <sheet name="Лист1 (3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3" i="1" l="1"/>
  <c r="U46" i="1"/>
  <c r="T44" i="1"/>
  <c r="T42" i="1"/>
  <c r="T43" i="1"/>
  <c r="E68" i="1"/>
  <c r="F68" i="1"/>
  <c r="G68" i="1" s="1"/>
  <c r="C68" i="1"/>
  <c r="E66" i="1"/>
  <c r="F66" i="1"/>
  <c r="G66" i="1"/>
  <c r="C66" i="1"/>
  <c r="C64" i="1"/>
  <c r="E64" i="1"/>
  <c r="F64" i="1"/>
  <c r="G64" i="1" s="1"/>
  <c r="E62" i="1"/>
  <c r="F62" i="1" s="1"/>
  <c r="G62" i="1" s="1"/>
  <c r="C62" i="1"/>
  <c r="E67" i="1"/>
  <c r="F67" i="1" s="1"/>
  <c r="G67" i="1" s="1"/>
  <c r="E69" i="1"/>
  <c r="F69" i="1" s="1"/>
  <c r="G69" i="1" s="1"/>
  <c r="C69" i="1"/>
  <c r="C67" i="1"/>
  <c r="E65" i="1"/>
  <c r="F65" i="1" s="1"/>
  <c r="G65" i="1" s="1"/>
  <c r="C65" i="1"/>
  <c r="E63" i="1"/>
  <c r="F63" i="1" s="1"/>
  <c r="G63" i="1" s="1"/>
  <c r="C63" i="1"/>
  <c r="E52" i="1"/>
  <c r="F52" i="1"/>
  <c r="G52" i="1"/>
  <c r="C52" i="1"/>
  <c r="E54" i="1"/>
  <c r="F54" i="1" s="1"/>
  <c r="G54" i="1" s="1"/>
  <c r="C54" i="1"/>
  <c r="C56" i="1"/>
  <c r="E56" i="1"/>
  <c r="F56" i="1" s="1"/>
  <c r="G56" i="1" s="1"/>
  <c r="E58" i="1"/>
  <c r="F58" i="1" s="1"/>
  <c r="G58" i="1" s="1"/>
  <c r="C58" i="1"/>
  <c r="E60" i="1"/>
  <c r="F60" i="1" s="1"/>
  <c r="G60" i="1" s="1"/>
  <c r="C60" i="1"/>
  <c r="E59" i="1"/>
  <c r="F59" i="1" s="1"/>
  <c r="G59" i="1" s="1"/>
  <c r="D55" i="1"/>
  <c r="E55" i="1" s="1"/>
  <c r="F55" i="1" s="1"/>
  <c r="G55" i="1" s="1"/>
  <c r="D51" i="1"/>
  <c r="E51" i="1" s="1"/>
  <c r="F51" i="1" s="1"/>
  <c r="G51" i="1" s="1"/>
  <c r="D49" i="1"/>
  <c r="E49" i="1" s="1"/>
  <c r="F49" i="1" s="1"/>
  <c r="G49" i="1" s="1"/>
  <c r="D48" i="1"/>
  <c r="E48" i="1" s="1"/>
  <c r="F48" i="1" s="1"/>
  <c r="G48" i="1" s="1"/>
  <c r="D47" i="1"/>
  <c r="D46" i="1"/>
  <c r="E46" i="1" s="1"/>
  <c r="F46" i="1" s="1"/>
  <c r="G46" i="1" s="1"/>
  <c r="D45" i="1"/>
  <c r="E45" i="1" s="1"/>
  <c r="F45" i="1" s="1"/>
  <c r="G45" i="1" s="1"/>
  <c r="D42" i="1"/>
  <c r="D41" i="1"/>
  <c r="E41" i="1" s="1"/>
  <c r="F41" i="1" s="1"/>
  <c r="G41" i="1" s="1"/>
  <c r="D40" i="1"/>
  <c r="E40" i="1" s="1"/>
  <c r="F40" i="1" s="1"/>
  <c r="G40" i="1" s="1"/>
  <c r="D39" i="1"/>
  <c r="E39" i="1" s="1"/>
  <c r="F39" i="1" s="1"/>
  <c r="G39" i="1" s="1"/>
  <c r="D38" i="1"/>
  <c r="E38" i="1" s="1"/>
  <c r="F38" i="1" s="1"/>
  <c r="G38" i="1" s="1"/>
  <c r="D37" i="1"/>
  <c r="E37" i="1" s="1"/>
  <c r="F37" i="1" s="1"/>
  <c r="G37" i="1" s="1"/>
  <c r="D36" i="1"/>
  <c r="E36" i="1" s="1"/>
  <c r="F36" i="1" s="1"/>
  <c r="G36" i="1" s="1"/>
  <c r="K27" i="1"/>
  <c r="A23" i="1" s="1"/>
  <c r="K23" i="1"/>
  <c r="K22" i="1"/>
  <c r="K21" i="1"/>
  <c r="C19" i="1"/>
  <c r="C20" i="1" s="1"/>
  <c r="C21" i="1" s="1"/>
  <c r="B19" i="1"/>
  <c r="B20" i="1" s="1"/>
  <c r="E18" i="1"/>
  <c r="H2" i="1"/>
  <c r="I2" i="1" s="1"/>
  <c r="U27" i="1"/>
  <c r="S27" i="1"/>
  <c r="R26" i="1"/>
  <c r="S26" i="1" s="1"/>
  <c r="B19" i="4"/>
  <c r="C19" i="4"/>
  <c r="F19" i="4"/>
  <c r="F20" i="4"/>
  <c r="G20" i="4" s="1"/>
  <c r="H20" i="4" s="1"/>
  <c r="B21" i="4"/>
  <c r="F21" i="4"/>
  <c r="B22" i="4"/>
  <c r="C22" i="4"/>
  <c r="F22" i="4"/>
  <c r="B23" i="4"/>
  <c r="E23" i="4"/>
  <c r="F23" i="4"/>
  <c r="G23" i="4" s="1"/>
  <c r="H23" i="4" s="1"/>
  <c r="I23" i="4" s="1"/>
  <c r="E24" i="4"/>
  <c r="G24" i="4"/>
  <c r="H24" i="4" s="1"/>
  <c r="I24" i="4" s="1"/>
  <c r="C67" i="4"/>
  <c r="E67" i="4"/>
  <c r="F67" i="4" s="1"/>
  <c r="G67" i="4" s="1"/>
  <c r="C68" i="4"/>
  <c r="D68" i="4"/>
  <c r="E68" i="4"/>
  <c r="F68" i="4"/>
  <c r="G68" i="4"/>
  <c r="C69" i="4"/>
  <c r="D69" i="4"/>
  <c r="E69" i="4" s="1"/>
  <c r="F69" i="4" s="1"/>
  <c r="G69" i="4" s="1"/>
  <c r="C70" i="4"/>
  <c r="E70" i="4"/>
  <c r="F70" i="4" s="1"/>
  <c r="G70" i="4" s="1"/>
  <c r="C71" i="4"/>
  <c r="E71" i="4"/>
  <c r="F71" i="4"/>
  <c r="G71" i="4"/>
  <c r="C72" i="4"/>
  <c r="E72" i="4"/>
  <c r="F72" i="4" s="1"/>
  <c r="G72" i="4" s="1"/>
  <c r="C73" i="4"/>
  <c r="E73" i="4"/>
  <c r="F73" i="4" s="1"/>
  <c r="G73" i="4" s="1"/>
  <c r="C74" i="4"/>
  <c r="E74" i="4"/>
  <c r="F74" i="4"/>
  <c r="G74" i="4"/>
  <c r="C75" i="4"/>
  <c r="E75" i="4"/>
  <c r="F75" i="4" s="1"/>
  <c r="G75" i="4" s="1"/>
  <c r="C76" i="4"/>
  <c r="E76" i="4"/>
  <c r="F76" i="4" s="1"/>
  <c r="G76" i="4" s="1"/>
  <c r="C77" i="4"/>
  <c r="D77" i="4"/>
  <c r="E77" i="4"/>
  <c r="F77" i="4"/>
  <c r="G77" i="4"/>
  <c r="C78" i="4"/>
  <c r="E78" i="4"/>
  <c r="F78" i="4"/>
  <c r="G78" i="4" s="1"/>
  <c r="C79" i="4"/>
  <c r="E79" i="4"/>
  <c r="F79" i="4"/>
  <c r="G79" i="4"/>
  <c r="C80" i="4"/>
  <c r="E80" i="4"/>
  <c r="F80" i="4"/>
  <c r="G80" i="4"/>
  <c r="C81" i="4"/>
  <c r="E81" i="4"/>
  <c r="F81" i="4"/>
  <c r="G81" i="4" s="1"/>
  <c r="C82" i="4"/>
  <c r="D82" i="4"/>
  <c r="E82" i="4"/>
  <c r="F82" i="4"/>
  <c r="G82" i="4"/>
  <c r="C83" i="4"/>
  <c r="E83" i="4"/>
  <c r="F83" i="4"/>
  <c r="G83" i="4" s="1"/>
  <c r="C84" i="4"/>
  <c r="E84" i="4"/>
  <c r="F84" i="4" s="1"/>
  <c r="G84" i="4" s="1"/>
  <c r="C85" i="4"/>
  <c r="E85" i="4"/>
  <c r="F85" i="4"/>
  <c r="G85" i="4"/>
  <c r="C86" i="4"/>
  <c r="E86" i="4"/>
  <c r="F86" i="4"/>
  <c r="G86" i="4" s="1"/>
  <c r="C87" i="4"/>
  <c r="E87" i="4"/>
  <c r="F87" i="4" s="1"/>
  <c r="G87" i="4" s="1"/>
  <c r="E65" i="4"/>
  <c r="F65" i="4"/>
  <c r="G65" i="4"/>
  <c r="D66" i="4"/>
  <c r="C66" i="4"/>
  <c r="E66" i="4"/>
  <c r="F66" i="4" s="1"/>
  <c r="G66" i="4" s="1"/>
  <c r="C20" i="4"/>
  <c r="B12" i="4"/>
  <c r="B14" i="4" s="1"/>
  <c r="H2" i="4"/>
  <c r="I2" i="4" s="1"/>
  <c r="I56" i="4"/>
  <c r="K24" i="4"/>
  <c r="L19" i="4"/>
  <c r="E22" i="4"/>
  <c r="L18" i="4"/>
  <c r="E19" i="4"/>
  <c r="E20" i="4"/>
  <c r="E21" i="4"/>
  <c r="E18" i="4"/>
  <c r="B9" i="4"/>
  <c r="D9" i="4" s="1"/>
  <c r="E57" i="4"/>
  <c r="F57" i="4" s="1"/>
  <c r="G57" i="4" s="1"/>
  <c r="C57" i="4"/>
  <c r="E56" i="4"/>
  <c r="F56" i="4" s="1"/>
  <c r="G56" i="4" s="1"/>
  <c r="C56" i="4"/>
  <c r="E55" i="4"/>
  <c r="F55" i="4" s="1"/>
  <c r="G55" i="4" s="1"/>
  <c r="C55" i="4"/>
  <c r="E54" i="4"/>
  <c r="F54" i="4" s="1"/>
  <c r="G54" i="4" s="1"/>
  <c r="C54" i="4"/>
  <c r="E53" i="4"/>
  <c r="F53" i="4" s="1"/>
  <c r="G53" i="4" s="1"/>
  <c r="C53" i="4"/>
  <c r="E52" i="4"/>
  <c r="F52" i="4" s="1"/>
  <c r="G52" i="4" s="1"/>
  <c r="C52" i="4"/>
  <c r="E51" i="4"/>
  <c r="F51" i="4" s="1"/>
  <c r="G51" i="4" s="1"/>
  <c r="C51" i="4"/>
  <c r="E50" i="4"/>
  <c r="F50" i="4" s="1"/>
  <c r="G50" i="4" s="1"/>
  <c r="C50" i="4"/>
  <c r="E49" i="4"/>
  <c r="F49" i="4" s="1"/>
  <c r="G49" i="4" s="1"/>
  <c r="C49" i="4"/>
  <c r="E48" i="4"/>
  <c r="F48" i="4" s="1"/>
  <c r="G48" i="4" s="1"/>
  <c r="C48" i="4"/>
  <c r="E47" i="4"/>
  <c r="F47" i="4" s="1"/>
  <c r="G47" i="4" s="1"/>
  <c r="C47" i="4"/>
  <c r="E46" i="4"/>
  <c r="F46" i="4" s="1"/>
  <c r="G46" i="4" s="1"/>
  <c r="C46" i="4"/>
  <c r="E45" i="4"/>
  <c r="F45" i="4" s="1"/>
  <c r="G45" i="4" s="1"/>
  <c r="C45" i="4"/>
  <c r="E44" i="4"/>
  <c r="F44" i="4" s="1"/>
  <c r="G44" i="4" s="1"/>
  <c r="C44" i="4"/>
  <c r="E43" i="4"/>
  <c r="F43" i="4" s="1"/>
  <c r="G43" i="4" s="1"/>
  <c r="C43" i="4"/>
  <c r="E42" i="4"/>
  <c r="F42" i="4" s="1"/>
  <c r="G42" i="4" s="1"/>
  <c r="C42" i="4"/>
  <c r="E41" i="4"/>
  <c r="F41" i="4" s="1"/>
  <c r="G41" i="4" s="1"/>
  <c r="C41" i="4"/>
  <c r="E40" i="4"/>
  <c r="F40" i="4" s="1"/>
  <c r="G40" i="4" s="1"/>
  <c r="C40" i="4"/>
  <c r="D39" i="4"/>
  <c r="E39" i="4" s="1"/>
  <c r="F39" i="4" s="1"/>
  <c r="G39" i="4" s="1"/>
  <c r="C39" i="4"/>
  <c r="D38" i="4"/>
  <c r="E38" i="4" s="1"/>
  <c r="F38" i="4" s="1"/>
  <c r="G38" i="4" s="1"/>
  <c r="C38" i="4"/>
  <c r="D37" i="4"/>
  <c r="E37" i="4" s="1"/>
  <c r="F37" i="4" s="1"/>
  <c r="G37" i="4" s="1"/>
  <c r="C37" i="4"/>
  <c r="D36" i="4"/>
  <c r="E36" i="4" s="1"/>
  <c r="F36" i="4" s="1"/>
  <c r="G36" i="4" s="1"/>
  <c r="C36" i="4"/>
  <c r="E35" i="4"/>
  <c r="F35" i="4" s="1"/>
  <c r="G35" i="4" s="1"/>
  <c r="G22" i="4"/>
  <c r="H22" i="4" s="1"/>
  <c r="G21" i="4"/>
  <c r="H21" i="4" s="1"/>
  <c r="G19" i="4"/>
  <c r="H19" i="4" s="1"/>
  <c r="G18" i="4"/>
  <c r="H18" i="4" s="1"/>
  <c r="B8" i="4"/>
  <c r="B7" i="4"/>
  <c r="I6" i="4" s="1"/>
  <c r="K6" i="4" s="1"/>
  <c r="P5" i="3"/>
  <c r="O5" i="3"/>
  <c r="R2" i="3"/>
  <c r="P2" i="3"/>
  <c r="O2" i="3"/>
  <c r="B7" i="3"/>
  <c r="E57" i="3"/>
  <c r="F57" i="3" s="1"/>
  <c r="G57" i="3" s="1"/>
  <c r="C57" i="3"/>
  <c r="E56" i="3"/>
  <c r="F56" i="3" s="1"/>
  <c r="G56" i="3" s="1"/>
  <c r="C56" i="3"/>
  <c r="E55" i="3"/>
  <c r="F55" i="3" s="1"/>
  <c r="G55" i="3" s="1"/>
  <c r="C55" i="3"/>
  <c r="G54" i="3"/>
  <c r="F54" i="3"/>
  <c r="E54" i="3"/>
  <c r="C54" i="3"/>
  <c r="F53" i="3"/>
  <c r="G53" i="3" s="1"/>
  <c r="E53" i="3"/>
  <c r="C53" i="3"/>
  <c r="F52" i="3"/>
  <c r="G52" i="3" s="1"/>
  <c r="E52" i="3"/>
  <c r="C52" i="3"/>
  <c r="G51" i="3"/>
  <c r="F51" i="3"/>
  <c r="E51" i="3"/>
  <c r="C51" i="3"/>
  <c r="F50" i="3"/>
  <c r="G50" i="3" s="1"/>
  <c r="E50" i="3"/>
  <c r="C50" i="3"/>
  <c r="F49" i="3"/>
  <c r="G49" i="3" s="1"/>
  <c r="E49" i="3"/>
  <c r="C49" i="3"/>
  <c r="G48" i="3"/>
  <c r="F48" i="3"/>
  <c r="E48" i="3"/>
  <c r="C48" i="3"/>
  <c r="F47" i="3"/>
  <c r="G47" i="3" s="1"/>
  <c r="E47" i="3"/>
  <c r="C47" i="3"/>
  <c r="F46" i="3"/>
  <c r="G46" i="3" s="1"/>
  <c r="E46" i="3"/>
  <c r="C46" i="3"/>
  <c r="G45" i="3"/>
  <c r="F45" i="3"/>
  <c r="E45" i="3"/>
  <c r="C45" i="3"/>
  <c r="F44" i="3"/>
  <c r="G44" i="3" s="1"/>
  <c r="E44" i="3"/>
  <c r="C44" i="3"/>
  <c r="F43" i="3"/>
  <c r="G43" i="3" s="1"/>
  <c r="E43" i="3"/>
  <c r="C43" i="3"/>
  <c r="G42" i="3"/>
  <c r="F42" i="3"/>
  <c r="E42" i="3"/>
  <c r="C42" i="3"/>
  <c r="F41" i="3"/>
  <c r="G41" i="3" s="1"/>
  <c r="E41" i="3"/>
  <c r="C41" i="3"/>
  <c r="F40" i="3"/>
  <c r="G40" i="3" s="1"/>
  <c r="E40" i="3"/>
  <c r="C40" i="3"/>
  <c r="D39" i="3"/>
  <c r="E39" i="3" s="1"/>
  <c r="F39" i="3" s="1"/>
  <c r="G39" i="3" s="1"/>
  <c r="C39" i="3"/>
  <c r="D38" i="3"/>
  <c r="E38" i="3" s="1"/>
  <c r="F38" i="3" s="1"/>
  <c r="G38" i="3" s="1"/>
  <c r="C38" i="3"/>
  <c r="E37" i="3"/>
  <c r="F37" i="3" s="1"/>
  <c r="G37" i="3" s="1"/>
  <c r="D37" i="3"/>
  <c r="C37" i="3"/>
  <c r="D36" i="3"/>
  <c r="E36" i="3" s="1"/>
  <c r="F36" i="3" s="1"/>
  <c r="G36" i="3" s="1"/>
  <c r="C36" i="3"/>
  <c r="F35" i="3"/>
  <c r="G35" i="3" s="1"/>
  <c r="E35" i="3"/>
  <c r="K27" i="3"/>
  <c r="E27" i="3"/>
  <c r="F27" i="3" s="1"/>
  <c r="G27" i="3" s="1"/>
  <c r="H27" i="3" s="1"/>
  <c r="A27" i="3"/>
  <c r="E26" i="3"/>
  <c r="F26" i="3" s="1"/>
  <c r="G26" i="3" s="1"/>
  <c r="H26" i="3" s="1"/>
  <c r="E25" i="3"/>
  <c r="F25" i="3" s="1"/>
  <c r="G25" i="3" s="1"/>
  <c r="H25" i="3" s="1"/>
  <c r="F24" i="3"/>
  <c r="G24" i="3" s="1"/>
  <c r="H24" i="3" s="1"/>
  <c r="E24" i="3"/>
  <c r="C24" i="3"/>
  <c r="E23" i="3"/>
  <c r="F23" i="3" s="1"/>
  <c r="G23" i="3" s="1"/>
  <c r="H23" i="3" s="1"/>
  <c r="F22" i="3"/>
  <c r="G22" i="3" s="1"/>
  <c r="H22" i="3" s="1"/>
  <c r="E22" i="3"/>
  <c r="C22" i="3"/>
  <c r="B22" i="3"/>
  <c r="E21" i="3"/>
  <c r="F21" i="3" s="1"/>
  <c r="G21" i="3" s="1"/>
  <c r="H21" i="3" s="1"/>
  <c r="G20" i="3"/>
  <c r="H20" i="3" s="1"/>
  <c r="F20" i="3"/>
  <c r="F19" i="3"/>
  <c r="G19" i="3" s="1"/>
  <c r="H19" i="3" s="1"/>
  <c r="C19" i="3"/>
  <c r="C20" i="3" s="1"/>
  <c r="B19" i="3"/>
  <c r="B20" i="3" s="1"/>
  <c r="F18" i="3"/>
  <c r="G18" i="3" s="1"/>
  <c r="H18" i="3" s="1"/>
  <c r="B14" i="3"/>
  <c r="B12" i="3"/>
  <c r="B9" i="3"/>
  <c r="D9" i="3" s="1"/>
  <c r="B8" i="3"/>
  <c r="I6" i="3"/>
  <c r="K6" i="3" s="1"/>
  <c r="I5" i="3"/>
  <c r="K5" i="3" s="1"/>
  <c r="H2" i="3"/>
  <c r="I2" i="3" s="1"/>
  <c r="G5" i="2"/>
  <c r="E5" i="2"/>
  <c r="B6" i="2"/>
  <c r="B5" i="2"/>
  <c r="B7" i="1"/>
  <c r="I5" i="1" s="1"/>
  <c r="K5" i="1" s="1"/>
  <c r="C41" i="1"/>
  <c r="E53" i="1"/>
  <c r="F53" i="1" s="1"/>
  <c r="G53" i="1" s="1"/>
  <c r="C53" i="1"/>
  <c r="C46" i="1"/>
  <c r="C45" i="1"/>
  <c r="C43" i="1"/>
  <c r="E43" i="1"/>
  <c r="F43" i="1" s="1"/>
  <c r="G43" i="1" s="1"/>
  <c r="C50" i="1"/>
  <c r="C48" i="1"/>
  <c r="E50" i="1"/>
  <c r="F50" i="1" s="1"/>
  <c r="G50" i="1" s="1"/>
  <c r="E44" i="1"/>
  <c r="F44" i="1" s="1"/>
  <c r="G44" i="1" s="1"/>
  <c r="C44" i="1"/>
  <c r="C37" i="1"/>
  <c r="C38" i="1"/>
  <c r="C39" i="1"/>
  <c r="C40" i="1"/>
  <c r="C42" i="1"/>
  <c r="C47" i="1"/>
  <c r="C49" i="1"/>
  <c r="C51" i="1"/>
  <c r="C55" i="1"/>
  <c r="C57" i="1"/>
  <c r="C59" i="1"/>
  <c r="C61" i="1"/>
  <c r="C36" i="1"/>
  <c r="E47" i="1"/>
  <c r="F47" i="1" s="1"/>
  <c r="G47" i="1" s="1"/>
  <c r="E42" i="1"/>
  <c r="F42" i="1" s="1"/>
  <c r="G42" i="1" s="1"/>
  <c r="E57" i="1"/>
  <c r="F57" i="1" s="1"/>
  <c r="G57" i="1" s="1"/>
  <c r="E61" i="1"/>
  <c r="F61" i="1" s="1"/>
  <c r="G61" i="1" s="1"/>
  <c r="E35" i="1"/>
  <c r="F35" i="1" s="1"/>
  <c r="G35" i="1" s="1"/>
  <c r="F23" i="1"/>
  <c r="G23" i="1" s="1"/>
  <c r="H23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18" i="1"/>
  <c r="G18" i="1" s="1"/>
  <c r="H18" i="1" s="1"/>
  <c r="B14" i="1"/>
  <c r="B9" i="1"/>
  <c r="D9" i="1" s="1"/>
  <c r="B8" i="1"/>
  <c r="I6" i="1" l="1"/>
  <c r="K6" i="1" s="1"/>
  <c r="C22" i="1"/>
  <c r="I18" i="4"/>
  <c r="I22" i="4"/>
  <c r="I21" i="4"/>
  <c r="B20" i="4"/>
  <c r="I5" i="4"/>
  <c r="K5" i="4" s="1"/>
  <c r="I20" i="4"/>
  <c r="I19" i="4"/>
</calcChain>
</file>

<file path=xl/sharedStrings.xml><?xml version="1.0" encoding="utf-8"?>
<sst xmlns="http://schemas.openxmlformats.org/spreadsheetml/2006/main" count="137" uniqueCount="49">
  <si>
    <t>f</t>
  </si>
  <si>
    <t>Uвых</t>
  </si>
  <si>
    <t>Pвых</t>
  </si>
  <si>
    <t>Kп</t>
  </si>
  <si>
    <t>%</t>
  </si>
  <si>
    <t>Вт</t>
  </si>
  <si>
    <t>В</t>
  </si>
  <si>
    <t>Гц</t>
  </si>
  <si>
    <t>Rн</t>
  </si>
  <si>
    <t>Ом</t>
  </si>
  <si>
    <t xml:space="preserve">I </t>
  </si>
  <si>
    <t>А</t>
  </si>
  <si>
    <t>C</t>
  </si>
  <si>
    <t>Ф</t>
  </si>
  <si>
    <t xml:space="preserve">Uвх </t>
  </si>
  <si>
    <t xml:space="preserve">Uп </t>
  </si>
  <si>
    <t>Кп</t>
  </si>
  <si>
    <t>L</t>
  </si>
  <si>
    <t>Гн</t>
  </si>
  <si>
    <t>мФ</t>
  </si>
  <si>
    <t>Uвх</t>
  </si>
  <si>
    <t>размах</t>
  </si>
  <si>
    <t>ампл</t>
  </si>
  <si>
    <t>Uп</t>
  </si>
  <si>
    <t>R</t>
  </si>
  <si>
    <t>I</t>
  </si>
  <si>
    <t>U</t>
  </si>
  <si>
    <t>P</t>
  </si>
  <si>
    <t xml:space="preserve">R </t>
  </si>
  <si>
    <t>I=</t>
  </si>
  <si>
    <t xml:space="preserve">C </t>
  </si>
  <si>
    <t>мГн</t>
  </si>
  <si>
    <t>размах, мВ</t>
  </si>
  <si>
    <t>ампл, мВ</t>
  </si>
  <si>
    <t>Uвых, В</t>
  </si>
  <si>
    <t>Uвых, мВ</t>
  </si>
  <si>
    <t>L, мГн</t>
  </si>
  <si>
    <t>C, мкФ</t>
  </si>
  <si>
    <t>размах, В</t>
  </si>
  <si>
    <t>ампл, В</t>
  </si>
  <si>
    <t>Uп, В</t>
  </si>
  <si>
    <t>Кп, %</t>
  </si>
  <si>
    <r>
      <t>U</t>
    </r>
    <r>
      <rPr>
        <b/>
        <vertAlign val="subscript"/>
        <sz val="11"/>
        <color theme="1"/>
        <rFont val="Times New Roman"/>
        <family val="1"/>
        <charset val="204"/>
      </rPr>
      <t>вх</t>
    </r>
    <r>
      <rPr>
        <b/>
        <sz val="11"/>
        <color theme="1"/>
        <rFont val="Times New Roman"/>
        <family val="1"/>
        <charset val="204"/>
      </rPr>
      <t>, В</t>
    </r>
  </si>
  <si>
    <r>
      <t>U</t>
    </r>
    <r>
      <rPr>
        <b/>
        <vertAlign val="subscript"/>
        <sz val="11"/>
        <color theme="1"/>
        <rFont val="Times New Roman"/>
        <family val="1"/>
        <charset val="204"/>
      </rPr>
      <t>вых</t>
    </r>
    <r>
      <rPr>
        <b/>
        <sz val="11"/>
        <color theme="1"/>
        <rFont val="Times New Roman"/>
        <family val="1"/>
        <charset val="204"/>
      </rPr>
      <t>, В</t>
    </r>
  </si>
  <si>
    <r>
      <t>U</t>
    </r>
    <r>
      <rPr>
        <b/>
        <vertAlign val="subscript"/>
        <sz val="11"/>
        <color theme="1"/>
        <rFont val="Times New Roman"/>
        <family val="1"/>
        <charset val="204"/>
      </rPr>
      <t>п</t>
    </r>
    <r>
      <rPr>
        <b/>
        <sz val="11"/>
        <color theme="1"/>
        <rFont val="Times New Roman"/>
        <family val="1"/>
        <charset val="204"/>
      </rPr>
      <t>, В</t>
    </r>
  </si>
  <si>
    <r>
      <t>К</t>
    </r>
    <r>
      <rPr>
        <b/>
        <vertAlign val="subscript"/>
        <sz val="11"/>
        <color theme="1"/>
        <rFont val="Times New Roman"/>
        <family val="1"/>
        <charset val="204"/>
      </rPr>
      <t>п</t>
    </r>
    <r>
      <rPr>
        <b/>
        <sz val="11"/>
        <color theme="1"/>
        <rFont val="Times New Roman"/>
        <family val="1"/>
        <charset val="204"/>
      </rPr>
      <t>, %</t>
    </r>
  </si>
  <si>
    <t>Rн, Ом</t>
  </si>
  <si>
    <t>Iвых, А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</si>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</sst>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"/>
    <numFmt numFmtId="172" formatCode="0.0000"/>
    <numFmt numFmtId="173" formatCode="0.000"/>
    <numFmt numFmtId="174" formatCode="0.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vertAlign val="subscript"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1" fontId="0" fillId="0" borderId="0" xfId="0" applyNumberFormat="1"/>
    <xf numFmtId="2" fontId="0" fillId="0" borderId="0" xfId="0" applyNumberFormat="1"/>
    <xf numFmtId="173" fontId="0" fillId="0" borderId="0" xfId="0" applyNumberForma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2" fontId="3" fillId="0" borderId="0" xfId="0" applyNumberFormat="1" applyFont="1" applyAlignment="1">
      <alignment horizontal="center"/>
    </xf>
    <xf numFmtId="173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7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71743148471165E-2"/>
          <c:y val="0.11918064609187233"/>
          <c:w val="0.82959857203647214"/>
          <c:h val="0.7254507506573357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Лист1!$C$35:$C$69</c:f>
              <c:numCache>
                <c:formatCode>0.000</c:formatCode>
                <c:ptCount val="35"/>
                <c:pt idx="0" formatCode="0">
                  <c:v>0</c:v>
                </c:pt>
                <c:pt idx="1">
                  <c:v>4.7600000000000003E-3</c:v>
                </c:pt>
                <c:pt idx="2">
                  <c:v>1.2448894014047593E-2</c:v>
                </c:pt>
                <c:pt idx="3">
                  <c:v>3.2623626373626376E-2</c:v>
                </c:pt>
                <c:pt idx="4">
                  <c:v>0.21933962264150944</c:v>
                </c:pt>
                <c:pt idx="5">
                  <c:v>1.3961038961038961</c:v>
                </c:pt>
                <c:pt idx="6">
                  <c:v>2.153361344537815</c:v>
                </c:pt>
                <c:pt idx="7">
                  <c:v>3.2258064516129035</c:v>
                </c:pt>
                <c:pt idx="8">
                  <c:v>3.8876889848812097</c:v>
                </c:pt>
                <c:pt idx="9">
                  <c:v>4.697802197802198</c:v>
                </c:pt>
                <c:pt idx="10">
                  <c:v>5.6643356643356642</c:v>
                </c:pt>
                <c:pt idx="11">
                  <c:v>6.1417322834645676</c:v>
                </c:pt>
                <c:pt idx="12">
                  <c:v>6.666666666666667</c:v>
                </c:pt>
                <c:pt idx="13">
                  <c:v>7.1674876847290641</c:v>
                </c:pt>
                <c:pt idx="14">
                  <c:v>7.608695652173914</c:v>
                </c:pt>
                <c:pt idx="15">
                  <c:v>8.1325301204819276</c:v>
                </c:pt>
                <c:pt idx="16">
                  <c:v>8.6436170212765955</c:v>
                </c:pt>
                <c:pt idx="17">
                  <c:v>9.0714285714285712</c:v>
                </c:pt>
                <c:pt idx="18">
                  <c:v>9.9166666666666661</c:v>
                </c:pt>
                <c:pt idx="19">
                  <c:v>10.454545454545455</c:v>
                </c:pt>
                <c:pt idx="20">
                  <c:v>11</c:v>
                </c:pt>
                <c:pt idx="21">
                  <c:v>11.666666666666666</c:v>
                </c:pt>
                <c:pt idx="22">
                  <c:v>12.375</c:v>
                </c:pt>
                <c:pt idx="23">
                  <c:v>13.214285714285714</c:v>
                </c:pt>
                <c:pt idx="24">
                  <c:v>14.166666666666666</c:v>
                </c:pt>
                <c:pt idx="25">
                  <c:v>15.4</c:v>
                </c:pt>
                <c:pt idx="26">
                  <c:v>16.111111111111111</c:v>
                </c:pt>
                <c:pt idx="27">
                  <c:v>17.714285714285715</c:v>
                </c:pt>
                <c:pt idx="28">
                  <c:v>18.666666666666668</c:v>
                </c:pt>
                <c:pt idx="29">
                  <c:v>20</c:v>
                </c:pt>
                <c:pt idx="30">
                  <c:v>21.25</c:v>
                </c:pt>
                <c:pt idx="31">
                  <c:v>23</c:v>
                </c:pt>
                <c:pt idx="32">
                  <c:v>25</c:v>
                </c:pt>
                <c:pt idx="33">
                  <c:v>26.666666666666668</c:v>
                </c:pt>
                <c:pt idx="34">
                  <c:v>28.5</c:v>
                </c:pt>
              </c:numCache>
            </c:numRef>
          </c:xVal>
          <c:yVal>
            <c:numRef>
              <c:f>Лист1!$B$35:$B$69</c:f>
              <c:numCache>
                <c:formatCode>General</c:formatCode>
                <c:ptCount val="35"/>
                <c:pt idx="0">
                  <c:v>238</c:v>
                </c:pt>
                <c:pt idx="1">
                  <c:v>238</c:v>
                </c:pt>
                <c:pt idx="2">
                  <c:v>237.5</c:v>
                </c:pt>
                <c:pt idx="3">
                  <c:v>237.5</c:v>
                </c:pt>
                <c:pt idx="4">
                  <c:v>232.5</c:v>
                </c:pt>
                <c:pt idx="5">
                  <c:v>215</c:v>
                </c:pt>
                <c:pt idx="6">
                  <c:v>205</c:v>
                </c:pt>
                <c:pt idx="7">
                  <c:v>190</c:v>
                </c:pt>
                <c:pt idx="8">
                  <c:v>180</c:v>
                </c:pt>
                <c:pt idx="9">
                  <c:v>171</c:v>
                </c:pt>
                <c:pt idx="10">
                  <c:v>162</c:v>
                </c:pt>
                <c:pt idx="11">
                  <c:v>156</c:v>
                </c:pt>
                <c:pt idx="12">
                  <c:v>150</c:v>
                </c:pt>
                <c:pt idx="13">
                  <c:v>145.5</c:v>
                </c:pt>
                <c:pt idx="14">
                  <c:v>140</c:v>
                </c:pt>
                <c:pt idx="15">
                  <c:v>135</c:v>
                </c:pt>
                <c:pt idx="16">
                  <c:v>130</c:v>
                </c:pt>
                <c:pt idx="17">
                  <c:v>127</c:v>
                </c:pt>
                <c:pt idx="18">
                  <c:v>119</c:v>
                </c:pt>
                <c:pt idx="19">
                  <c:v>115</c:v>
                </c:pt>
                <c:pt idx="20">
                  <c:v>110</c:v>
                </c:pt>
                <c:pt idx="21">
                  <c:v>105</c:v>
                </c:pt>
                <c:pt idx="22">
                  <c:v>99</c:v>
                </c:pt>
                <c:pt idx="23">
                  <c:v>92.5</c:v>
                </c:pt>
                <c:pt idx="24">
                  <c:v>85</c:v>
                </c:pt>
                <c:pt idx="25">
                  <c:v>77</c:v>
                </c:pt>
                <c:pt idx="26">
                  <c:v>72.5</c:v>
                </c:pt>
                <c:pt idx="27">
                  <c:v>62</c:v>
                </c:pt>
                <c:pt idx="28">
                  <c:v>56</c:v>
                </c:pt>
                <c:pt idx="29">
                  <c:v>50</c:v>
                </c:pt>
                <c:pt idx="30">
                  <c:v>42.5</c:v>
                </c:pt>
                <c:pt idx="31">
                  <c:v>34.5</c:v>
                </c:pt>
                <c:pt idx="32">
                  <c:v>25</c:v>
                </c:pt>
                <c:pt idx="33">
                  <c:v>20</c:v>
                </c:pt>
                <c:pt idx="34">
                  <c:v>14.25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2-4F94-B356-ECBFD169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62016"/>
        <c:axId val="406762344"/>
      </c:scatterChart>
      <c:valAx>
        <c:axId val="40676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ru-RU" sz="1400" i="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вых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ru-RU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А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6515229770245994"/>
              <c:y val="0.9112766301316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762344"/>
        <c:crosses val="autoZero"/>
        <c:crossBetween val="midCat"/>
      </c:valAx>
      <c:valAx>
        <c:axId val="40676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ru-RU" sz="1400" i="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вых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ru-RU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В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8048503984070215E-2"/>
              <c:y val="9.376656372897437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76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666072064251141E-2"/>
          <c:y val="0.11781026682610266"/>
          <c:w val="0.85466229930837545"/>
          <c:h val="0.706571042636544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Лист1!$C$35:$C$69</c:f>
              <c:numCache>
                <c:formatCode>0.000</c:formatCode>
                <c:ptCount val="35"/>
                <c:pt idx="0" formatCode="0">
                  <c:v>0</c:v>
                </c:pt>
                <c:pt idx="1">
                  <c:v>4.7600000000000003E-3</c:v>
                </c:pt>
                <c:pt idx="2">
                  <c:v>1.2448894014047593E-2</c:v>
                </c:pt>
                <c:pt idx="3">
                  <c:v>3.2623626373626376E-2</c:v>
                </c:pt>
                <c:pt idx="4">
                  <c:v>0.21933962264150944</c:v>
                </c:pt>
                <c:pt idx="5">
                  <c:v>1.3961038961038961</c:v>
                </c:pt>
                <c:pt idx="6">
                  <c:v>2.153361344537815</c:v>
                </c:pt>
                <c:pt idx="7">
                  <c:v>3.2258064516129035</c:v>
                </c:pt>
                <c:pt idx="8">
                  <c:v>3.8876889848812097</c:v>
                </c:pt>
                <c:pt idx="9">
                  <c:v>4.697802197802198</c:v>
                </c:pt>
                <c:pt idx="10">
                  <c:v>5.6643356643356642</c:v>
                </c:pt>
                <c:pt idx="11">
                  <c:v>6.1417322834645676</c:v>
                </c:pt>
                <c:pt idx="12">
                  <c:v>6.666666666666667</c:v>
                </c:pt>
                <c:pt idx="13">
                  <c:v>7.1674876847290641</c:v>
                </c:pt>
                <c:pt idx="14">
                  <c:v>7.608695652173914</c:v>
                </c:pt>
                <c:pt idx="15">
                  <c:v>8.1325301204819276</c:v>
                </c:pt>
                <c:pt idx="16">
                  <c:v>8.6436170212765955</c:v>
                </c:pt>
                <c:pt idx="17">
                  <c:v>9.0714285714285712</c:v>
                </c:pt>
                <c:pt idx="18">
                  <c:v>9.9166666666666661</c:v>
                </c:pt>
                <c:pt idx="19">
                  <c:v>10.454545454545455</c:v>
                </c:pt>
                <c:pt idx="20">
                  <c:v>11</c:v>
                </c:pt>
                <c:pt idx="21">
                  <c:v>11.666666666666666</c:v>
                </c:pt>
                <c:pt idx="22">
                  <c:v>12.375</c:v>
                </c:pt>
                <c:pt idx="23">
                  <c:v>13.214285714285714</c:v>
                </c:pt>
                <c:pt idx="24">
                  <c:v>14.166666666666666</c:v>
                </c:pt>
                <c:pt idx="25">
                  <c:v>15.4</c:v>
                </c:pt>
                <c:pt idx="26">
                  <c:v>16.111111111111111</c:v>
                </c:pt>
                <c:pt idx="27">
                  <c:v>17.714285714285715</c:v>
                </c:pt>
                <c:pt idx="28">
                  <c:v>18.666666666666668</c:v>
                </c:pt>
                <c:pt idx="29">
                  <c:v>20</c:v>
                </c:pt>
                <c:pt idx="30">
                  <c:v>21.25</c:v>
                </c:pt>
                <c:pt idx="31">
                  <c:v>23</c:v>
                </c:pt>
                <c:pt idx="32">
                  <c:v>25</c:v>
                </c:pt>
                <c:pt idx="33">
                  <c:v>26.666666666666668</c:v>
                </c:pt>
                <c:pt idx="34">
                  <c:v>28.5</c:v>
                </c:pt>
              </c:numCache>
            </c:numRef>
          </c:xVal>
          <c:yVal>
            <c:numRef>
              <c:f>Лист1!$G$35:$G$69</c:f>
              <c:numCache>
                <c:formatCode>0.000</c:formatCode>
                <c:ptCount val="35"/>
                <c:pt idx="0">
                  <c:v>0</c:v>
                </c:pt>
                <c:pt idx="1">
                  <c:v>5.0507627227610534E-4</c:v>
                </c:pt>
                <c:pt idx="2">
                  <c:v>1.3248948110653204E-3</c:v>
                </c:pt>
                <c:pt idx="3">
                  <c:v>3.7216146378239341E-3</c:v>
                </c:pt>
                <c:pt idx="4">
                  <c:v>2.357022603955158E-2</c:v>
                </c:pt>
                <c:pt idx="5">
                  <c:v>0.16115456873553874</c:v>
                </c:pt>
                <c:pt idx="6">
                  <c:v>0.25697295218730626</c:v>
                </c:pt>
                <c:pt idx="7">
                  <c:v>0.40937761016063279</c:v>
                </c:pt>
                <c:pt idx="8">
                  <c:v>0.52050915837343081</c:v>
                </c:pt>
                <c:pt idx="9">
                  <c:v>0.6512825616191884</c:v>
                </c:pt>
                <c:pt idx="10">
                  <c:v>0.8074984846883414</c:v>
                </c:pt>
                <c:pt idx="11">
                  <c:v>0.89521531592527648</c:v>
                </c:pt>
                <c:pt idx="12">
                  <c:v>1.0017346066809423</c:v>
                </c:pt>
                <c:pt idx="13">
                  <c:v>1.0934640946183725</c:v>
                </c:pt>
                <c:pt idx="14">
                  <c:v>1.1869292398488476</c:v>
                </c:pt>
                <c:pt idx="15">
                  <c:v>1.3094570021973102</c:v>
                </c:pt>
                <c:pt idx="16">
                  <c:v>1.4142135623730951</c:v>
                </c:pt>
                <c:pt idx="17">
                  <c:v>1.489378456436232</c:v>
                </c:pt>
                <c:pt idx="18">
                  <c:v>1.6637806616154056</c:v>
                </c:pt>
                <c:pt idx="19">
                  <c:v>1.7523950664188352</c:v>
                </c:pt>
                <c:pt idx="20">
                  <c:v>1.8802612136096832</c:v>
                </c:pt>
                <c:pt idx="21">
                  <c:v>1.9866333376193475</c:v>
                </c:pt>
                <c:pt idx="22">
                  <c:v>2.1248915899292715</c:v>
                </c:pt>
                <c:pt idx="23">
                  <c:v>2.2742082962486259</c:v>
                </c:pt>
                <c:pt idx="24">
                  <c:v>2.4332792176125313</c:v>
                </c:pt>
                <c:pt idx="25">
                  <c:v>2.5942553985090866</c:v>
                </c:pt>
                <c:pt idx="26">
                  <c:v>2.633363185108522</c:v>
                </c:pt>
                <c:pt idx="27">
                  <c:v>2.7371875400769579</c:v>
                </c:pt>
                <c:pt idx="28">
                  <c:v>2.7779194975185795</c:v>
                </c:pt>
                <c:pt idx="29">
                  <c:v>2.8284271247461898</c:v>
                </c:pt>
                <c:pt idx="30">
                  <c:v>2.8284271247461898</c:v>
                </c:pt>
                <c:pt idx="31">
                  <c:v>2.8181792003811679</c:v>
                </c:pt>
                <c:pt idx="32">
                  <c:v>2.6870057685088802</c:v>
                </c:pt>
                <c:pt idx="33">
                  <c:v>2.5632620818012346</c:v>
                </c:pt>
                <c:pt idx="34">
                  <c:v>2.4562656609637963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80-42E7-A808-43CACDBA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382968"/>
        <c:axId val="786377392"/>
      </c:scatterChart>
      <c:valAx>
        <c:axId val="78638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вых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А</a:t>
                </a:r>
                <a:endParaRPr lang="ru-RU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5406053942245941"/>
              <c:y val="0.90703176498538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377392"/>
        <c:crosses val="autoZero"/>
        <c:crossBetween val="midCat"/>
        <c:majorUnit val="2"/>
      </c:valAx>
      <c:valAx>
        <c:axId val="786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</a:t>
                </a:r>
                <a:endParaRPr lang="ru-RU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2820601731492644E-2"/>
              <c:y val="2.911698734704471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38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(2)'!$C$35:$C$57</c:f>
              <c:numCache>
                <c:formatCode>General</c:formatCode>
                <c:ptCount val="23"/>
                <c:pt idx="0">
                  <c:v>0</c:v>
                </c:pt>
                <c:pt idx="1">
                  <c:v>4.7999999999999996E-3</c:v>
                </c:pt>
                <c:pt idx="2">
                  <c:v>1.2579935003669147E-2</c:v>
                </c:pt>
                <c:pt idx="3">
                  <c:v>3.2967032967032968E-2</c:v>
                </c:pt>
                <c:pt idx="4">
                  <c:v>0.22169811320754718</c:v>
                </c:pt>
                <c:pt idx="5">
                  <c:v>1.4123376623376624</c:v>
                </c:pt>
                <c:pt idx="6">
                  <c:v>2.153361344537815</c:v>
                </c:pt>
                <c:pt idx="7">
                  <c:v>3.2258064516129035</c:v>
                </c:pt>
                <c:pt idx="8">
                  <c:v>3.9146868250539959</c:v>
                </c:pt>
                <c:pt idx="9">
                  <c:v>4.6703296703296706</c:v>
                </c:pt>
                <c:pt idx="10">
                  <c:v>5.6381118881118875</c:v>
                </c:pt>
                <c:pt idx="11">
                  <c:v>6.1023622047244102</c:v>
                </c:pt>
                <c:pt idx="12">
                  <c:v>6.666666666666667</c:v>
                </c:pt>
                <c:pt idx="13">
                  <c:v>7.1428571428571423</c:v>
                </c:pt>
                <c:pt idx="14">
                  <c:v>7.608695652173914</c:v>
                </c:pt>
                <c:pt idx="15">
                  <c:v>8.1325301204819276</c:v>
                </c:pt>
                <c:pt idx="16">
                  <c:v>8.6436170212765955</c:v>
                </c:pt>
                <c:pt idx="17">
                  <c:v>9.654471544715447</c:v>
                </c:pt>
                <c:pt idx="18">
                  <c:v>10.934393638170974</c:v>
                </c:pt>
                <c:pt idx="19">
                  <c:v>12.075334143377885</c:v>
                </c:pt>
                <c:pt idx="20">
                  <c:v>13.280832095096581</c:v>
                </c:pt>
                <c:pt idx="21">
                  <c:v>14.545454545454545</c:v>
                </c:pt>
                <c:pt idx="22">
                  <c:v>16.111111111111111</c:v>
                </c:pt>
              </c:numCache>
            </c:numRef>
          </c:xVal>
          <c:yVal>
            <c:numRef>
              <c:f>'Лист1 (2)'!$B$35:$B$57</c:f>
              <c:numCache>
                <c:formatCode>General</c:formatCode>
                <c:ptCount val="2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235</c:v>
                </c:pt>
                <c:pt idx="5">
                  <c:v>217.5</c:v>
                </c:pt>
                <c:pt idx="6">
                  <c:v>205</c:v>
                </c:pt>
                <c:pt idx="7">
                  <c:v>190</c:v>
                </c:pt>
                <c:pt idx="8">
                  <c:v>181.25</c:v>
                </c:pt>
                <c:pt idx="9">
                  <c:v>170</c:v>
                </c:pt>
                <c:pt idx="10">
                  <c:v>161.25</c:v>
                </c:pt>
                <c:pt idx="11">
                  <c:v>155</c:v>
                </c:pt>
                <c:pt idx="12">
                  <c:v>150</c:v>
                </c:pt>
                <c:pt idx="13">
                  <c:v>145</c:v>
                </c:pt>
                <c:pt idx="14">
                  <c:v>140</c:v>
                </c:pt>
                <c:pt idx="15">
                  <c:v>135</c:v>
                </c:pt>
                <c:pt idx="16">
                  <c:v>130</c:v>
                </c:pt>
                <c:pt idx="17">
                  <c:v>118.75</c:v>
                </c:pt>
                <c:pt idx="18">
                  <c:v>110</c:v>
                </c:pt>
                <c:pt idx="19">
                  <c:v>99.38</c:v>
                </c:pt>
                <c:pt idx="20">
                  <c:v>89.38</c:v>
                </c:pt>
                <c:pt idx="21">
                  <c:v>80</c:v>
                </c:pt>
                <c:pt idx="22">
                  <c:v>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C-412B-974E-CF8F76A6A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62016"/>
        <c:axId val="406762344"/>
      </c:scatterChart>
      <c:valAx>
        <c:axId val="40676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762344"/>
        <c:crosses val="autoZero"/>
        <c:crossBetween val="midCat"/>
      </c:valAx>
      <c:valAx>
        <c:axId val="40676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76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6708333333333336"/>
          <c:w val="0.8839606299212597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(2)'!$C$35:$C$57</c:f>
              <c:numCache>
                <c:formatCode>General</c:formatCode>
                <c:ptCount val="23"/>
                <c:pt idx="0">
                  <c:v>0</c:v>
                </c:pt>
                <c:pt idx="1">
                  <c:v>4.7999999999999996E-3</c:v>
                </c:pt>
                <c:pt idx="2">
                  <c:v>1.2579935003669147E-2</c:v>
                </c:pt>
                <c:pt idx="3">
                  <c:v>3.2967032967032968E-2</c:v>
                </c:pt>
                <c:pt idx="4">
                  <c:v>0.22169811320754718</c:v>
                </c:pt>
                <c:pt idx="5">
                  <c:v>1.4123376623376624</c:v>
                </c:pt>
                <c:pt idx="6">
                  <c:v>2.153361344537815</c:v>
                </c:pt>
                <c:pt idx="7">
                  <c:v>3.2258064516129035</c:v>
                </c:pt>
                <c:pt idx="8">
                  <c:v>3.9146868250539959</c:v>
                </c:pt>
                <c:pt idx="9">
                  <c:v>4.6703296703296706</c:v>
                </c:pt>
                <c:pt idx="10">
                  <c:v>5.6381118881118875</c:v>
                </c:pt>
                <c:pt idx="11">
                  <c:v>6.1023622047244102</c:v>
                </c:pt>
                <c:pt idx="12">
                  <c:v>6.666666666666667</c:v>
                </c:pt>
                <c:pt idx="13">
                  <c:v>7.1428571428571423</c:v>
                </c:pt>
                <c:pt idx="14">
                  <c:v>7.608695652173914</c:v>
                </c:pt>
                <c:pt idx="15">
                  <c:v>8.1325301204819276</c:v>
                </c:pt>
                <c:pt idx="16">
                  <c:v>8.6436170212765955</c:v>
                </c:pt>
                <c:pt idx="17">
                  <c:v>9.654471544715447</c:v>
                </c:pt>
                <c:pt idx="18">
                  <c:v>10.934393638170974</c:v>
                </c:pt>
                <c:pt idx="19">
                  <c:v>12.075334143377885</c:v>
                </c:pt>
                <c:pt idx="20">
                  <c:v>13.280832095096581</c:v>
                </c:pt>
                <c:pt idx="21">
                  <c:v>14.545454545454545</c:v>
                </c:pt>
                <c:pt idx="22">
                  <c:v>16.111111111111111</c:v>
                </c:pt>
              </c:numCache>
            </c:numRef>
          </c:xVal>
          <c:yVal>
            <c:numRef>
              <c:f>'Лист1 (2)'!$G$35:$G$57</c:f>
              <c:numCache>
                <c:formatCode>General</c:formatCode>
                <c:ptCount val="23"/>
                <c:pt idx="0">
                  <c:v>0</c:v>
                </c:pt>
                <c:pt idx="1">
                  <c:v>6.7764399863710803E-4</c:v>
                </c:pt>
                <c:pt idx="2">
                  <c:v>1.3994821710983753E-3</c:v>
                </c:pt>
                <c:pt idx="3">
                  <c:v>3.682847818679935E-3</c:v>
                </c:pt>
                <c:pt idx="4">
                  <c:v>2.5200082095478023E-2</c:v>
                </c:pt>
                <c:pt idx="5">
                  <c:v>0.16905541435264582</c:v>
                </c:pt>
                <c:pt idx="6">
                  <c:v>0.2759441097313356</c:v>
                </c:pt>
                <c:pt idx="7">
                  <c:v>0.44659375653887207</c:v>
                </c:pt>
                <c:pt idx="8">
                  <c:v>0.55593222796735453</c:v>
                </c:pt>
                <c:pt idx="9">
                  <c:v>0.68630952291635494</c:v>
                </c:pt>
                <c:pt idx="10">
                  <c:v>0.85510587492326673</c:v>
                </c:pt>
                <c:pt idx="11">
                  <c:v>0.94661069094328143</c:v>
                </c:pt>
                <c:pt idx="12">
                  <c:v>1.0488750587600455</c:v>
                </c:pt>
                <c:pt idx="13">
                  <c:v>1.1460006453713012</c:v>
                </c:pt>
                <c:pt idx="14">
                  <c:v>1.2500637738833607</c:v>
                </c:pt>
                <c:pt idx="15">
                  <c:v>1.3618352822852027</c:v>
                </c:pt>
                <c:pt idx="16">
                  <c:v>1.4686063916951371</c:v>
                </c:pt>
                <c:pt idx="17">
                  <c:v>1.7119427333990098</c:v>
                </c:pt>
                <c:pt idx="18">
                  <c:v>1.928473039599675</c:v>
                </c:pt>
                <c:pt idx="19">
                  <c:v>2.1879184465170396</c:v>
                </c:pt>
                <c:pt idx="20">
                  <c:v>2.3931506076183782</c:v>
                </c:pt>
                <c:pt idx="21">
                  <c:v>2.5853591687133144</c:v>
                </c:pt>
                <c:pt idx="22">
                  <c:v>2.6967589654907638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0-44FA-B7DA-0E32714A0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382968"/>
        <c:axId val="786377392"/>
      </c:scatterChart>
      <c:valAx>
        <c:axId val="78638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377392"/>
        <c:crosses val="autoZero"/>
        <c:crossBetween val="midCat"/>
        <c:majorUnit val="2"/>
      </c:valAx>
      <c:valAx>
        <c:axId val="786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38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(3)'!$C$35:$C$57</c:f>
              <c:numCache>
                <c:formatCode>General</c:formatCode>
                <c:ptCount val="23"/>
                <c:pt idx="0">
                  <c:v>0</c:v>
                </c:pt>
                <c:pt idx="1">
                  <c:v>4.7999999999999996E-3</c:v>
                </c:pt>
                <c:pt idx="2">
                  <c:v>1.2579935003669147E-2</c:v>
                </c:pt>
                <c:pt idx="3">
                  <c:v>3.2967032967032968E-2</c:v>
                </c:pt>
                <c:pt idx="4">
                  <c:v>0.22169811320754718</c:v>
                </c:pt>
                <c:pt idx="5">
                  <c:v>1.4123376623376624</c:v>
                </c:pt>
                <c:pt idx="6">
                  <c:v>2.153361344537815</c:v>
                </c:pt>
                <c:pt idx="7">
                  <c:v>3.2258064516129035</c:v>
                </c:pt>
                <c:pt idx="8">
                  <c:v>3.9146868250539959</c:v>
                </c:pt>
                <c:pt idx="9">
                  <c:v>4.6703296703296706</c:v>
                </c:pt>
                <c:pt idx="10">
                  <c:v>5.6381118881118875</c:v>
                </c:pt>
                <c:pt idx="11">
                  <c:v>6.1023622047244102</c:v>
                </c:pt>
                <c:pt idx="12">
                  <c:v>6.666666666666667</c:v>
                </c:pt>
                <c:pt idx="13">
                  <c:v>7.1428571428571423</c:v>
                </c:pt>
                <c:pt idx="14">
                  <c:v>7.608695652173914</c:v>
                </c:pt>
                <c:pt idx="15">
                  <c:v>8.1325301204819276</c:v>
                </c:pt>
                <c:pt idx="16">
                  <c:v>8.6436170212765955</c:v>
                </c:pt>
                <c:pt idx="17">
                  <c:v>9.654471544715447</c:v>
                </c:pt>
                <c:pt idx="18">
                  <c:v>10.934393638170974</c:v>
                </c:pt>
                <c:pt idx="19">
                  <c:v>12.075334143377885</c:v>
                </c:pt>
                <c:pt idx="20">
                  <c:v>13.280832095096581</c:v>
                </c:pt>
                <c:pt idx="21">
                  <c:v>14.545454545454545</c:v>
                </c:pt>
                <c:pt idx="22">
                  <c:v>16.111111111111111</c:v>
                </c:pt>
              </c:numCache>
            </c:numRef>
          </c:xVal>
          <c:yVal>
            <c:numRef>
              <c:f>'Лист1 (3)'!$B$35:$B$57</c:f>
              <c:numCache>
                <c:formatCode>General</c:formatCode>
                <c:ptCount val="2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235</c:v>
                </c:pt>
                <c:pt idx="5">
                  <c:v>217.5</c:v>
                </c:pt>
                <c:pt idx="6">
                  <c:v>205</c:v>
                </c:pt>
                <c:pt idx="7">
                  <c:v>190</c:v>
                </c:pt>
                <c:pt idx="8">
                  <c:v>181.25</c:v>
                </c:pt>
                <c:pt idx="9">
                  <c:v>170</c:v>
                </c:pt>
                <c:pt idx="10">
                  <c:v>161.25</c:v>
                </c:pt>
                <c:pt idx="11">
                  <c:v>155</c:v>
                </c:pt>
                <c:pt idx="12">
                  <c:v>150</c:v>
                </c:pt>
                <c:pt idx="13">
                  <c:v>145</c:v>
                </c:pt>
                <c:pt idx="14">
                  <c:v>140</c:v>
                </c:pt>
                <c:pt idx="15">
                  <c:v>135</c:v>
                </c:pt>
                <c:pt idx="16">
                  <c:v>130</c:v>
                </c:pt>
                <c:pt idx="17">
                  <c:v>118.75</c:v>
                </c:pt>
                <c:pt idx="18">
                  <c:v>110</c:v>
                </c:pt>
                <c:pt idx="19">
                  <c:v>99.38</c:v>
                </c:pt>
                <c:pt idx="20">
                  <c:v>89.38</c:v>
                </c:pt>
                <c:pt idx="21">
                  <c:v>80</c:v>
                </c:pt>
                <c:pt idx="22">
                  <c:v>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0-41A8-9E16-0F61D5B02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62016"/>
        <c:axId val="406762344"/>
      </c:scatterChart>
      <c:valAx>
        <c:axId val="40676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762344"/>
        <c:crosses val="autoZero"/>
        <c:crossBetween val="midCat"/>
      </c:valAx>
      <c:valAx>
        <c:axId val="40676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76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6708333333333336"/>
          <c:w val="0.8839606299212597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(3)'!$C$35:$C$57</c:f>
              <c:numCache>
                <c:formatCode>General</c:formatCode>
                <c:ptCount val="23"/>
                <c:pt idx="0">
                  <c:v>0</c:v>
                </c:pt>
                <c:pt idx="1">
                  <c:v>4.7999999999999996E-3</c:v>
                </c:pt>
                <c:pt idx="2">
                  <c:v>1.2579935003669147E-2</c:v>
                </c:pt>
                <c:pt idx="3">
                  <c:v>3.2967032967032968E-2</c:v>
                </c:pt>
                <c:pt idx="4">
                  <c:v>0.22169811320754718</c:v>
                </c:pt>
                <c:pt idx="5">
                  <c:v>1.4123376623376624</c:v>
                </c:pt>
                <c:pt idx="6">
                  <c:v>2.153361344537815</c:v>
                </c:pt>
                <c:pt idx="7">
                  <c:v>3.2258064516129035</c:v>
                </c:pt>
                <c:pt idx="8">
                  <c:v>3.9146868250539959</c:v>
                </c:pt>
                <c:pt idx="9">
                  <c:v>4.6703296703296706</c:v>
                </c:pt>
                <c:pt idx="10">
                  <c:v>5.6381118881118875</c:v>
                </c:pt>
                <c:pt idx="11">
                  <c:v>6.1023622047244102</c:v>
                </c:pt>
                <c:pt idx="12">
                  <c:v>6.666666666666667</c:v>
                </c:pt>
                <c:pt idx="13">
                  <c:v>7.1428571428571423</c:v>
                </c:pt>
                <c:pt idx="14">
                  <c:v>7.608695652173914</c:v>
                </c:pt>
                <c:pt idx="15">
                  <c:v>8.1325301204819276</c:v>
                </c:pt>
                <c:pt idx="16">
                  <c:v>8.6436170212765955</c:v>
                </c:pt>
                <c:pt idx="17">
                  <c:v>9.654471544715447</c:v>
                </c:pt>
                <c:pt idx="18">
                  <c:v>10.934393638170974</c:v>
                </c:pt>
                <c:pt idx="19">
                  <c:v>12.075334143377885</c:v>
                </c:pt>
                <c:pt idx="20">
                  <c:v>13.280832095096581</c:v>
                </c:pt>
                <c:pt idx="21">
                  <c:v>14.545454545454545</c:v>
                </c:pt>
                <c:pt idx="22">
                  <c:v>16.111111111111111</c:v>
                </c:pt>
              </c:numCache>
            </c:numRef>
          </c:xVal>
          <c:yVal>
            <c:numRef>
              <c:f>'Лист1 (3)'!$G$35:$G$57</c:f>
              <c:numCache>
                <c:formatCode>General</c:formatCode>
                <c:ptCount val="23"/>
                <c:pt idx="0">
                  <c:v>0</c:v>
                </c:pt>
                <c:pt idx="1">
                  <c:v>6.7764399863710803E-4</c:v>
                </c:pt>
                <c:pt idx="2">
                  <c:v>1.3994821710983753E-3</c:v>
                </c:pt>
                <c:pt idx="3">
                  <c:v>3.682847818679935E-3</c:v>
                </c:pt>
                <c:pt idx="4">
                  <c:v>2.5200082095478023E-2</c:v>
                </c:pt>
                <c:pt idx="5">
                  <c:v>0.16905541435264582</c:v>
                </c:pt>
                <c:pt idx="6">
                  <c:v>0.2759441097313356</c:v>
                </c:pt>
                <c:pt idx="7">
                  <c:v>0.44659375653887207</c:v>
                </c:pt>
                <c:pt idx="8">
                  <c:v>0.55593222796735453</c:v>
                </c:pt>
                <c:pt idx="9">
                  <c:v>0.68630952291635494</c:v>
                </c:pt>
                <c:pt idx="10">
                  <c:v>0.85510587492326673</c:v>
                </c:pt>
                <c:pt idx="11">
                  <c:v>0.94661069094328143</c:v>
                </c:pt>
                <c:pt idx="12">
                  <c:v>0.98994949366116647</c:v>
                </c:pt>
                <c:pt idx="13">
                  <c:v>1.0972346604618841</c:v>
                </c:pt>
                <c:pt idx="14">
                  <c:v>1.2500637738833607</c:v>
                </c:pt>
                <c:pt idx="15">
                  <c:v>1.3618352822852027</c:v>
                </c:pt>
                <c:pt idx="16">
                  <c:v>1.4686063916951371</c:v>
                </c:pt>
                <c:pt idx="17">
                  <c:v>1.7119427333990098</c:v>
                </c:pt>
                <c:pt idx="18">
                  <c:v>1.928473039599675</c:v>
                </c:pt>
                <c:pt idx="19">
                  <c:v>2.1879184465170396</c:v>
                </c:pt>
                <c:pt idx="20">
                  <c:v>2.3931506076183782</c:v>
                </c:pt>
                <c:pt idx="21">
                  <c:v>2.5853591687133144</c:v>
                </c:pt>
                <c:pt idx="22">
                  <c:v>2.633363185108522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9-40F7-8521-930FA2676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382968"/>
        <c:axId val="786377392"/>
      </c:scatterChart>
      <c:valAx>
        <c:axId val="78638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377392"/>
        <c:crosses val="autoZero"/>
        <c:crossBetween val="midCat"/>
        <c:majorUnit val="2"/>
      </c:valAx>
      <c:valAx>
        <c:axId val="786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38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(3)'!$C$65:$C$87</c:f>
              <c:numCache>
                <c:formatCode>General</c:formatCode>
                <c:ptCount val="23"/>
                <c:pt idx="0">
                  <c:v>0</c:v>
                </c:pt>
                <c:pt idx="1">
                  <c:v>9.5499999999999995E-3</c:v>
                </c:pt>
                <c:pt idx="2">
                  <c:v>1.9263025474368381E-2</c:v>
                </c:pt>
                <c:pt idx="3">
                  <c:v>3.2967032967032968E-2</c:v>
                </c:pt>
                <c:pt idx="4">
                  <c:v>0.22169811320754718</c:v>
                </c:pt>
                <c:pt idx="5">
                  <c:v>1.4123376623376624</c:v>
                </c:pt>
                <c:pt idx="6">
                  <c:v>2.153361344537815</c:v>
                </c:pt>
                <c:pt idx="7">
                  <c:v>3.2258064516129035</c:v>
                </c:pt>
                <c:pt idx="8">
                  <c:v>3.9146868250539959</c:v>
                </c:pt>
                <c:pt idx="9">
                  <c:v>4.6703296703296706</c:v>
                </c:pt>
                <c:pt idx="10">
                  <c:v>5.6381118881118875</c:v>
                </c:pt>
                <c:pt idx="11">
                  <c:v>6.1023622047244102</c:v>
                </c:pt>
                <c:pt idx="12">
                  <c:v>17.555555555555557</c:v>
                </c:pt>
                <c:pt idx="13">
                  <c:v>7.1428571428571423</c:v>
                </c:pt>
                <c:pt idx="14">
                  <c:v>7.608695652173914</c:v>
                </c:pt>
                <c:pt idx="15">
                  <c:v>8.1325301204819276</c:v>
                </c:pt>
                <c:pt idx="16">
                  <c:v>8.6436170212765955</c:v>
                </c:pt>
                <c:pt idx="17">
                  <c:v>28.617886178861788</c:v>
                </c:pt>
                <c:pt idx="18">
                  <c:v>10.934393638170974</c:v>
                </c:pt>
                <c:pt idx="19">
                  <c:v>12.075334143377885</c:v>
                </c:pt>
                <c:pt idx="20">
                  <c:v>13.280832095096581</c:v>
                </c:pt>
                <c:pt idx="21">
                  <c:v>14.545454545454545</c:v>
                </c:pt>
                <c:pt idx="22">
                  <c:v>16.111111111111111</c:v>
                </c:pt>
              </c:numCache>
            </c:numRef>
          </c:xVal>
          <c:yVal>
            <c:numRef>
              <c:f>'Лист1 (3)'!$B$65:$B$87</c:f>
              <c:numCache>
                <c:formatCode>General</c:formatCode>
                <c:ptCount val="23"/>
                <c:pt idx="0">
                  <c:v>240</c:v>
                </c:pt>
                <c:pt idx="1">
                  <c:v>477.5</c:v>
                </c:pt>
                <c:pt idx="2">
                  <c:v>367.5</c:v>
                </c:pt>
                <c:pt idx="3">
                  <c:v>240</c:v>
                </c:pt>
                <c:pt idx="4">
                  <c:v>235</c:v>
                </c:pt>
                <c:pt idx="5">
                  <c:v>217.5</c:v>
                </c:pt>
                <c:pt idx="6">
                  <c:v>205</c:v>
                </c:pt>
                <c:pt idx="7">
                  <c:v>190</c:v>
                </c:pt>
                <c:pt idx="8">
                  <c:v>181.25</c:v>
                </c:pt>
                <c:pt idx="9">
                  <c:v>170</c:v>
                </c:pt>
                <c:pt idx="10">
                  <c:v>161.25</c:v>
                </c:pt>
                <c:pt idx="11">
                  <c:v>155</c:v>
                </c:pt>
                <c:pt idx="12">
                  <c:v>395</c:v>
                </c:pt>
                <c:pt idx="13">
                  <c:v>145</c:v>
                </c:pt>
                <c:pt idx="14">
                  <c:v>140</c:v>
                </c:pt>
                <c:pt idx="15">
                  <c:v>135</c:v>
                </c:pt>
                <c:pt idx="16">
                  <c:v>130</c:v>
                </c:pt>
                <c:pt idx="17">
                  <c:v>352</c:v>
                </c:pt>
                <c:pt idx="18">
                  <c:v>110</c:v>
                </c:pt>
                <c:pt idx="19">
                  <c:v>99.38</c:v>
                </c:pt>
                <c:pt idx="20">
                  <c:v>89.38</c:v>
                </c:pt>
                <c:pt idx="21">
                  <c:v>80</c:v>
                </c:pt>
                <c:pt idx="22">
                  <c:v>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A-487A-BD08-9C579DA92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62016"/>
        <c:axId val="406762344"/>
      </c:scatterChart>
      <c:valAx>
        <c:axId val="40676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762344"/>
        <c:crosses val="autoZero"/>
        <c:crossBetween val="midCat"/>
      </c:valAx>
      <c:valAx>
        <c:axId val="40676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76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6708333333333336"/>
          <c:w val="0.8839606299212597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'Лист1 (3)'!$C$65:$C$87</c:f>
              <c:numCache>
                <c:formatCode>General</c:formatCode>
                <c:ptCount val="23"/>
                <c:pt idx="0">
                  <c:v>0</c:v>
                </c:pt>
                <c:pt idx="1">
                  <c:v>9.5499999999999995E-3</c:v>
                </c:pt>
                <c:pt idx="2">
                  <c:v>1.9263025474368381E-2</c:v>
                </c:pt>
                <c:pt idx="3">
                  <c:v>3.2967032967032968E-2</c:v>
                </c:pt>
                <c:pt idx="4">
                  <c:v>0.22169811320754718</c:v>
                </c:pt>
                <c:pt idx="5">
                  <c:v>1.4123376623376624</c:v>
                </c:pt>
                <c:pt idx="6">
                  <c:v>2.153361344537815</c:v>
                </c:pt>
                <c:pt idx="7">
                  <c:v>3.2258064516129035</c:v>
                </c:pt>
                <c:pt idx="8">
                  <c:v>3.9146868250539959</c:v>
                </c:pt>
                <c:pt idx="9">
                  <c:v>4.6703296703296706</c:v>
                </c:pt>
                <c:pt idx="10">
                  <c:v>5.6381118881118875</c:v>
                </c:pt>
                <c:pt idx="11">
                  <c:v>6.1023622047244102</c:v>
                </c:pt>
                <c:pt idx="12">
                  <c:v>17.555555555555557</c:v>
                </c:pt>
                <c:pt idx="13">
                  <c:v>7.1428571428571423</c:v>
                </c:pt>
                <c:pt idx="14">
                  <c:v>7.608695652173914</c:v>
                </c:pt>
                <c:pt idx="15">
                  <c:v>8.1325301204819276</c:v>
                </c:pt>
                <c:pt idx="16">
                  <c:v>8.6436170212765955</c:v>
                </c:pt>
                <c:pt idx="17">
                  <c:v>28.617886178861788</c:v>
                </c:pt>
                <c:pt idx="18">
                  <c:v>10.934393638170974</c:v>
                </c:pt>
                <c:pt idx="19">
                  <c:v>12.075334143377885</c:v>
                </c:pt>
                <c:pt idx="20">
                  <c:v>13.280832095096581</c:v>
                </c:pt>
                <c:pt idx="21">
                  <c:v>14.545454545454545</c:v>
                </c:pt>
                <c:pt idx="22">
                  <c:v>16.111111111111111</c:v>
                </c:pt>
              </c:numCache>
            </c:numRef>
          </c:xVal>
          <c:yVal>
            <c:numRef>
              <c:f>'Лист1 (3)'!$G$65:$G$87</c:f>
              <c:numCache>
                <c:formatCode>General</c:formatCode>
                <c:ptCount val="23"/>
                <c:pt idx="0">
                  <c:v>0</c:v>
                </c:pt>
                <c:pt idx="1">
                  <c:v>7.4042594888643726E-6</c:v>
                </c:pt>
                <c:pt idx="2">
                  <c:v>4.2426406871192848</c:v>
                </c:pt>
                <c:pt idx="3">
                  <c:v>3.682847818679935E-3</c:v>
                </c:pt>
                <c:pt idx="4">
                  <c:v>2.5200082095478023E-2</c:v>
                </c:pt>
                <c:pt idx="5">
                  <c:v>0.16905541435264582</c:v>
                </c:pt>
                <c:pt idx="6">
                  <c:v>0.2759441097313356</c:v>
                </c:pt>
                <c:pt idx="7">
                  <c:v>0.44659375653887207</c:v>
                </c:pt>
                <c:pt idx="8">
                  <c:v>0.55593222796735453</c:v>
                </c:pt>
                <c:pt idx="9">
                  <c:v>0.68630952291635494</c:v>
                </c:pt>
                <c:pt idx="10">
                  <c:v>0.85510587492326673</c:v>
                </c:pt>
                <c:pt idx="11">
                  <c:v>0.94661069094328143</c:v>
                </c:pt>
                <c:pt idx="12">
                  <c:v>2.8418532028699855E-2</c:v>
                </c:pt>
                <c:pt idx="13">
                  <c:v>1.1460006453713012</c:v>
                </c:pt>
                <c:pt idx="14">
                  <c:v>1.2500637738833607</c:v>
                </c:pt>
                <c:pt idx="15">
                  <c:v>1.3618352822852027</c:v>
                </c:pt>
                <c:pt idx="16">
                  <c:v>1.4686063916951371</c:v>
                </c:pt>
                <c:pt idx="17">
                  <c:v>5.0722858593637288E-2</c:v>
                </c:pt>
                <c:pt idx="18">
                  <c:v>1.928473039599675</c:v>
                </c:pt>
                <c:pt idx="19">
                  <c:v>2.1879184465170396</c:v>
                </c:pt>
                <c:pt idx="20">
                  <c:v>2.3931506076183782</c:v>
                </c:pt>
                <c:pt idx="21">
                  <c:v>2.5853591687133144</c:v>
                </c:pt>
                <c:pt idx="22">
                  <c:v>2.6967589654907638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5-418B-8E32-3C3B41CE4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382968"/>
        <c:axId val="786377392"/>
      </c:scatterChart>
      <c:valAx>
        <c:axId val="78638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377392"/>
        <c:crosses val="autoZero"/>
        <c:crossBetween val="midCat"/>
        <c:majorUnit val="2"/>
      </c:valAx>
      <c:valAx>
        <c:axId val="786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38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116086</xdr:colOff>
      <xdr:row>34</xdr:row>
      <xdr:rowOff>6548</xdr:rowOff>
    </xdr:from>
    <xdr:to>
      <xdr:col>14</xdr:col>
      <xdr:colOff>145852</xdr:colOff>
      <xdr:row>49</xdr:row>
      <xdr:rowOff>26193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FB0181-B6F5-4C4F-AF9D-8DD6AB15F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241787</xdr:colOff>
      <xdr:row>50</xdr:row>
      <xdr:rowOff>90209</xdr:rowOff>
    </xdr:from>
    <xdr:to>
      <xdr:col>15</xdr:col>
      <xdr:colOff>371475</xdr:colOff>
      <xdr:row>69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D6A5BFF-795F-4C57-AC77-D34BEA8F5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198560</xdr:colOff>
      <xdr:row>34</xdr:row>
      <xdr:rowOff>11723</xdr:rowOff>
    </xdr:from>
    <xdr:ext cx="1518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E27475E-A89B-4AD8-9E74-0206B76863B9}"/>
                </a:ext>
              </a:extLst>
            </xdr:cNvPr>
            <xdr:cNvSpPr txBox="1"/>
          </xdr:nvSpPr>
          <xdr:spPr>
            <a:xfrm>
              <a:off x="198560" y="6518031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E27475E-A89B-4AD8-9E74-0206B76863B9}"/>
                </a:ext>
              </a:extLst>
            </xdr:cNvPr>
            <xdr:cNvSpPr txBox="1"/>
          </xdr:nvSpPr>
          <xdr:spPr>
            <a:xfrm>
              <a:off x="198560" y="6518031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∞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116086</xdr:colOff>
      <xdr:row>34</xdr:row>
      <xdr:rowOff>6548</xdr:rowOff>
    </xdr:from>
    <xdr:to>
      <xdr:col>14</xdr:col>
      <xdr:colOff>145852</xdr:colOff>
      <xdr:row>49</xdr:row>
      <xdr:rowOff>26193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CEE9E7-85A3-436B-B639-1E52CA167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194162</xdr:colOff>
      <xdr:row>34</xdr:row>
      <xdr:rowOff>14010</xdr:rowOff>
    </xdr:from>
    <xdr:to>
      <xdr:col>21</xdr:col>
      <xdr:colOff>223928</xdr:colOff>
      <xdr:row>49</xdr:row>
      <xdr:rowOff>33656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7222FE8-F4A2-4516-85CA-CB5615414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116086</xdr:colOff>
      <xdr:row>34</xdr:row>
      <xdr:rowOff>6548</xdr:rowOff>
    </xdr:from>
    <xdr:to>
      <xdr:col>14</xdr:col>
      <xdr:colOff>145852</xdr:colOff>
      <xdr:row>49</xdr:row>
      <xdr:rowOff>26193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603959A-2F19-476B-A6AE-30C539AAD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194162</xdr:colOff>
      <xdr:row>34</xdr:row>
      <xdr:rowOff>14010</xdr:rowOff>
    </xdr:from>
    <xdr:to>
      <xdr:col>21</xdr:col>
      <xdr:colOff>223928</xdr:colOff>
      <xdr:row>49</xdr:row>
      <xdr:rowOff>33656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EE2AA54-1486-4561-856F-DD553A4A8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432954</xdr:colOff>
      <xdr:row>63</xdr:row>
      <xdr:rowOff>173182</xdr:rowOff>
    </xdr:from>
    <xdr:to>
      <xdr:col>15</xdr:col>
      <xdr:colOff>462720</xdr:colOff>
      <xdr:row>79</xdr:row>
      <xdr:rowOff>2327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40B4046-42F9-42F9-8B8C-D1AA6DE56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95250</xdr:colOff>
      <xdr:row>64</xdr:row>
      <xdr:rowOff>119063</xdr:rowOff>
    </xdr:from>
    <xdr:to>
      <xdr:col>23</xdr:col>
      <xdr:colOff>125016</xdr:colOff>
      <xdr:row>79</xdr:row>
      <xdr:rowOff>138709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435AB37-8C7B-43C9-99FF-4D596268C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9705-5373-4F8E-899C-504901C19EEC}">
  <dimension ref="A2:U69"/>
  <sheetViews>
    <sheetView tabSelected="1" topLeftCell="A34" zoomScaleNormal="100" workbookViewId="0">
      <selection activeCell="U44" sqref="U44"/>
    </sheetView>
  </sheetViews>
  <sheetFormatPr defaultRowHeight="15" x14ac:dyDescent="0.25"/>
  <cols>
    <col min="1" max="1" width="8.140625" bestFit="1" customWidth="1"/>
    <col min="2" max="3" width="13.140625" bestFit="1" customWidth="1"/>
    <col min="4" max="5" width="10.28515625" bestFit="1" customWidth="1"/>
    <col min="6" max="7" width="13.140625" bestFit="1" customWidth="1"/>
    <col min="8" max="8" width="12.7109375" bestFit="1" customWidth="1"/>
    <col min="9" max="9" width="15" customWidth="1"/>
    <col min="20" max="20" width="10.28515625" bestFit="1" customWidth="1"/>
  </cols>
  <sheetData>
    <row r="2" spans="1:12" x14ac:dyDescent="0.25">
      <c r="A2" t="s">
        <v>0</v>
      </c>
      <c r="B2">
        <v>800</v>
      </c>
      <c r="C2" t="s">
        <v>7</v>
      </c>
      <c r="H2">
        <f>150/148.75</f>
        <v>1.0084033613445378</v>
      </c>
      <c r="I2">
        <f>471.12*H2</f>
        <v>475.07899159663867</v>
      </c>
    </row>
    <row r="3" spans="1:12" x14ac:dyDescent="0.25">
      <c r="A3" t="s">
        <v>1</v>
      </c>
      <c r="B3">
        <v>150</v>
      </c>
      <c r="C3" t="s">
        <v>6</v>
      </c>
    </row>
    <row r="4" spans="1:12" x14ac:dyDescent="0.25">
      <c r="A4" t="s">
        <v>2</v>
      </c>
      <c r="B4">
        <v>1000</v>
      </c>
      <c r="C4" t="s">
        <v>5</v>
      </c>
    </row>
    <row r="5" spans="1:12" x14ac:dyDescent="0.25">
      <c r="A5" t="s">
        <v>3</v>
      </c>
      <c r="B5">
        <v>1</v>
      </c>
      <c r="C5" t="s">
        <v>4</v>
      </c>
      <c r="H5" t="s">
        <v>12</v>
      </c>
      <c r="I5" s="2">
        <f>2/B2/B7</f>
        <v>1.1111111111111112E-4</v>
      </c>
      <c r="J5" t="s">
        <v>13</v>
      </c>
      <c r="K5" s="3">
        <f>I5*1000000</f>
        <v>111.11111111111111</v>
      </c>
      <c r="L5" t="s">
        <v>19</v>
      </c>
    </row>
    <row r="6" spans="1:12" x14ac:dyDescent="0.25">
      <c r="H6" t="s">
        <v>17</v>
      </c>
      <c r="I6">
        <f>5*B7/B2</f>
        <v>0.140625</v>
      </c>
      <c r="J6" t="s">
        <v>18</v>
      </c>
      <c r="K6">
        <f>I6*1000</f>
        <v>140.625</v>
      </c>
    </row>
    <row r="7" spans="1:12" x14ac:dyDescent="0.25">
      <c r="A7" t="s">
        <v>8</v>
      </c>
      <c r="B7">
        <f>B3^2/B4</f>
        <v>22.5</v>
      </c>
      <c r="C7" t="s">
        <v>9</v>
      </c>
    </row>
    <row r="8" spans="1:12" x14ac:dyDescent="0.25">
      <c r="A8" t="s">
        <v>10</v>
      </c>
      <c r="B8">
        <f>B4/B3</f>
        <v>6.666666666666667</v>
      </c>
      <c r="C8" t="s">
        <v>11</v>
      </c>
    </row>
    <row r="9" spans="1:12" x14ac:dyDescent="0.25">
      <c r="A9" t="s">
        <v>12</v>
      </c>
      <c r="B9">
        <f>1/1000/B2</f>
        <v>1.2500000000000001E-6</v>
      </c>
      <c r="C9" t="s">
        <v>13</v>
      </c>
      <c r="D9">
        <f>B9*(10^9)</f>
        <v>1250</v>
      </c>
    </row>
    <row r="11" spans="1:12" x14ac:dyDescent="0.25">
      <c r="A11" t="s">
        <v>14</v>
      </c>
      <c r="B11">
        <v>476.2</v>
      </c>
      <c r="C11" t="s">
        <v>6</v>
      </c>
    </row>
    <row r="12" spans="1:12" x14ac:dyDescent="0.25">
      <c r="A12" t="s">
        <v>15</v>
      </c>
      <c r="B12">
        <v>117.5</v>
      </c>
      <c r="C12" t="s">
        <v>6</v>
      </c>
    </row>
    <row r="14" spans="1:12" x14ac:dyDescent="0.25">
      <c r="A14" t="s">
        <v>16</v>
      </c>
      <c r="B14">
        <f>B12/B3*100</f>
        <v>78.333333333333329</v>
      </c>
      <c r="C14" t="s">
        <v>4</v>
      </c>
    </row>
    <row r="17" spans="1:21" ht="17.25" x14ac:dyDescent="0.3">
      <c r="A17" s="5" t="s">
        <v>42</v>
      </c>
      <c r="B17" s="5" t="s">
        <v>36</v>
      </c>
      <c r="C17" s="5" t="s">
        <v>37</v>
      </c>
      <c r="D17" s="5" t="s">
        <v>43</v>
      </c>
      <c r="E17" s="5" t="s">
        <v>38</v>
      </c>
      <c r="F17" s="5" t="s">
        <v>39</v>
      </c>
      <c r="G17" s="5" t="s">
        <v>44</v>
      </c>
      <c r="H17" s="5" t="s">
        <v>45</v>
      </c>
    </row>
    <row r="18" spans="1:21" x14ac:dyDescent="0.25">
      <c r="A18" s="6">
        <v>476.2</v>
      </c>
      <c r="B18" s="6">
        <v>140</v>
      </c>
      <c r="C18" s="6">
        <v>111</v>
      </c>
      <c r="D18" s="6">
        <v>395</v>
      </c>
      <c r="E18" s="7">
        <f>312.5/1000</f>
        <v>0.3125</v>
      </c>
      <c r="F18" s="8">
        <f>E18/2</f>
        <v>0.15625</v>
      </c>
      <c r="G18" s="8">
        <f>F18/SQRT(2)</f>
        <v>0.11048543456039804</v>
      </c>
      <c r="H18" s="8">
        <f>G18/D18*100</f>
        <v>2.797099609124001E-2</v>
      </c>
    </row>
    <row r="19" spans="1:21" x14ac:dyDescent="0.25">
      <c r="A19" s="6">
        <v>476.2</v>
      </c>
      <c r="B19" s="6">
        <f>B18/2</f>
        <v>70</v>
      </c>
      <c r="C19" s="6">
        <f>C18/2</f>
        <v>55.5</v>
      </c>
      <c r="D19" s="6">
        <v>345</v>
      </c>
      <c r="E19" s="6">
        <v>2.16</v>
      </c>
      <c r="F19" s="8">
        <f t="shared" ref="F19:F22" si="0">E19/2</f>
        <v>1.08</v>
      </c>
      <c r="G19" s="8">
        <f t="shared" ref="G19:G22" si="1">F19/SQRT(2)</f>
        <v>0.76367532368147129</v>
      </c>
      <c r="H19" s="8">
        <f t="shared" ref="H19:H22" si="2">G19/D19*100</f>
        <v>0.22135516628448443</v>
      </c>
    </row>
    <row r="20" spans="1:21" x14ac:dyDescent="0.25">
      <c r="A20" s="6">
        <v>476.2</v>
      </c>
      <c r="B20" s="6">
        <f>B19/2</f>
        <v>35</v>
      </c>
      <c r="C20" s="6">
        <f>C19/2</f>
        <v>27.75</v>
      </c>
      <c r="D20" s="6">
        <v>282.5</v>
      </c>
      <c r="E20" s="6">
        <v>13.88</v>
      </c>
      <c r="F20" s="8">
        <f t="shared" si="0"/>
        <v>6.94</v>
      </c>
      <c r="G20" s="8">
        <f t="shared" si="1"/>
        <v>4.9073210614346401</v>
      </c>
      <c r="H20" s="8">
        <f t="shared" si="2"/>
        <v>1.7371048005078371</v>
      </c>
    </row>
    <row r="21" spans="1:21" x14ac:dyDescent="0.25">
      <c r="A21" s="6">
        <v>476.2</v>
      </c>
      <c r="B21" s="6">
        <v>45</v>
      </c>
      <c r="C21" s="9">
        <f>K22*C20</f>
        <v>35.678571428571431</v>
      </c>
      <c r="D21" s="6">
        <v>307.5</v>
      </c>
      <c r="E21" s="6">
        <v>7.13</v>
      </c>
      <c r="F21" s="8">
        <f t="shared" si="0"/>
        <v>3.5649999999999999</v>
      </c>
      <c r="G21" s="8">
        <f t="shared" si="1"/>
        <v>2.5208356749300416</v>
      </c>
      <c r="H21" s="8">
        <f t="shared" si="2"/>
        <v>0.81978395932684278</v>
      </c>
      <c r="K21">
        <f>50/70</f>
        <v>0.7142857142857143</v>
      </c>
    </row>
    <row r="22" spans="1:21" x14ac:dyDescent="0.25">
      <c r="A22" s="6">
        <v>476.2</v>
      </c>
      <c r="B22" s="6">
        <v>42</v>
      </c>
      <c r="C22" s="6">
        <f>C21*K23</f>
        <v>33.300000000000004</v>
      </c>
      <c r="D22" s="6">
        <v>300</v>
      </c>
      <c r="E22" s="6">
        <v>8.5</v>
      </c>
      <c r="F22" s="8">
        <f t="shared" si="0"/>
        <v>4.25</v>
      </c>
      <c r="G22" s="8">
        <f t="shared" si="1"/>
        <v>3.0052038200428268</v>
      </c>
      <c r="H22" s="8">
        <f t="shared" si="2"/>
        <v>1.0017346066809423</v>
      </c>
      <c r="K22">
        <f>45/35</f>
        <v>1.2857142857142858</v>
      </c>
    </row>
    <row r="23" spans="1:21" x14ac:dyDescent="0.25">
      <c r="A23" s="10">
        <f>A22/K27</f>
        <v>238.1</v>
      </c>
      <c r="B23" s="6">
        <v>42</v>
      </c>
      <c r="C23" s="6">
        <v>33.299999999999997</v>
      </c>
      <c r="D23" s="6">
        <v>150</v>
      </c>
      <c r="E23" s="6">
        <v>4.25</v>
      </c>
      <c r="F23" s="8">
        <f>E23/2</f>
        <v>2.125</v>
      </c>
      <c r="G23" s="8">
        <f>F23/SQRT(2)</f>
        <v>1.5026019100214134</v>
      </c>
      <c r="H23" s="8">
        <f>G23/D23*100</f>
        <v>1.0017346066809423</v>
      </c>
      <c r="K23">
        <f>42/45</f>
        <v>0.93333333333333335</v>
      </c>
    </row>
    <row r="24" spans="1:21" x14ac:dyDescent="0.25">
      <c r="F24" s="4"/>
      <c r="G24" s="4"/>
      <c r="H24" s="4"/>
    </row>
    <row r="25" spans="1:21" x14ac:dyDescent="0.25">
      <c r="F25" s="4"/>
      <c r="G25" s="4"/>
      <c r="H25" s="4"/>
    </row>
    <row r="26" spans="1:21" x14ac:dyDescent="0.25">
      <c r="F26" s="4"/>
      <c r="G26" s="4"/>
      <c r="H26" s="4"/>
      <c r="R26">
        <f>150/94.5*300</f>
        <v>476.19047619047615</v>
      </c>
      <c r="S26">
        <f>R26*2</f>
        <v>952.38095238095229</v>
      </c>
    </row>
    <row r="27" spans="1:21" x14ac:dyDescent="0.25">
      <c r="K27">
        <f>D22/B3</f>
        <v>2</v>
      </c>
      <c r="R27">
        <v>148.75</v>
      </c>
      <c r="S27">
        <f>150/R27*476.2</f>
        <v>480.20168067226888</v>
      </c>
      <c r="U27">
        <f>332.5/2/SQRT(2)</f>
        <v>117.55650237226352</v>
      </c>
    </row>
    <row r="34" spans="1:21" x14ac:dyDescent="0.25">
      <c r="A34" s="5" t="s">
        <v>46</v>
      </c>
      <c r="B34" s="5" t="s">
        <v>34</v>
      </c>
      <c r="C34" s="5" t="s">
        <v>47</v>
      </c>
      <c r="D34" s="5" t="s">
        <v>38</v>
      </c>
      <c r="E34" s="5" t="s">
        <v>39</v>
      </c>
      <c r="F34" s="5" t="s">
        <v>40</v>
      </c>
      <c r="G34" s="5" t="s">
        <v>41</v>
      </c>
    </row>
    <row r="35" spans="1:21" x14ac:dyDescent="0.25">
      <c r="A35" s="6"/>
      <c r="B35" s="6">
        <v>238</v>
      </c>
      <c r="C35" s="11">
        <v>0</v>
      </c>
      <c r="D35" s="10">
        <v>0</v>
      </c>
      <c r="E35" s="10">
        <f>D35/2</f>
        <v>0</v>
      </c>
      <c r="F35" s="9">
        <f>E35/SQRT(2)</f>
        <v>0</v>
      </c>
      <c r="G35" s="8">
        <f>F35/B35*100</f>
        <v>0</v>
      </c>
    </row>
    <row r="36" spans="1:21" x14ac:dyDescent="0.25">
      <c r="A36" s="6">
        <v>50000</v>
      </c>
      <c r="B36" s="6">
        <v>238</v>
      </c>
      <c r="C36" s="8">
        <f>B36/A36</f>
        <v>4.7600000000000003E-3</v>
      </c>
      <c r="D36" s="7">
        <f>3.4/1000</f>
        <v>3.3999999999999998E-3</v>
      </c>
      <c r="E36" s="8">
        <f t="shared" ref="E36:E41" si="3">D36/2</f>
        <v>1.6999999999999999E-3</v>
      </c>
      <c r="F36" s="8">
        <f t="shared" ref="F36:F41" si="4">E36/SQRT(2)</f>
        <v>1.2020815280171307E-3</v>
      </c>
      <c r="G36" s="8">
        <f t="shared" ref="G36:G50" si="5">F36/B36*100</f>
        <v>5.0507627227610534E-4</v>
      </c>
    </row>
    <row r="37" spans="1:21" x14ac:dyDescent="0.25">
      <c r="A37" s="6">
        <v>19078</v>
      </c>
      <c r="B37" s="6">
        <v>237.5</v>
      </c>
      <c r="C37" s="8">
        <f t="shared" ref="C37:C41" si="6">B37/A37</f>
        <v>1.2448894014047593E-2</v>
      </c>
      <c r="D37" s="7">
        <f>8.9/1000</f>
        <v>8.8999999999999999E-3</v>
      </c>
      <c r="E37" s="8">
        <f t="shared" si="3"/>
        <v>4.45E-3</v>
      </c>
      <c r="F37" s="8">
        <f t="shared" si="4"/>
        <v>3.1466251762801364E-3</v>
      </c>
      <c r="G37" s="8">
        <f t="shared" si="5"/>
        <v>1.3248948110653204E-3</v>
      </c>
    </row>
    <row r="38" spans="1:21" x14ac:dyDescent="0.25">
      <c r="A38" s="6">
        <v>7280</v>
      </c>
      <c r="B38" s="6">
        <v>237.5</v>
      </c>
      <c r="C38" s="8">
        <f t="shared" si="6"/>
        <v>3.2623626373626376E-2</v>
      </c>
      <c r="D38" s="7">
        <f>25/1000</f>
        <v>2.5000000000000001E-2</v>
      </c>
      <c r="E38" s="8">
        <f t="shared" si="3"/>
        <v>1.2500000000000001E-2</v>
      </c>
      <c r="F38" s="8">
        <f t="shared" si="4"/>
        <v>8.838834764831844E-3</v>
      </c>
      <c r="G38" s="8">
        <f t="shared" si="5"/>
        <v>3.7216146378239341E-3</v>
      </c>
    </row>
    <row r="39" spans="1:21" x14ac:dyDescent="0.25">
      <c r="A39" s="6">
        <v>1060</v>
      </c>
      <c r="B39" s="6">
        <v>232.5</v>
      </c>
      <c r="C39" s="8">
        <f t="shared" si="6"/>
        <v>0.21933962264150944</v>
      </c>
      <c r="D39" s="7">
        <f>155/1000</f>
        <v>0.155</v>
      </c>
      <c r="E39" s="8">
        <f t="shared" si="3"/>
        <v>7.7499999999999999E-2</v>
      </c>
      <c r="F39" s="8">
        <f t="shared" si="4"/>
        <v>5.4800775541957426E-2</v>
      </c>
      <c r="G39" s="8">
        <f t="shared" si="5"/>
        <v>2.357022603955158E-2</v>
      </c>
    </row>
    <row r="40" spans="1:21" x14ac:dyDescent="0.25">
      <c r="A40" s="6">
        <v>154</v>
      </c>
      <c r="B40" s="6">
        <v>215</v>
      </c>
      <c r="C40" s="8">
        <f t="shared" si="6"/>
        <v>1.3961038961038961</v>
      </c>
      <c r="D40" s="9">
        <f>980/1000</f>
        <v>0.98</v>
      </c>
      <c r="E40" s="8">
        <f t="shared" si="3"/>
        <v>0.49</v>
      </c>
      <c r="F40" s="8">
        <f t="shared" si="4"/>
        <v>0.34648232278140828</v>
      </c>
      <c r="G40" s="8">
        <f t="shared" si="5"/>
        <v>0.16115456873553874</v>
      </c>
    </row>
    <row r="41" spans="1:21" x14ac:dyDescent="0.25">
      <c r="A41" s="6">
        <v>95.2</v>
      </c>
      <c r="B41" s="6">
        <v>205</v>
      </c>
      <c r="C41" s="8">
        <f t="shared" si="6"/>
        <v>2.153361344537815</v>
      </c>
      <c r="D41" s="9">
        <f>1.49</f>
        <v>1.49</v>
      </c>
      <c r="E41" s="8">
        <f t="shared" si="3"/>
        <v>0.745</v>
      </c>
      <c r="F41" s="8">
        <f t="shared" si="4"/>
        <v>0.52679455198397784</v>
      </c>
      <c r="G41" s="8">
        <f t="shared" si="5"/>
        <v>0.25697295218730626</v>
      </c>
    </row>
    <row r="42" spans="1:21" x14ac:dyDescent="0.25">
      <c r="A42" s="6">
        <v>58.9</v>
      </c>
      <c r="B42" s="6">
        <v>190</v>
      </c>
      <c r="C42" s="8">
        <f t="shared" ref="C42:C52" si="7">B42/A42</f>
        <v>3.2258064516129035</v>
      </c>
      <c r="D42" s="9">
        <f>2.2</f>
        <v>2.2000000000000002</v>
      </c>
      <c r="E42" s="8">
        <f t="shared" ref="E42:E50" si="8">D42/2</f>
        <v>1.1000000000000001</v>
      </c>
      <c r="F42" s="8">
        <f t="shared" ref="F42:F50" si="9">E42/SQRT(2)</f>
        <v>0.7778174593052023</v>
      </c>
      <c r="G42" s="8">
        <f t="shared" si="5"/>
        <v>0.40937761016063279</v>
      </c>
      <c r="T42">
        <f>T43*0.99</f>
        <v>235.71899999999999</v>
      </c>
      <c r="U42">
        <v>147.5</v>
      </c>
    </row>
    <row r="43" spans="1:21" x14ac:dyDescent="0.25">
      <c r="A43" s="6">
        <v>46.3</v>
      </c>
      <c r="B43" s="6">
        <v>180</v>
      </c>
      <c r="C43" s="8">
        <f t="shared" si="7"/>
        <v>3.8876889848812097</v>
      </c>
      <c r="D43" s="9">
        <v>2.65</v>
      </c>
      <c r="E43" s="8">
        <f t="shared" si="8"/>
        <v>1.325</v>
      </c>
      <c r="F43" s="8">
        <f t="shared" si="9"/>
        <v>0.9369164850721754</v>
      </c>
      <c r="G43" s="8">
        <f t="shared" si="5"/>
        <v>0.52050915837343081</v>
      </c>
      <c r="T43">
        <f>238.1</f>
        <v>238.1</v>
      </c>
      <c r="U43">
        <f>T43*0.01</f>
        <v>2.3809999999999998</v>
      </c>
    </row>
    <row r="44" spans="1:21" x14ac:dyDescent="0.25">
      <c r="A44" s="6">
        <v>36.4</v>
      </c>
      <c r="B44" s="6">
        <v>171</v>
      </c>
      <c r="C44" s="8">
        <f t="shared" si="7"/>
        <v>4.697802197802198</v>
      </c>
      <c r="D44" s="9">
        <v>3.15</v>
      </c>
      <c r="E44" s="8">
        <f t="shared" si="8"/>
        <v>1.575</v>
      </c>
      <c r="F44" s="8">
        <f t="shared" si="9"/>
        <v>1.1136931803688122</v>
      </c>
      <c r="G44" s="8">
        <f t="shared" si="5"/>
        <v>0.6512825616191884</v>
      </c>
      <c r="T44">
        <f>T43*(1.01)</f>
        <v>240.48099999999999</v>
      </c>
      <c r="U44">
        <v>152.5</v>
      </c>
    </row>
    <row r="45" spans="1:21" x14ac:dyDescent="0.25">
      <c r="A45" s="6">
        <v>28.6</v>
      </c>
      <c r="B45" s="6">
        <v>162</v>
      </c>
      <c r="C45" s="8">
        <f t="shared" si="7"/>
        <v>5.6643356643356642</v>
      </c>
      <c r="D45" s="9">
        <f>3.7</f>
        <v>3.7</v>
      </c>
      <c r="E45" s="8">
        <f t="shared" si="8"/>
        <v>1.85</v>
      </c>
      <c r="F45" s="8">
        <f t="shared" si="9"/>
        <v>1.308147545195113</v>
      </c>
      <c r="G45" s="8">
        <f t="shared" si="5"/>
        <v>0.8074984846883414</v>
      </c>
    </row>
    <row r="46" spans="1:21" x14ac:dyDescent="0.25">
      <c r="A46" s="6">
        <v>25.4</v>
      </c>
      <c r="B46" s="6">
        <v>156</v>
      </c>
      <c r="C46" s="8">
        <f t="shared" si="7"/>
        <v>6.1417322834645676</v>
      </c>
      <c r="D46" s="9">
        <f>3.95</f>
        <v>3.95</v>
      </c>
      <c r="E46" s="8">
        <f t="shared" si="8"/>
        <v>1.9750000000000001</v>
      </c>
      <c r="F46" s="8">
        <f t="shared" si="9"/>
        <v>1.3965358928434313</v>
      </c>
      <c r="G46" s="8">
        <f t="shared" si="5"/>
        <v>0.89521531592527648</v>
      </c>
      <c r="T46" t="s">
        <v>48</v>
      </c>
      <c r="U46">
        <f>2*0.01*T43/(U44-U42)</f>
        <v>0.95239999999999991</v>
      </c>
    </row>
    <row r="47" spans="1:21" x14ac:dyDescent="0.25">
      <c r="A47" s="6">
        <v>22.5</v>
      </c>
      <c r="B47" s="6">
        <v>150</v>
      </c>
      <c r="C47" s="8">
        <f t="shared" si="7"/>
        <v>6.666666666666667</v>
      </c>
      <c r="D47" s="9">
        <f>4.25</f>
        <v>4.25</v>
      </c>
      <c r="E47" s="8">
        <f t="shared" si="8"/>
        <v>2.125</v>
      </c>
      <c r="F47" s="8">
        <f t="shared" si="9"/>
        <v>1.5026019100214134</v>
      </c>
      <c r="G47" s="8">
        <f t="shared" si="5"/>
        <v>1.0017346066809423</v>
      </c>
    </row>
    <row r="48" spans="1:21" x14ac:dyDescent="0.25">
      <c r="A48" s="6">
        <v>20.3</v>
      </c>
      <c r="B48" s="6">
        <v>145.5</v>
      </c>
      <c r="C48" s="8">
        <f t="shared" si="7"/>
        <v>7.1674876847290641</v>
      </c>
      <c r="D48" s="9">
        <f>4.5</f>
        <v>4.5</v>
      </c>
      <c r="E48" s="8">
        <f t="shared" si="8"/>
        <v>2.25</v>
      </c>
      <c r="F48" s="8">
        <f t="shared" si="9"/>
        <v>1.5909902576697319</v>
      </c>
      <c r="G48" s="8">
        <f t="shared" si="5"/>
        <v>1.0934640946183725</v>
      </c>
    </row>
    <row r="49" spans="1:9" x14ac:dyDescent="0.25">
      <c r="A49" s="6">
        <v>18.399999999999999</v>
      </c>
      <c r="B49" s="6">
        <v>140</v>
      </c>
      <c r="C49" s="8">
        <f t="shared" si="7"/>
        <v>7.608695652173914</v>
      </c>
      <c r="D49" s="9">
        <f>4.7</f>
        <v>4.7</v>
      </c>
      <c r="E49" s="8">
        <f t="shared" si="8"/>
        <v>2.35</v>
      </c>
      <c r="F49" s="8">
        <f t="shared" si="9"/>
        <v>1.6617009357883867</v>
      </c>
      <c r="G49" s="8">
        <f t="shared" si="5"/>
        <v>1.1869292398488476</v>
      </c>
    </row>
    <row r="50" spans="1:9" x14ac:dyDescent="0.25">
      <c r="A50" s="6">
        <v>16.600000000000001</v>
      </c>
      <c r="B50" s="6">
        <v>135</v>
      </c>
      <c r="C50" s="8">
        <f t="shared" si="7"/>
        <v>8.1325301204819276</v>
      </c>
      <c r="D50" s="9">
        <v>5</v>
      </c>
      <c r="E50" s="8">
        <f t="shared" si="8"/>
        <v>2.5</v>
      </c>
      <c r="F50" s="8">
        <f t="shared" si="9"/>
        <v>1.7677669529663687</v>
      </c>
      <c r="G50" s="8">
        <f t="shared" si="5"/>
        <v>1.3094570021973102</v>
      </c>
    </row>
    <row r="51" spans="1:9" x14ac:dyDescent="0.25">
      <c r="A51" s="6">
        <v>15.04</v>
      </c>
      <c r="B51" s="6">
        <v>130</v>
      </c>
      <c r="C51" s="8">
        <f t="shared" si="7"/>
        <v>8.6436170212765955</v>
      </c>
      <c r="D51" s="9">
        <f>5.2</f>
        <v>5.2</v>
      </c>
      <c r="E51" s="8">
        <f>D51/2</f>
        <v>2.6</v>
      </c>
      <c r="F51" s="8">
        <f>E51/SQRT(2)</f>
        <v>1.8384776310850235</v>
      </c>
      <c r="G51" s="8">
        <f>F51/B51*100</f>
        <v>1.4142135623730951</v>
      </c>
    </row>
    <row r="52" spans="1:9" x14ac:dyDescent="0.25">
      <c r="A52" s="6">
        <v>14</v>
      </c>
      <c r="B52" s="6">
        <v>127</v>
      </c>
      <c r="C52" s="8">
        <f t="shared" si="7"/>
        <v>9.0714285714285712</v>
      </c>
      <c r="D52">
        <v>5.35</v>
      </c>
      <c r="E52" s="8">
        <f>D52/2</f>
        <v>2.6749999999999998</v>
      </c>
      <c r="F52" s="8">
        <f>E52/SQRT(2)</f>
        <v>1.8915106396740144</v>
      </c>
      <c r="G52" s="8">
        <f>F52/B52*100</f>
        <v>1.489378456436232</v>
      </c>
    </row>
    <row r="53" spans="1:9" x14ac:dyDescent="0.25">
      <c r="A53" s="6">
        <v>12</v>
      </c>
      <c r="B53" s="6">
        <v>119</v>
      </c>
      <c r="C53" s="8">
        <f>B53/A53</f>
        <v>9.9166666666666661</v>
      </c>
      <c r="D53" s="9">
        <v>5.6</v>
      </c>
      <c r="E53" s="8">
        <f>D53/2</f>
        <v>2.8</v>
      </c>
      <c r="F53" s="8">
        <f>E53/SQRT(2)</f>
        <v>1.9798989873223327</v>
      </c>
      <c r="G53" s="8">
        <f>F53/B53*100</f>
        <v>1.6637806616154056</v>
      </c>
      <c r="I53" s="1"/>
    </row>
    <row r="54" spans="1:9" x14ac:dyDescent="0.25">
      <c r="A54" s="6">
        <v>11</v>
      </c>
      <c r="B54" s="6">
        <v>115</v>
      </c>
      <c r="C54" s="8">
        <f>B54/A54</f>
        <v>10.454545454545455</v>
      </c>
      <c r="D54">
        <v>5.7</v>
      </c>
      <c r="E54" s="8">
        <f t="shared" ref="E54" si="10">D54/2</f>
        <v>2.85</v>
      </c>
      <c r="F54" s="8">
        <f t="shared" ref="F54" si="11">E54/SQRT(2)</f>
        <v>2.0152543263816605</v>
      </c>
      <c r="G54" s="8">
        <f t="shared" ref="G54" si="12">F54/B54*100</f>
        <v>1.7523950664188352</v>
      </c>
    </row>
    <row r="55" spans="1:9" x14ac:dyDescent="0.25">
      <c r="A55" s="6">
        <v>10</v>
      </c>
      <c r="B55" s="6">
        <v>110</v>
      </c>
      <c r="C55" s="8">
        <f>B55/A55</f>
        <v>11</v>
      </c>
      <c r="D55" s="9">
        <f>5.85</f>
        <v>5.85</v>
      </c>
      <c r="E55" s="8">
        <f>D55/2</f>
        <v>2.9249999999999998</v>
      </c>
      <c r="F55" s="8">
        <f>E55/SQRT(2)</f>
        <v>2.0682873349706514</v>
      </c>
      <c r="G55" s="8">
        <f>F55/B55*100</f>
        <v>1.8802612136096832</v>
      </c>
    </row>
    <row r="56" spans="1:9" x14ac:dyDescent="0.25">
      <c r="A56" s="6">
        <v>9</v>
      </c>
      <c r="B56" s="6">
        <v>105</v>
      </c>
      <c r="C56" s="8">
        <f>B56/A56</f>
        <v>11.666666666666666</v>
      </c>
      <c r="D56">
        <v>5.9</v>
      </c>
      <c r="E56" s="8">
        <f t="shared" ref="E56" si="13">D56/2</f>
        <v>2.95</v>
      </c>
      <c r="F56" s="8">
        <f t="shared" ref="F56" si="14">E56/SQRT(2)</f>
        <v>2.0859650045003151</v>
      </c>
      <c r="G56" s="8">
        <f t="shared" ref="G56" si="15">F56/B56*100</f>
        <v>1.9866333376193475</v>
      </c>
    </row>
    <row r="57" spans="1:9" x14ac:dyDescent="0.25">
      <c r="A57" s="6">
        <v>8</v>
      </c>
      <c r="B57" s="6">
        <v>99</v>
      </c>
      <c r="C57" s="8">
        <f>B57/A57</f>
        <v>12.375</v>
      </c>
      <c r="D57" s="9">
        <v>5.95</v>
      </c>
      <c r="E57" s="8">
        <f>D57/2</f>
        <v>2.9750000000000001</v>
      </c>
      <c r="F57" s="8">
        <f>E57/SQRT(2)</f>
        <v>2.1036426740299787</v>
      </c>
      <c r="G57" s="8">
        <f>F57/B57*100</f>
        <v>2.1248915899292715</v>
      </c>
    </row>
    <row r="58" spans="1:9" x14ac:dyDescent="0.25">
      <c r="A58" s="6">
        <v>7</v>
      </c>
      <c r="B58" s="6">
        <v>92.5</v>
      </c>
      <c r="C58" s="8">
        <f>B58/A58</f>
        <v>13.214285714285714</v>
      </c>
      <c r="D58">
        <v>5.95</v>
      </c>
      <c r="E58" s="8">
        <f t="shared" ref="E58" si="16">D58/2</f>
        <v>2.9750000000000001</v>
      </c>
      <c r="F58" s="8">
        <f t="shared" ref="F58" si="17">E58/SQRT(2)</f>
        <v>2.1036426740299787</v>
      </c>
      <c r="G58" s="8">
        <f t="shared" ref="G58" si="18">F58/B58*100</f>
        <v>2.2742082962486259</v>
      </c>
    </row>
    <row r="59" spans="1:9" x14ac:dyDescent="0.25">
      <c r="A59" s="6">
        <v>6</v>
      </c>
      <c r="B59" s="6">
        <v>85</v>
      </c>
      <c r="C59" s="8">
        <f>B59/A59</f>
        <v>14.166666666666666</v>
      </c>
      <c r="D59" s="9">
        <v>5.85</v>
      </c>
      <c r="E59" s="8">
        <f>D59/2</f>
        <v>2.9249999999999998</v>
      </c>
      <c r="F59" s="8">
        <f>E59/SQRT(2)</f>
        <v>2.0682873349706514</v>
      </c>
      <c r="G59" s="8">
        <f>F59/B59*100</f>
        <v>2.4332792176125313</v>
      </c>
    </row>
    <row r="60" spans="1:9" x14ac:dyDescent="0.25">
      <c r="A60">
        <v>5</v>
      </c>
      <c r="B60" s="6">
        <v>77</v>
      </c>
      <c r="C60" s="8">
        <f>B60/A60</f>
        <v>15.4</v>
      </c>
      <c r="D60">
        <v>5.65</v>
      </c>
      <c r="E60" s="8">
        <f t="shared" ref="E60" si="19">D60/2</f>
        <v>2.8250000000000002</v>
      </c>
      <c r="F60" s="8">
        <f t="shared" ref="F60" si="20">E60/SQRT(2)</f>
        <v>1.9975766568519968</v>
      </c>
      <c r="G60" s="8">
        <f t="shared" ref="G60" si="21">F60/B60*100</f>
        <v>2.5942553985090866</v>
      </c>
    </row>
    <row r="61" spans="1:9" x14ac:dyDescent="0.25">
      <c r="A61" s="6">
        <v>4.5</v>
      </c>
      <c r="B61" s="6">
        <v>72.5</v>
      </c>
      <c r="C61" s="8">
        <f>B61/A61</f>
        <v>16.111111111111111</v>
      </c>
      <c r="D61" s="9">
        <v>5.4</v>
      </c>
      <c r="E61" s="8">
        <f>D61/2</f>
        <v>2.7</v>
      </c>
      <c r="F61" s="8">
        <f>E61/SQRT(2)</f>
        <v>1.9091883092036783</v>
      </c>
      <c r="G61" s="8">
        <f>F61/B61*100</f>
        <v>2.633363185108522</v>
      </c>
    </row>
    <row r="62" spans="1:9" x14ac:dyDescent="0.25">
      <c r="A62" s="6">
        <v>3.5</v>
      </c>
      <c r="B62" s="6">
        <v>62</v>
      </c>
      <c r="C62" s="8">
        <f>B62/A62</f>
        <v>17.714285714285715</v>
      </c>
      <c r="D62">
        <v>4.8</v>
      </c>
      <c r="E62" s="8">
        <f>D62/2</f>
        <v>2.4</v>
      </c>
      <c r="F62" s="8">
        <f>E62/SQRT(2)</f>
        <v>1.6970562748477138</v>
      </c>
      <c r="G62" s="8">
        <f>F62/B62*100</f>
        <v>2.7371875400769579</v>
      </c>
    </row>
    <row r="63" spans="1:9" x14ac:dyDescent="0.25">
      <c r="A63" s="6">
        <v>3</v>
      </c>
      <c r="B63" s="6">
        <v>56</v>
      </c>
      <c r="C63" s="8">
        <f>B63/A63</f>
        <v>18.666666666666668</v>
      </c>
      <c r="D63">
        <v>4.4000000000000004</v>
      </c>
      <c r="E63" s="8">
        <f>D63/2</f>
        <v>2.2000000000000002</v>
      </c>
      <c r="F63" s="8">
        <f>E63/SQRT(2)</f>
        <v>1.5556349186104046</v>
      </c>
      <c r="G63" s="8">
        <f>F63/B63*100</f>
        <v>2.7779194975185795</v>
      </c>
    </row>
    <row r="64" spans="1:9" x14ac:dyDescent="0.25">
      <c r="A64">
        <v>2.5</v>
      </c>
      <c r="B64" s="6">
        <v>50</v>
      </c>
      <c r="C64" s="8">
        <f>B64/A64</f>
        <v>20</v>
      </c>
      <c r="D64">
        <v>4</v>
      </c>
      <c r="E64" s="8">
        <f>D64/2</f>
        <v>2</v>
      </c>
      <c r="F64" s="8">
        <f>E64/SQRT(2)</f>
        <v>1.4142135623730949</v>
      </c>
      <c r="G64" s="8">
        <f>F64/B64*100</f>
        <v>2.8284271247461898</v>
      </c>
    </row>
    <row r="65" spans="1:7" x14ac:dyDescent="0.25">
      <c r="A65" s="6">
        <v>2</v>
      </c>
      <c r="B65" s="6">
        <v>42.5</v>
      </c>
      <c r="C65" s="8">
        <f>B65/A65</f>
        <v>21.25</v>
      </c>
      <c r="D65" s="9">
        <v>3.4</v>
      </c>
      <c r="E65" s="8">
        <f>D65/2</f>
        <v>1.7</v>
      </c>
      <c r="F65" s="8">
        <f>E65/SQRT(2)</f>
        <v>1.2020815280171306</v>
      </c>
      <c r="G65" s="8">
        <f>F65/B65*100</f>
        <v>2.8284271247461898</v>
      </c>
    </row>
    <row r="66" spans="1:7" x14ac:dyDescent="0.25">
      <c r="A66" s="6">
        <v>1.5</v>
      </c>
      <c r="B66" s="6">
        <v>34.5</v>
      </c>
      <c r="C66" s="8">
        <f>B66/A66</f>
        <v>23</v>
      </c>
      <c r="D66">
        <v>2.75</v>
      </c>
      <c r="E66" s="8">
        <f>D66/2</f>
        <v>1.375</v>
      </c>
      <c r="F66" s="8">
        <f>E66/SQRT(2)</f>
        <v>0.97227182413150282</v>
      </c>
      <c r="G66" s="8">
        <f>F66/B66*100</f>
        <v>2.8181792003811679</v>
      </c>
    </row>
    <row r="67" spans="1:7" x14ac:dyDescent="0.25">
      <c r="A67" s="6">
        <v>1</v>
      </c>
      <c r="B67" s="6">
        <v>25</v>
      </c>
      <c r="C67" s="8">
        <f>B67/A67</f>
        <v>25</v>
      </c>
      <c r="D67">
        <v>1.9</v>
      </c>
      <c r="E67" s="8">
        <f>D67/2</f>
        <v>0.95</v>
      </c>
      <c r="F67" s="8">
        <f>E67/SQRT(2)</f>
        <v>0.67175144212722004</v>
      </c>
      <c r="G67" s="8">
        <f>F67/B67*100</f>
        <v>2.6870057685088802</v>
      </c>
    </row>
    <row r="68" spans="1:7" x14ac:dyDescent="0.25">
      <c r="A68" s="6">
        <v>0.75</v>
      </c>
      <c r="B68" s="6">
        <v>20</v>
      </c>
      <c r="C68" s="8">
        <f>B68/A68</f>
        <v>26.666666666666668</v>
      </c>
      <c r="D68">
        <v>1.45</v>
      </c>
      <c r="E68" s="8">
        <f>D68/2</f>
        <v>0.72499999999999998</v>
      </c>
      <c r="F68" s="8">
        <f>E68/SQRT(2)</f>
        <v>0.51265241636024694</v>
      </c>
      <c r="G68" s="8">
        <f>F68/B68*100</f>
        <v>2.5632620818012346</v>
      </c>
    </row>
    <row r="69" spans="1:7" x14ac:dyDescent="0.25">
      <c r="A69" s="6">
        <v>0.5</v>
      </c>
      <c r="B69" s="6">
        <v>14.25</v>
      </c>
      <c r="C69" s="8">
        <f>B69/A69</f>
        <v>28.5</v>
      </c>
      <c r="D69" s="9">
        <v>0.99</v>
      </c>
      <c r="E69" s="8">
        <f>D69/2</f>
        <v>0.495</v>
      </c>
      <c r="F69" s="8">
        <f>E69/SQRT(2)</f>
        <v>0.35001785668734098</v>
      </c>
      <c r="G69" s="8">
        <f>F69/B69*100</f>
        <v>2.4562656609637963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5693-D5F3-4ECC-9590-EE12622BEE31}">
  <dimension ref="A1:G6"/>
  <sheetViews>
    <sheetView workbookViewId="0">
      <selection activeCell="A8" sqref="A8"/>
    </sheetView>
  </sheetViews>
  <sheetFormatPr defaultRowHeight="15" x14ac:dyDescent="0.25"/>
  <cols>
    <col min="2" max="2" width="12" bestFit="1" customWidth="1"/>
    <col min="5" max="5" width="12" bestFit="1" customWidth="1"/>
    <col min="7" max="7" width="11" bestFit="1" customWidth="1"/>
  </cols>
  <sheetData>
    <row r="1" spans="1:7" x14ac:dyDescent="0.25">
      <c r="A1" t="s">
        <v>0</v>
      </c>
      <c r="B1">
        <v>60</v>
      </c>
    </row>
    <row r="2" spans="1:7" x14ac:dyDescent="0.25">
      <c r="A2" t="s">
        <v>27</v>
      </c>
      <c r="B2">
        <v>1000</v>
      </c>
    </row>
    <row r="3" spans="1:7" x14ac:dyDescent="0.25">
      <c r="A3" t="s">
        <v>26</v>
      </c>
      <c r="B3">
        <v>60</v>
      </c>
    </row>
    <row r="5" spans="1:7" x14ac:dyDescent="0.25">
      <c r="A5" t="s">
        <v>28</v>
      </c>
      <c r="B5">
        <f>B3^2/B2</f>
        <v>3.6</v>
      </c>
      <c r="D5" t="s">
        <v>30</v>
      </c>
      <c r="E5">
        <f>10/B5/B1</f>
        <v>4.6296296296296294E-2</v>
      </c>
      <c r="F5" t="s">
        <v>13</v>
      </c>
      <c r="G5">
        <f>E5*1000</f>
        <v>46.296296296296291</v>
      </c>
    </row>
    <row r="6" spans="1:7" x14ac:dyDescent="0.25">
      <c r="A6" t="s">
        <v>29</v>
      </c>
      <c r="B6">
        <f>B3/B5</f>
        <v>16.666666666666668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52BC-D62F-4BB9-817D-BB2CD5C55BD1}">
  <dimension ref="A2:R57"/>
  <sheetViews>
    <sheetView zoomScale="115" zoomScaleNormal="115" workbookViewId="0">
      <selection activeCell="I18" sqref="I18"/>
    </sheetView>
  </sheetViews>
  <sheetFormatPr defaultRowHeight="15" x14ac:dyDescent="0.25"/>
  <cols>
    <col min="2" max="2" width="12" bestFit="1" customWidth="1"/>
    <col min="7" max="7" width="11.5703125" bestFit="1" customWidth="1"/>
    <col min="9" max="9" width="15" customWidth="1"/>
    <col min="15" max="16" width="12" bestFit="1" customWidth="1"/>
    <col min="18" max="18" width="12" bestFit="1" customWidth="1"/>
  </cols>
  <sheetData>
    <row r="2" spans="1:18" x14ac:dyDescent="0.25">
      <c r="A2" t="s">
        <v>0</v>
      </c>
      <c r="B2">
        <v>50</v>
      </c>
      <c r="C2" t="s">
        <v>7</v>
      </c>
      <c r="H2">
        <f>150/153</f>
        <v>0.98039215686274506</v>
      </c>
      <c r="I2">
        <f>487.76*H2</f>
        <v>478.19607843137254</v>
      </c>
      <c r="N2">
        <v>314.42</v>
      </c>
      <c r="O2">
        <f>1000/N2</f>
        <v>3.1804592583169007</v>
      </c>
      <c r="P2">
        <f>1000*O2</f>
        <v>3180.4592583169006</v>
      </c>
      <c r="R2">
        <f>P2*2</f>
        <v>6360.9185166338011</v>
      </c>
    </row>
    <row r="3" spans="1:18" x14ac:dyDescent="0.25">
      <c r="A3" t="s">
        <v>1</v>
      </c>
      <c r="B3">
        <v>1000</v>
      </c>
      <c r="C3" t="s">
        <v>6</v>
      </c>
    </row>
    <row r="4" spans="1:18" x14ac:dyDescent="0.25">
      <c r="A4" t="s">
        <v>2</v>
      </c>
      <c r="B4">
        <v>450</v>
      </c>
      <c r="C4" t="s">
        <v>5</v>
      </c>
    </row>
    <row r="5" spans="1:18" x14ac:dyDescent="0.25">
      <c r="A5" t="s">
        <v>3</v>
      </c>
      <c r="B5">
        <v>7</v>
      </c>
      <c r="C5" t="s">
        <v>4</v>
      </c>
      <c r="H5" t="s">
        <v>12</v>
      </c>
      <c r="I5">
        <f>2/B2/B7</f>
        <v>1.8E-5</v>
      </c>
      <c r="J5" t="s">
        <v>13</v>
      </c>
      <c r="K5">
        <f>I5*1000</f>
        <v>1.8000000000000002E-2</v>
      </c>
      <c r="L5" t="s">
        <v>19</v>
      </c>
      <c r="O5">
        <f>1/222200/B2</f>
        <v>9.0009000900090015E-8</v>
      </c>
      <c r="P5">
        <f>O5*1000000000</f>
        <v>90.009000900090015</v>
      </c>
    </row>
    <row r="6" spans="1:18" x14ac:dyDescent="0.25">
      <c r="H6" t="s">
        <v>17</v>
      </c>
      <c r="I6">
        <f>5*B7/B2</f>
        <v>222.22222222222223</v>
      </c>
      <c r="J6" t="s">
        <v>18</v>
      </c>
      <c r="K6">
        <f>I6*1000</f>
        <v>222222.22222222222</v>
      </c>
    </row>
    <row r="7" spans="1:18" x14ac:dyDescent="0.25">
      <c r="A7" t="s">
        <v>8</v>
      </c>
      <c r="B7">
        <f>B3^2/B4</f>
        <v>2222.2222222222222</v>
      </c>
      <c r="C7" t="s">
        <v>9</v>
      </c>
    </row>
    <row r="8" spans="1:18" x14ac:dyDescent="0.25">
      <c r="A8" t="s">
        <v>10</v>
      </c>
      <c r="B8">
        <f>B4/B3</f>
        <v>0.45</v>
      </c>
      <c r="C8" t="s">
        <v>11</v>
      </c>
    </row>
    <row r="9" spans="1:18" x14ac:dyDescent="0.25">
      <c r="A9" t="s">
        <v>12</v>
      </c>
      <c r="B9">
        <f>1/1000/B2</f>
        <v>2.0000000000000002E-5</v>
      </c>
      <c r="C9" t="s">
        <v>13</v>
      </c>
      <c r="D9">
        <f>B9*(10^9)</f>
        <v>20000</v>
      </c>
    </row>
    <row r="11" spans="1:18" x14ac:dyDescent="0.25">
      <c r="A11" t="s">
        <v>14</v>
      </c>
      <c r="B11">
        <v>478.2</v>
      </c>
      <c r="C11" t="s">
        <v>6</v>
      </c>
    </row>
    <row r="12" spans="1:18" x14ac:dyDescent="0.25">
      <c r="A12" t="s">
        <v>15</v>
      </c>
      <c r="B12">
        <f>286.5/2/SQRT(2)</f>
        <v>101.29304640497293</v>
      </c>
      <c r="C12" t="s">
        <v>6</v>
      </c>
    </row>
    <row r="14" spans="1:18" x14ac:dyDescent="0.25">
      <c r="A14" t="s">
        <v>16</v>
      </c>
      <c r="B14">
        <f>B12/B3*100</f>
        <v>10.129304640497292</v>
      </c>
      <c r="C14" t="s">
        <v>4</v>
      </c>
    </row>
    <row r="17" spans="1:11" x14ac:dyDescent="0.25">
      <c r="A17" t="s">
        <v>20</v>
      </c>
      <c r="B17" t="s">
        <v>17</v>
      </c>
      <c r="C17" t="s">
        <v>12</v>
      </c>
      <c r="D17" t="s">
        <v>1</v>
      </c>
      <c r="E17" t="s">
        <v>21</v>
      </c>
      <c r="F17" t="s">
        <v>22</v>
      </c>
      <c r="G17" t="s">
        <v>23</v>
      </c>
      <c r="H17" t="s">
        <v>16</v>
      </c>
    </row>
    <row r="18" spans="1:11" x14ac:dyDescent="0.25">
      <c r="A18">
        <v>478.2</v>
      </c>
      <c r="B18">
        <v>140.6</v>
      </c>
      <c r="C18">
        <v>0.11</v>
      </c>
      <c r="D18">
        <v>395</v>
      </c>
      <c r="E18">
        <v>318.25</v>
      </c>
      <c r="F18">
        <f>E18/2</f>
        <v>159.125</v>
      </c>
      <c r="G18">
        <f>F18/SQRT(2)</f>
        <v>112.51836655630937</v>
      </c>
      <c r="H18">
        <f>(G18/1000)/D18*100</f>
        <v>2.8485662419318828E-2</v>
      </c>
    </row>
    <row r="19" spans="1:11" x14ac:dyDescent="0.25">
      <c r="A19">
        <v>478.2</v>
      </c>
      <c r="B19">
        <f>B18*0.9</f>
        <v>126.53999999999999</v>
      </c>
      <c r="C19">
        <f>C18*0.9</f>
        <v>9.9000000000000005E-2</v>
      </c>
      <c r="D19">
        <v>387.5</v>
      </c>
      <c r="E19">
        <v>429.92</v>
      </c>
      <c r="F19">
        <f t="shared" ref="F19:F27" si="0">E19/2</f>
        <v>214.96</v>
      </c>
      <c r="G19">
        <f t="shared" ref="G19:G27" si="1">F19/SQRT(2)</f>
        <v>151.99967368386024</v>
      </c>
      <c r="H19">
        <f t="shared" ref="H19:H27" si="2">(G19/1000)/D19*100</f>
        <v>3.9225722240996193E-2</v>
      </c>
    </row>
    <row r="20" spans="1:11" x14ac:dyDescent="0.25">
      <c r="A20">
        <v>478.2</v>
      </c>
      <c r="B20">
        <f t="shared" ref="B20:C20" si="3">B19*0.9</f>
        <v>113.886</v>
      </c>
      <c r="C20">
        <f t="shared" si="3"/>
        <v>8.9100000000000013E-2</v>
      </c>
      <c r="D20">
        <v>382.5</v>
      </c>
      <c r="E20">
        <v>575.08000000000004</v>
      </c>
      <c r="F20">
        <f t="shared" si="0"/>
        <v>287.54000000000002</v>
      </c>
      <c r="G20">
        <f t="shared" si="1"/>
        <v>203.32148386237986</v>
      </c>
      <c r="H20">
        <f t="shared" si="2"/>
        <v>5.3155943493432639E-2</v>
      </c>
    </row>
    <row r="21" spans="1:11" x14ac:dyDescent="0.25">
      <c r="A21">
        <v>478.2</v>
      </c>
      <c r="B21">
        <v>56.94</v>
      </c>
      <c r="C21">
        <v>4.3999999999999997E-2</v>
      </c>
      <c r="D21">
        <v>325</v>
      </c>
      <c r="E21">
        <f>3.91*1000</f>
        <v>3910</v>
      </c>
      <c r="F21">
        <f t="shared" si="0"/>
        <v>1955</v>
      </c>
      <c r="G21">
        <f t="shared" si="1"/>
        <v>1382.3937572197003</v>
      </c>
      <c r="H21">
        <f t="shared" si="2"/>
        <v>0.42535192529836929</v>
      </c>
    </row>
    <row r="22" spans="1:11" x14ac:dyDescent="0.25">
      <c r="A22">
        <v>478.2</v>
      </c>
      <c r="B22">
        <f>B21*0.5</f>
        <v>28.47</v>
      </c>
      <c r="C22">
        <f>C21*0.5</f>
        <v>2.1999999999999999E-2</v>
      </c>
      <c r="D22">
        <v>262.5</v>
      </c>
      <c r="E22">
        <f>24.57*1000</f>
        <v>24570</v>
      </c>
      <c r="F22">
        <f t="shared" si="0"/>
        <v>12285</v>
      </c>
      <c r="G22">
        <f t="shared" si="1"/>
        <v>8686.8068068767352</v>
      </c>
      <c r="H22">
        <f t="shared" si="2"/>
        <v>3.309259735953042</v>
      </c>
    </row>
    <row r="23" spans="1:11" x14ac:dyDescent="0.25">
      <c r="A23">
        <v>478.2</v>
      </c>
      <c r="B23">
        <v>34.159999999999997</v>
      </c>
      <c r="C23">
        <v>2.5999999999999999E-2</v>
      </c>
      <c r="D23">
        <v>277.5</v>
      </c>
      <c r="E23">
        <f>15.63*1000</f>
        <v>15630</v>
      </c>
      <c r="F23">
        <f t="shared" si="0"/>
        <v>7815</v>
      </c>
      <c r="G23">
        <f t="shared" si="1"/>
        <v>5526.0394949728689</v>
      </c>
      <c r="H23">
        <f t="shared" si="2"/>
        <v>1.9913655837740067</v>
      </c>
    </row>
    <row r="24" spans="1:11" x14ac:dyDescent="0.25">
      <c r="A24">
        <v>478.2</v>
      </c>
      <c r="B24">
        <v>40.99</v>
      </c>
      <c r="C24">
        <f>0.031</f>
        <v>3.1E-2</v>
      </c>
      <c r="D24">
        <v>295</v>
      </c>
      <c r="E24">
        <f>9.83*1000</f>
        <v>9830</v>
      </c>
      <c r="F24">
        <f t="shared" si="0"/>
        <v>4915</v>
      </c>
      <c r="G24">
        <f t="shared" si="1"/>
        <v>3475.4298295318808</v>
      </c>
      <c r="H24">
        <f t="shared" si="2"/>
        <v>1.1781118066209766</v>
      </c>
    </row>
    <row r="25" spans="1:11" x14ac:dyDescent="0.25">
      <c r="A25">
        <v>478.2</v>
      </c>
      <c r="B25">
        <v>45.09</v>
      </c>
      <c r="C25">
        <v>3.4000000000000002E-2</v>
      </c>
      <c r="D25">
        <v>302.5</v>
      </c>
      <c r="E25">
        <f>7.71*1000</f>
        <v>7710</v>
      </c>
      <c r="F25">
        <f t="shared" si="0"/>
        <v>3855</v>
      </c>
      <c r="G25">
        <f t="shared" si="1"/>
        <v>2725.8966414741403</v>
      </c>
      <c r="H25">
        <f t="shared" si="2"/>
        <v>0.90112285668566616</v>
      </c>
    </row>
    <row r="26" spans="1:11" x14ac:dyDescent="0.25">
      <c r="A26">
        <v>478.2</v>
      </c>
      <c r="B26">
        <v>42.83</v>
      </c>
      <c r="C26">
        <v>3.2000000000000001E-2</v>
      </c>
      <c r="D26">
        <v>297.5</v>
      </c>
      <c r="E26">
        <f>8.82*1000</f>
        <v>8820</v>
      </c>
      <c r="F26">
        <f t="shared" si="0"/>
        <v>4410</v>
      </c>
      <c r="G26">
        <f t="shared" si="1"/>
        <v>3118.3409050326745</v>
      </c>
      <c r="H26">
        <f t="shared" si="2"/>
        <v>1.0481818168177057</v>
      </c>
    </row>
    <row r="27" spans="1:11" x14ac:dyDescent="0.25">
      <c r="A27">
        <f>A26/K27</f>
        <v>1607.3949579831933</v>
      </c>
      <c r="B27">
        <v>42.83</v>
      </c>
      <c r="C27">
        <v>3.2000000000000001E-2</v>
      </c>
      <c r="D27">
        <v>150</v>
      </c>
      <c r="E27">
        <f>4.45*1000</f>
        <v>4450</v>
      </c>
      <c r="F27">
        <f t="shared" si="0"/>
        <v>2225</v>
      </c>
      <c r="G27">
        <f t="shared" si="1"/>
        <v>1573.3125881400681</v>
      </c>
      <c r="H27">
        <f t="shared" si="2"/>
        <v>1.0488750587600455</v>
      </c>
      <c r="K27">
        <f>D26/B3</f>
        <v>0.29749999999999999</v>
      </c>
    </row>
    <row r="34" spans="1:7" x14ac:dyDescent="0.25">
      <c r="A34" t="s">
        <v>24</v>
      </c>
      <c r="B34" t="s">
        <v>1</v>
      </c>
      <c r="C34" t="s">
        <v>25</v>
      </c>
      <c r="D34" t="s">
        <v>21</v>
      </c>
      <c r="E34" t="s">
        <v>22</v>
      </c>
      <c r="F34" t="s">
        <v>23</v>
      </c>
      <c r="G34" t="s">
        <v>16</v>
      </c>
    </row>
    <row r="35" spans="1:7" x14ac:dyDescent="0.25">
      <c r="A35">
        <v>100000</v>
      </c>
      <c r="B35">
        <v>240</v>
      </c>
      <c r="C35">
        <v>0</v>
      </c>
      <c r="D35">
        <v>0</v>
      </c>
      <c r="E35">
        <f>D35/2</f>
        <v>0</v>
      </c>
      <c r="F35">
        <f>E35/SQRT(2)</f>
        <v>0</v>
      </c>
      <c r="G35">
        <f>F35/B35</f>
        <v>0</v>
      </c>
    </row>
    <row r="36" spans="1:7" x14ac:dyDescent="0.25">
      <c r="A36">
        <v>50000</v>
      </c>
      <c r="B36">
        <v>240</v>
      </c>
      <c r="C36">
        <f>B36/A36</f>
        <v>4.7999999999999996E-3</v>
      </c>
      <c r="D36">
        <f>4.6/1000</f>
        <v>4.5999999999999999E-3</v>
      </c>
      <c r="E36">
        <f t="shared" ref="E36:E57" si="4">D36/2</f>
        <v>2.3E-3</v>
      </c>
      <c r="F36">
        <f t="shared" ref="F36:F57" si="5">E36/SQRT(2)</f>
        <v>1.6263455967290591E-3</v>
      </c>
      <c r="G36">
        <f>F36/B36*100</f>
        <v>6.7764399863710803E-4</v>
      </c>
    </row>
    <row r="37" spans="1:7" x14ac:dyDescent="0.25">
      <c r="A37">
        <v>19078</v>
      </c>
      <c r="B37">
        <v>240</v>
      </c>
      <c r="C37">
        <f t="shared" ref="C37:C57" si="6">B37/A37</f>
        <v>1.2579935003669147E-2</v>
      </c>
      <c r="D37">
        <f>9.5/1000</f>
        <v>9.4999999999999998E-3</v>
      </c>
      <c r="E37">
        <f t="shared" si="4"/>
        <v>4.7499999999999999E-3</v>
      </c>
      <c r="F37">
        <f t="shared" si="5"/>
        <v>3.3587572106361006E-3</v>
      </c>
      <c r="G37">
        <f t="shared" ref="G37:G57" si="7">F37/B37*100</f>
        <v>1.3994821710983753E-3</v>
      </c>
    </row>
    <row r="38" spans="1:7" x14ac:dyDescent="0.25">
      <c r="A38">
        <v>7280</v>
      </c>
      <c r="B38">
        <v>240</v>
      </c>
      <c r="C38">
        <f t="shared" si="6"/>
        <v>3.2967032967032968E-2</v>
      </c>
      <c r="D38">
        <f>25/1000</f>
        <v>2.5000000000000001E-2</v>
      </c>
      <c r="E38">
        <f t="shared" si="4"/>
        <v>1.2500000000000001E-2</v>
      </c>
      <c r="F38">
        <f t="shared" si="5"/>
        <v>8.838834764831844E-3</v>
      </c>
      <c r="G38">
        <f t="shared" si="7"/>
        <v>3.682847818679935E-3</v>
      </c>
    </row>
    <row r="39" spans="1:7" x14ac:dyDescent="0.25">
      <c r="A39">
        <v>1060</v>
      </c>
      <c r="B39">
        <v>235</v>
      </c>
      <c r="C39">
        <f t="shared" si="6"/>
        <v>0.22169811320754718</v>
      </c>
      <c r="D39">
        <f>167.5/1000</f>
        <v>0.16750000000000001</v>
      </c>
      <c r="E39">
        <f t="shared" si="4"/>
        <v>8.3750000000000005E-2</v>
      </c>
      <c r="F39">
        <f t="shared" si="5"/>
        <v>5.9220192924373354E-2</v>
      </c>
      <c r="G39">
        <f t="shared" si="7"/>
        <v>2.5200082095478023E-2</v>
      </c>
    </row>
    <row r="40" spans="1:7" x14ac:dyDescent="0.25">
      <c r="A40">
        <v>154</v>
      </c>
      <c r="B40">
        <v>217.5</v>
      </c>
      <c r="C40">
        <f t="shared" si="6"/>
        <v>1.4123376623376624</v>
      </c>
      <c r="D40">
        <v>1.04</v>
      </c>
      <c r="E40">
        <f t="shared" si="4"/>
        <v>0.52</v>
      </c>
      <c r="F40">
        <f t="shared" si="5"/>
        <v>0.36769552621700469</v>
      </c>
      <c r="G40">
        <f t="shared" si="7"/>
        <v>0.16905541435264582</v>
      </c>
    </row>
    <row r="41" spans="1:7" x14ac:dyDescent="0.25">
      <c r="A41">
        <v>95.2</v>
      </c>
      <c r="B41">
        <v>205</v>
      </c>
      <c r="C41">
        <f t="shared" si="6"/>
        <v>2.153361344537815</v>
      </c>
      <c r="D41">
        <v>1.6</v>
      </c>
      <c r="E41">
        <f t="shared" si="4"/>
        <v>0.8</v>
      </c>
      <c r="F41">
        <f t="shared" si="5"/>
        <v>0.56568542494923801</v>
      </c>
      <c r="G41">
        <f t="shared" si="7"/>
        <v>0.2759441097313356</v>
      </c>
    </row>
    <row r="42" spans="1:7" x14ac:dyDescent="0.25">
      <c r="A42">
        <v>58.9</v>
      </c>
      <c r="B42">
        <v>190</v>
      </c>
      <c r="C42">
        <f t="shared" si="6"/>
        <v>3.2258064516129035</v>
      </c>
      <c r="D42">
        <v>2.4</v>
      </c>
      <c r="E42">
        <f t="shared" si="4"/>
        <v>1.2</v>
      </c>
      <c r="F42">
        <f t="shared" si="5"/>
        <v>0.84852813742385691</v>
      </c>
      <c r="G42">
        <f t="shared" si="7"/>
        <v>0.44659375653887207</v>
      </c>
    </row>
    <row r="43" spans="1:7" x14ac:dyDescent="0.25">
      <c r="A43">
        <v>46.3</v>
      </c>
      <c r="B43">
        <v>181.25</v>
      </c>
      <c r="C43">
        <f t="shared" si="6"/>
        <v>3.9146868250539959</v>
      </c>
      <c r="D43">
        <v>2.85</v>
      </c>
      <c r="E43">
        <f t="shared" si="4"/>
        <v>1.425</v>
      </c>
      <c r="F43">
        <f t="shared" si="5"/>
        <v>1.0076271631908302</v>
      </c>
      <c r="G43">
        <f t="shared" si="7"/>
        <v>0.55593222796735453</v>
      </c>
    </row>
    <row r="44" spans="1:7" x14ac:dyDescent="0.25">
      <c r="A44">
        <v>36.4</v>
      </c>
      <c r="B44">
        <v>170</v>
      </c>
      <c r="C44">
        <f t="shared" si="6"/>
        <v>4.6703296703296706</v>
      </c>
      <c r="D44">
        <v>3.3</v>
      </c>
      <c r="E44">
        <f t="shared" si="4"/>
        <v>1.65</v>
      </c>
      <c r="F44">
        <f t="shared" si="5"/>
        <v>1.1667261889578033</v>
      </c>
      <c r="G44">
        <f t="shared" si="7"/>
        <v>0.68630952291635494</v>
      </c>
    </row>
    <row r="45" spans="1:7" x14ac:dyDescent="0.25">
      <c r="A45">
        <v>28.6</v>
      </c>
      <c r="B45">
        <v>161.25</v>
      </c>
      <c r="C45">
        <f t="shared" si="6"/>
        <v>5.6381118881118875</v>
      </c>
      <c r="D45">
        <v>3.9</v>
      </c>
      <c r="E45">
        <f t="shared" si="4"/>
        <v>1.95</v>
      </c>
      <c r="F45">
        <f t="shared" si="5"/>
        <v>1.3788582233137676</v>
      </c>
      <c r="G45">
        <f t="shared" si="7"/>
        <v>0.85510587492326673</v>
      </c>
    </row>
    <row r="46" spans="1:7" x14ac:dyDescent="0.25">
      <c r="A46">
        <v>25.4</v>
      </c>
      <c r="B46">
        <v>155</v>
      </c>
      <c r="C46">
        <f t="shared" si="6"/>
        <v>6.1023622047244102</v>
      </c>
      <c r="D46">
        <v>4.1500000000000004</v>
      </c>
      <c r="E46">
        <f t="shared" si="4"/>
        <v>2.0750000000000002</v>
      </c>
      <c r="F46">
        <f t="shared" si="5"/>
        <v>1.4672465709620861</v>
      </c>
      <c r="G46">
        <f t="shared" si="7"/>
        <v>0.94661069094328143</v>
      </c>
    </row>
    <row r="47" spans="1:7" x14ac:dyDescent="0.25">
      <c r="A47">
        <v>22.5</v>
      </c>
      <c r="B47">
        <v>150</v>
      </c>
      <c r="C47">
        <f t="shared" si="6"/>
        <v>6.666666666666667</v>
      </c>
      <c r="D47">
        <v>4.45</v>
      </c>
      <c r="E47">
        <f t="shared" si="4"/>
        <v>2.2250000000000001</v>
      </c>
      <c r="F47">
        <f t="shared" si="5"/>
        <v>1.5733125881400682</v>
      </c>
      <c r="G47">
        <f t="shared" si="7"/>
        <v>1.0488750587600455</v>
      </c>
    </row>
    <row r="48" spans="1:7" x14ac:dyDescent="0.25">
      <c r="A48">
        <v>20.3</v>
      </c>
      <c r="B48">
        <v>145</v>
      </c>
      <c r="C48">
        <f t="shared" si="6"/>
        <v>7.1428571428571423</v>
      </c>
      <c r="D48">
        <v>4.7</v>
      </c>
      <c r="E48">
        <f t="shared" si="4"/>
        <v>2.35</v>
      </c>
      <c r="F48">
        <f t="shared" si="5"/>
        <v>1.6617009357883867</v>
      </c>
      <c r="G48">
        <f t="shared" si="7"/>
        <v>1.1460006453713012</v>
      </c>
    </row>
    <row r="49" spans="1:9" x14ac:dyDescent="0.25">
      <c r="A49">
        <v>18.399999999999999</v>
      </c>
      <c r="B49">
        <v>140</v>
      </c>
      <c r="C49">
        <f t="shared" si="6"/>
        <v>7.608695652173914</v>
      </c>
      <c r="D49">
        <v>4.95</v>
      </c>
      <c r="E49">
        <f t="shared" si="4"/>
        <v>2.4750000000000001</v>
      </c>
      <c r="F49">
        <f t="shared" si="5"/>
        <v>1.750089283436705</v>
      </c>
      <c r="G49">
        <f t="shared" si="7"/>
        <v>1.2500637738833607</v>
      </c>
    </row>
    <row r="50" spans="1:9" x14ac:dyDescent="0.25">
      <c r="A50">
        <v>16.600000000000001</v>
      </c>
      <c r="B50">
        <v>135</v>
      </c>
      <c r="C50">
        <f t="shared" si="6"/>
        <v>8.1325301204819276</v>
      </c>
      <c r="D50">
        <v>5.2</v>
      </c>
      <c r="E50">
        <f t="shared" si="4"/>
        <v>2.6</v>
      </c>
      <c r="F50">
        <f t="shared" si="5"/>
        <v>1.8384776310850235</v>
      </c>
      <c r="G50">
        <f t="shared" si="7"/>
        <v>1.3618352822852027</v>
      </c>
    </row>
    <row r="51" spans="1:9" x14ac:dyDescent="0.25">
      <c r="A51">
        <v>15.04</v>
      </c>
      <c r="B51">
        <v>130</v>
      </c>
      <c r="C51">
        <f t="shared" si="6"/>
        <v>8.6436170212765955</v>
      </c>
      <c r="D51">
        <v>5.4</v>
      </c>
      <c r="E51">
        <f t="shared" si="4"/>
        <v>2.7</v>
      </c>
      <c r="F51">
        <f t="shared" si="5"/>
        <v>1.9091883092036783</v>
      </c>
      <c r="G51">
        <f t="shared" si="7"/>
        <v>1.4686063916951371</v>
      </c>
    </row>
    <row r="52" spans="1:9" x14ac:dyDescent="0.25">
      <c r="A52">
        <v>12.3</v>
      </c>
      <c r="B52">
        <v>118.75</v>
      </c>
      <c r="C52">
        <f t="shared" si="6"/>
        <v>9.654471544715447</v>
      </c>
      <c r="D52">
        <v>5.75</v>
      </c>
      <c r="E52">
        <f t="shared" si="4"/>
        <v>2.875</v>
      </c>
      <c r="F52">
        <f t="shared" si="5"/>
        <v>2.0329319959113241</v>
      </c>
      <c r="G52">
        <f t="shared" si="7"/>
        <v>1.7119427333990098</v>
      </c>
    </row>
    <row r="53" spans="1:9" x14ac:dyDescent="0.25">
      <c r="A53">
        <v>10.06</v>
      </c>
      <c r="B53">
        <v>110</v>
      </c>
      <c r="C53">
        <f t="shared" si="6"/>
        <v>10.934393638170974</v>
      </c>
      <c r="D53">
        <v>6</v>
      </c>
      <c r="E53">
        <f t="shared" si="4"/>
        <v>3</v>
      </c>
      <c r="F53">
        <f t="shared" si="5"/>
        <v>2.1213203435596424</v>
      </c>
      <c r="G53">
        <f t="shared" si="7"/>
        <v>1.928473039599675</v>
      </c>
      <c r="I53" s="1"/>
    </row>
    <row r="54" spans="1:9" x14ac:dyDescent="0.25">
      <c r="A54">
        <v>8.23</v>
      </c>
      <c r="B54">
        <v>99.38</v>
      </c>
      <c r="C54">
        <f t="shared" si="6"/>
        <v>12.075334143377885</v>
      </c>
      <c r="D54">
        <v>6.15</v>
      </c>
      <c r="E54">
        <f t="shared" si="4"/>
        <v>3.0750000000000002</v>
      </c>
      <c r="F54">
        <f t="shared" si="5"/>
        <v>2.1743533521486338</v>
      </c>
      <c r="G54">
        <f t="shared" si="7"/>
        <v>2.1879184465170396</v>
      </c>
    </row>
    <row r="55" spans="1:9" x14ac:dyDescent="0.25">
      <c r="A55">
        <v>6.73</v>
      </c>
      <c r="B55">
        <v>89.38</v>
      </c>
      <c r="C55">
        <f t="shared" si="6"/>
        <v>13.280832095096581</v>
      </c>
      <c r="D55">
        <v>6.05</v>
      </c>
      <c r="E55">
        <f t="shared" si="4"/>
        <v>3.0249999999999999</v>
      </c>
      <c r="F55">
        <f t="shared" si="5"/>
        <v>2.138998013089306</v>
      </c>
      <c r="G55">
        <f t="shared" si="7"/>
        <v>2.3931506076183782</v>
      </c>
    </row>
    <row r="56" spans="1:9" x14ac:dyDescent="0.25">
      <c r="A56">
        <v>5.5</v>
      </c>
      <c r="B56">
        <v>80</v>
      </c>
      <c r="C56">
        <f t="shared" si="6"/>
        <v>14.545454545454545</v>
      </c>
      <c r="D56">
        <v>5.85</v>
      </c>
      <c r="E56">
        <f t="shared" si="4"/>
        <v>2.9249999999999998</v>
      </c>
      <c r="F56">
        <f t="shared" si="5"/>
        <v>2.0682873349706514</v>
      </c>
      <c r="G56">
        <f t="shared" si="7"/>
        <v>2.5853591687133144</v>
      </c>
    </row>
    <row r="57" spans="1:9" x14ac:dyDescent="0.25">
      <c r="A57">
        <v>4.5</v>
      </c>
      <c r="B57">
        <v>72.5</v>
      </c>
      <c r="C57">
        <f t="shared" si="6"/>
        <v>16.111111111111111</v>
      </c>
      <c r="D57">
        <v>5.53</v>
      </c>
      <c r="E57">
        <f t="shared" si="4"/>
        <v>2.7650000000000001</v>
      </c>
      <c r="F57">
        <f t="shared" si="5"/>
        <v>1.9551502499808038</v>
      </c>
      <c r="G57">
        <f t="shared" si="7"/>
        <v>2.6967589654907638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B29B-1DCB-42DD-940D-1391E66ED9AC}">
  <dimension ref="A2:L87"/>
  <sheetViews>
    <sheetView zoomScale="130" zoomScaleNormal="130" workbookViewId="0">
      <selection activeCell="F25" sqref="F25"/>
    </sheetView>
  </sheetViews>
  <sheetFormatPr defaultRowHeight="15" x14ac:dyDescent="0.25"/>
  <cols>
    <col min="2" max="2" width="10.7109375" bestFit="1" customWidth="1"/>
    <col min="5" max="5" width="11" bestFit="1" customWidth="1"/>
    <col min="6" max="6" width="12.5703125" bestFit="1" customWidth="1"/>
    <col min="7" max="7" width="11.5703125" bestFit="1" customWidth="1"/>
    <col min="9" max="9" width="15" customWidth="1"/>
  </cols>
  <sheetData>
    <row r="2" spans="1:12" x14ac:dyDescent="0.25">
      <c r="A2" t="s">
        <v>0</v>
      </c>
      <c r="B2">
        <v>20</v>
      </c>
      <c r="C2" t="s">
        <v>7</v>
      </c>
      <c r="H2">
        <f>B3/5.75</f>
        <v>1.0434782608695652</v>
      </c>
      <c r="I2">
        <f>21.25*H2</f>
        <v>22.173913043478262</v>
      </c>
    </row>
    <row r="3" spans="1:12" x14ac:dyDescent="0.25">
      <c r="A3" t="s">
        <v>1</v>
      </c>
      <c r="B3">
        <v>6</v>
      </c>
      <c r="C3" t="s">
        <v>6</v>
      </c>
    </row>
    <row r="4" spans="1:12" x14ac:dyDescent="0.25">
      <c r="A4" t="s">
        <v>2</v>
      </c>
      <c r="B4">
        <v>35</v>
      </c>
      <c r="C4" t="s">
        <v>5</v>
      </c>
    </row>
    <row r="5" spans="1:12" x14ac:dyDescent="0.25">
      <c r="A5" t="s">
        <v>3</v>
      </c>
      <c r="B5">
        <v>0.5</v>
      </c>
      <c r="C5" t="s">
        <v>4</v>
      </c>
      <c r="H5" t="s">
        <v>12</v>
      </c>
      <c r="I5">
        <f>2/B2/B7</f>
        <v>9.7222222222222238E-2</v>
      </c>
      <c r="J5" t="s">
        <v>13</v>
      </c>
      <c r="K5">
        <f>I5*1000</f>
        <v>97.222222222222243</v>
      </c>
      <c r="L5" t="s">
        <v>19</v>
      </c>
    </row>
    <row r="6" spans="1:12" x14ac:dyDescent="0.25">
      <c r="H6" t="s">
        <v>17</v>
      </c>
      <c r="I6">
        <f>5*B7/B2</f>
        <v>0.25714285714285712</v>
      </c>
      <c r="J6" t="s">
        <v>18</v>
      </c>
      <c r="K6">
        <f>I6*1000</f>
        <v>257.14285714285711</v>
      </c>
      <c r="L6" t="s">
        <v>31</v>
      </c>
    </row>
    <row r="7" spans="1:12" x14ac:dyDescent="0.25">
      <c r="A7" t="s">
        <v>8</v>
      </c>
      <c r="B7">
        <f>B3^2/B4</f>
        <v>1.0285714285714285</v>
      </c>
      <c r="C7" t="s">
        <v>9</v>
      </c>
    </row>
    <row r="8" spans="1:12" x14ac:dyDescent="0.25">
      <c r="A8" t="s">
        <v>10</v>
      </c>
      <c r="B8">
        <f>B4/B3</f>
        <v>5.833333333333333</v>
      </c>
      <c r="C8" t="s">
        <v>11</v>
      </c>
    </row>
    <row r="9" spans="1:12" x14ac:dyDescent="0.25">
      <c r="A9" t="s">
        <v>12</v>
      </c>
      <c r="B9">
        <f>1/1000/B2</f>
        <v>5.0000000000000002E-5</v>
      </c>
      <c r="C9" t="s">
        <v>13</v>
      </c>
      <c r="D9">
        <f>B9*(10^9)</f>
        <v>50000</v>
      </c>
    </row>
    <row r="11" spans="1:12" x14ac:dyDescent="0.25">
      <c r="A11" t="s">
        <v>14</v>
      </c>
      <c r="B11">
        <v>22.17</v>
      </c>
      <c r="C11" t="s">
        <v>6</v>
      </c>
    </row>
    <row r="12" spans="1:12" x14ac:dyDescent="0.25">
      <c r="A12" t="s">
        <v>15</v>
      </c>
      <c r="B12">
        <f>8/2/SQRT(2)</f>
        <v>2.8284271247461898</v>
      </c>
      <c r="C12" t="s">
        <v>6</v>
      </c>
    </row>
    <row r="14" spans="1:12" x14ac:dyDescent="0.25">
      <c r="A14" t="s">
        <v>16</v>
      </c>
      <c r="B14">
        <f>B12/B3*100</f>
        <v>47.140452079103163</v>
      </c>
      <c r="C14" t="s">
        <v>4</v>
      </c>
    </row>
    <row r="17" spans="1:12" x14ac:dyDescent="0.25">
      <c r="A17" t="s">
        <v>20</v>
      </c>
      <c r="B17" t="s">
        <v>36</v>
      </c>
      <c r="C17" t="s">
        <v>37</v>
      </c>
      <c r="D17" t="s">
        <v>34</v>
      </c>
      <c r="E17" t="s">
        <v>35</v>
      </c>
      <c r="F17" t="s">
        <v>32</v>
      </c>
      <c r="G17" t="s">
        <v>33</v>
      </c>
      <c r="H17" t="s">
        <v>23</v>
      </c>
      <c r="I17" t="s">
        <v>16</v>
      </c>
    </row>
    <row r="18" spans="1:12" x14ac:dyDescent="0.25">
      <c r="A18">
        <v>22.17</v>
      </c>
      <c r="B18">
        <v>140</v>
      </c>
      <c r="C18">
        <v>111</v>
      </c>
      <c r="D18">
        <v>16.88</v>
      </c>
      <c r="E18">
        <f>D18*1000</f>
        <v>16880</v>
      </c>
      <c r="F18">
        <v>310</v>
      </c>
      <c r="G18">
        <f>F18/2</f>
        <v>155</v>
      </c>
      <c r="H18">
        <f>G18/SQRT(2)</f>
        <v>109.60155108391486</v>
      </c>
      <c r="I18">
        <f>H18/E18*100</f>
        <v>0.6492982884118178</v>
      </c>
      <c r="L18">
        <f>45/40</f>
        <v>1.125</v>
      </c>
    </row>
    <row r="19" spans="1:12" x14ac:dyDescent="0.25">
      <c r="A19">
        <v>22.17</v>
      </c>
      <c r="B19">
        <f>B18/2.5</f>
        <v>56</v>
      </c>
      <c r="C19">
        <f>C18/2.5</f>
        <v>44.4</v>
      </c>
      <c r="D19">
        <v>327.5</v>
      </c>
      <c r="E19">
        <f t="shared" ref="E19:E23" si="0">D19*1000</f>
        <v>327500</v>
      </c>
      <c r="F19">
        <f>3.96*1000</f>
        <v>3960</v>
      </c>
      <c r="G19">
        <f t="shared" ref="G19:G23" si="1">F19/2</f>
        <v>1980</v>
      </c>
      <c r="H19">
        <f t="shared" ref="H19:H23" si="2">G19/SQRT(2)</f>
        <v>1400.071426749364</v>
      </c>
      <c r="I19">
        <f t="shared" ref="I19:I23" si="3">H19/E19*100</f>
        <v>0.4275027257249967</v>
      </c>
      <c r="L19">
        <f>42/45</f>
        <v>0.93333333333333335</v>
      </c>
    </row>
    <row r="20" spans="1:12" x14ac:dyDescent="0.25">
      <c r="A20">
        <v>22.17</v>
      </c>
      <c r="B20">
        <f>B19/2</f>
        <v>28</v>
      </c>
      <c r="C20">
        <f>C19/2</f>
        <v>22.2</v>
      </c>
      <c r="D20">
        <v>265</v>
      </c>
      <c r="E20">
        <f t="shared" si="0"/>
        <v>265000</v>
      </c>
      <c r="F20">
        <f>25000</f>
        <v>25000</v>
      </c>
      <c r="G20">
        <f t="shared" si="1"/>
        <v>12500</v>
      </c>
      <c r="H20">
        <f t="shared" si="2"/>
        <v>8838.8347648318431</v>
      </c>
      <c r="I20">
        <f t="shared" si="3"/>
        <v>3.3354093452195634</v>
      </c>
    </row>
    <row r="21" spans="1:12" x14ac:dyDescent="0.25">
      <c r="A21">
        <v>22.17</v>
      </c>
      <c r="B21">
        <f>B19/1.4</f>
        <v>40</v>
      </c>
      <c r="C21">
        <v>31.71</v>
      </c>
      <c r="D21">
        <v>297.5</v>
      </c>
      <c r="E21">
        <f t="shared" si="0"/>
        <v>297500</v>
      </c>
      <c r="F21">
        <f>9800</f>
        <v>9800</v>
      </c>
      <c r="G21">
        <f t="shared" si="1"/>
        <v>4900</v>
      </c>
      <c r="H21">
        <f t="shared" si="2"/>
        <v>3464.8232278140827</v>
      </c>
      <c r="I21">
        <f t="shared" si="3"/>
        <v>1.1646464631307842</v>
      </c>
    </row>
    <row r="22" spans="1:12" x14ac:dyDescent="0.25">
      <c r="A22">
        <v>22.17</v>
      </c>
      <c r="B22">
        <f>B21*L18</f>
        <v>45</v>
      </c>
      <c r="C22">
        <f>35.67</f>
        <v>35.67</v>
      </c>
      <c r="D22">
        <v>307.5</v>
      </c>
      <c r="E22">
        <f>D22*1000</f>
        <v>307500</v>
      </c>
      <c r="F22">
        <f>7100</f>
        <v>7100</v>
      </c>
      <c r="G22">
        <f t="shared" si="1"/>
        <v>3550</v>
      </c>
      <c r="H22">
        <f t="shared" si="2"/>
        <v>2510.2290732122437</v>
      </c>
      <c r="I22">
        <f>H22/E22*100</f>
        <v>0.81633465795520121</v>
      </c>
    </row>
    <row r="23" spans="1:12" x14ac:dyDescent="0.25">
      <c r="A23">
        <v>22.17</v>
      </c>
      <c r="B23">
        <f>B22*L19</f>
        <v>42</v>
      </c>
      <c r="C23">
        <v>33.29</v>
      </c>
      <c r="D23">
        <v>302.5</v>
      </c>
      <c r="E23">
        <f t="shared" si="0"/>
        <v>302500</v>
      </c>
      <c r="F23">
        <f>8600</f>
        <v>8600</v>
      </c>
      <c r="G23">
        <f t="shared" si="1"/>
        <v>4300</v>
      </c>
      <c r="H23">
        <f t="shared" si="2"/>
        <v>3040.5591591021544</v>
      </c>
      <c r="I23">
        <f t="shared" si="3"/>
        <v>1.0051435236701336</v>
      </c>
    </row>
    <row r="24" spans="1:12" x14ac:dyDescent="0.25">
      <c r="A24">
        <v>238</v>
      </c>
      <c r="B24">
        <v>42</v>
      </c>
      <c r="C24">
        <v>33.29</v>
      </c>
      <c r="D24">
        <v>150</v>
      </c>
      <c r="E24">
        <f>D24*1000</f>
        <v>150000</v>
      </c>
      <c r="F24">
        <v>4250</v>
      </c>
      <c r="G24">
        <f>F24/2</f>
        <v>2125</v>
      </c>
      <c r="H24">
        <f>G24/SQRT(2)</f>
        <v>1502.6019100214135</v>
      </c>
      <c r="I24">
        <f>H24/E24*100</f>
        <v>1.0017346066809423</v>
      </c>
      <c r="K24">
        <f>D23/B3</f>
        <v>50.416666666666664</v>
      </c>
    </row>
    <row r="34" spans="1:7" x14ac:dyDescent="0.25">
      <c r="A34" t="s">
        <v>24</v>
      </c>
      <c r="B34" t="s">
        <v>1</v>
      </c>
      <c r="C34" t="s">
        <v>25</v>
      </c>
      <c r="D34" t="s">
        <v>21</v>
      </c>
      <c r="E34" t="s">
        <v>22</v>
      </c>
      <c r="F34" t="s">
        <v>23</v>
      </c>
      <c r="G34" t="s">
        <v>16</v>
      </c>
    </row>
    <row r="35" spans="1:7" x14ac:dyDescent="0.25">
      <c r="A35">
        <v>100000</v>
      </c>
      <c r="B35">
        <v>240</v>
      </c>
      <c r="C35">
        <v>0</v>
      </c>
      <c r="D35">
        <v>0</v>
      </c>
      <c r="E35">
        <f>D35/2</f>
        <v>0</v>
      </c>
      <c r="F35">
        <f>E35/SQRT(2)</f>
        <v>0</v>
      </c>
      <c r="G35">
        <f>F35/B35</f>
        <v>0</v>
      </c>
    </row>
    <row r="36" spans="1:7" x14ac:dyDescent="0.25">
      <c r="A36">
        <v>50000</v>
      </c>
      <c r="B36">
        <v>240</v>
      </c>
      <c r="C36">
        <f>B36/A36</f>
        <v>4.7999999999999996E-3</v>
      </c>
      <c r="D36">
        <f>4.6/1000</f>
        <v>4.5999999999999999E-3</v>
      </c>
      <c r="E36">
        <f t="shared" ref="E36:E57" si="4">D36/2</f>
        <v>2.3E-3</v>
      </c>
      <c r="F36">
        <f t="shared" ref="F36:F57" si="5">E36/SQRT(2)</f>
        <v>1.6263455967290591E-3</v>
      </c>
      <c r="G36">
        <f>F36/B36*100</f>
        <v>6.7764399863710803E-4</v>
      </c>
    </row>
    <row r="37" spans="1:7" x14ac:dyDescent="0.25">
      <c r="A37">
        <v>19078</v>
      </c>
      <c r="B37">
        <v>240</v>
      </c>
      <c r="C37">
        <f t="shared" ref="C37:C57" si="6">B37/A37</f>
        <v>1.2579935003669147E-2</v>
      </c>
      <c r="D37">
        <f>9.5/1000</f>
        <v>9.4999999999999998E-3</v>
      </c>
      <c r="E37">
        <f t="shared" si="4"/>
        <v>4.7499999999999999E-3</v>
      </c>
      <c r="F37">
        <f t="shared" si="5"/>
        <v>3.3587572106361006E-3</v>
      </c>
      <c r="G37">
        <f t="shared" ref="G37:G57" si="7">F37/B37*100</f>
        <v>1.3994821710983753E-3</v>
      </c>
    </row>
    <row r="38" spans="1:7" x14ac:dyDescent="0.25">
      <c r="A38">
        <v>7280</v>
      </c>
      <c r="B38">
        <v>240</v>
      </c>
      <c r="C38">
        <f t="shared" si="6"/>
        <v>3.2967032967032968E-2</v>
      </c>
      <c r="D38">
        <f>25/1000</f>
        <v>2.5000000000000001E-2</v>
      </c>
      <c r="E38">
        <f t="shared" si="4"/>
        <v>1.2500000000000001E-2</v>
      </c>
      <c r="F38">
        <f t="shared" si="5"/>
        <v>8.838834764831844E-3</v>
      </c>
      <c r="G38">
        <f t="shared" si="7"/>
        <v>3.682847818679935E-3</v>
      </c>
    </row>
    <row r="39" spans="1:7" x14ac:dyDescent="0.25">
      <c r="A39">
        <v>1060</v>
      </c>
      <c r="B39">
        <v>235</v>
      </c>
      <c r="C39">
        <f t="shared" si="6"/>
        <v>0.22169811320754718</v>
      </c>
      <c r="D39">
        <f>167.5/1000</f>
        <v>0.16750000000000001</v>
      </c>
      <c r="E39">
        <f t="shared" si="4"/>
        <v>8.3750000000000005E-2</v>
      </c>
      <c r="F39">
        <f t="shared" si="5"/>
        <v>5.9220192924373354E-2</v>
      </c>
      <c r="G39">
        <f t="shared" si="7"/>
        <v>2.5200082095478023E-2</v>
      </c>
    </row>
    <row r="40" spans="1:7" x14ac:dyDescent="0.25">
      <c r="A40">
        <v>154</v>
      </c>
      <c r="B40">
        <v>217.5</v>
      </c>
      <c r="C40">
        <f t="shared" si="6"/>
        <v>1.4123376623376624</v>
      </c>
      <c r="D40">
        <v>1.04</v>
      </c>
      <c r="E40">
        <f t="shared" si="4"/>
        <v>0.52</v>
      </c>
      <c r="F40">
        <f t="shared" si="5"/>
        <v>0.36769552621700469</v>
      </c>
      <c r="G40">
        <f t="shared" si="7"/>
        <v>0.16905541435264582</v>
      </c>
    </row>
    <row r="41" spans="1:7" x14ac:dyDescent="0.25">
      <c r="A41">
        <v>95.2</v>
      </c>
      <c r="B41">
        <v>205</v>
      </c>
      <c r="C41">
        <f t="shared" si="6"/>
        <v>2.153361344537815</v>
      </c>
      <c r="D41">
        <v>1.6</v>
      </c>
      <c r="E41">
        <f t="shared" si="4"/>
        <v>0.8</v>
      </c>
      <c r="F41">
        <f t="shared" si="5"/>
        <v>0.56568542494923801</v>
      </c>
      <c r="G41">
        <f t="shared" si="7"/>
        <v>0.2759441097313356</v>
      </c>
    </row>
    <row r="42" spans="1:7" x14ac:dyDescent="0.25">
      <c r="A42">
        <v>58.9</v>
      </c>
      <c r="B42">
        <v>190</v>
      </c>
      <c r="C42">
        <f t="shared" si="6"/>
        <v>3.2258064516129035</v>
      </c>
      <c r="D42">
        <v>2.4</v>
      </c>
      <c r="E42">
        <f t="shared" si="4"/>
        <v>1.2</v>
      </c>
      <c r="F42">
        <f t="shared" si="5"/>
        <v>0.84852813742385691</v>
      </c>
      <c r="G42">
        <f t="shared" si="7"/>
        <v>0.44659375653887207</v>
      </c>
    </row>
    <row r="43" spans="1:7" x14ac:dyDescent="0.25">
      <c r="A43">
        <v>46.3</v>
      </c>
      <c r="B43">
        <v>181.25</v>
      </c>
      <c r="C43">
        <f t="shared" si="6"/>
        <v>3.9146868250539959</v>
      </c>
      <c r="D43">
        <v>2.85</v>
      </c>
      <c r="E43">
        <f t="shared" si="4"/>
        <v>1.425</v>
      </c>
      <c r="F43">
        <f t="shared" si="5"/>
        <v>1.0076271631908302</v>
      </c>
      <c r="G43">
        <f t="shared" si="7"/>
        <v>0.55593222796735453</v>
      </c>
    </row>
    <row r="44" spans="1:7" x14ac:dyDescent="0.25">
      <c r="A44">
        <v>36.4</v>
      </c>
      <c r="B44">
        <v>170</v>
      </c>
      <c r="C44">
        <f t="shared" si="6"/>
        <v>4.6703296703296706</v>
      </c>
      <c r="D44">
        <v>3.3</v>
      </c>
      <c r="E44">
        <f t="shared" si="4"/>
        <v>1.65</v>
      </c>
      <c r="F44">
        <f t="shared" si="5"/>
        <v>1.1667261889578033</v>
      </c>
      <c r="G44">
        <f t="shared" si="7"/>
        <v>0.68630952291635494</v>
      </c>
    </row>
    <row r="45" spans="1:7" x14ac:dyDescent="0.25">
      <c r="A45">
        <v>28.6</v>
      </c>
      <c r="B45">
        <v>161.25</v>
      </c>
      <c r="C45">
        <f t="shared" si="6"/>
        <v>5.6381118881118875</v>
      </c>
      <c r="D45">
        <v>3.9</v>
      </c>
      <c r="E45">
        <f t="shared" si="4"/>
        <v>1.95</v>
      </c>
      <c r="F45">
        <f t="shared" si="5"/>
        <v>1.3788582233137676</v>
      </c>
      <c r="G45">
        <f t="shared" si="7"/>
        <v>0.85510587492326673</v>
      </c>
    </row>
    <row r="46" spans="1:7" x14ac:dyDescent="0.25">
      <c r="A46">
        <v>25.4</v>
      </c>
      <c r="B46">
        <v>155</v>
      </c>
      <c r="C46">
        <f t="shared" si="6"/>
        <v>6.1023622047244102</v>
      </c>
      <c r="D46">
        <v>4.1500000000000004</v>
      </c>
      <c r="E46">
        <f t="shared" si="4"/>
        <v>2.0750000000000002</v>
      </c>
      <c r="F46">
        <f t="shared" si="5"/>
        <v>1.4672465709620861</v>
      </c>
      <c r="G46">
        <f t="shared" si="7"/>
        <v>0.94661069094328143</v>
      </c>
    </row>
    <row r="47" spans="1:7" x14ac:dyDescent="0.25">
      <c r="A47">
        <v>22.5</v>
      </c>
      <c r="B47">
        <v>150</v>
      </c>
      <c r="C47">
        <f t="shared" si="6"/>
        <v>6.666666666666667</v>
      </c>
      <c r="D47">
        <v>4.2</v>
      </c>
      <c r="E47">
        <f t="shared" si="4"/>
        <v>2.1</v>
      </c>
      <c r="F47">
        <f t="shared" si="5"/>
        <v>1.4849242404917498</v>
      </c>
      <c r="G47">
        <f t="shared" si="7"/>
        <v>0.98994949366116647</v>
      </c>
    </row>
    <row r="48" spans="1:7" x14ac:dyDescent="0.25">
      <c r="A48">
        <v>20.3</v>
      </c>
      <c r="B48">
        <v>145</v>
      </c>
      <c r="C48">
        <f t="shared" si="6"/>
        <v>7.1428571428571423</v>
      </c>
      <c r="D48">
        <v>4.5</v>
      </c>
      <c r="E48">
        <f t="shared" si="4"/>
        <v>2.25</v>
      </c>
      <c r="F48">
        <f t="shared" si="5"/>
        <v>1.5909902576697319</v>
      </c>
      <c r="G48">
        <f t="shared" si="7"/>
        <v>1.0972346604618841</v>
      </c>
    </row>
    <row r="49" spans="1:9" x14ac:dyDescent="0.25">
      <c r="A49">
        <v>18.399999999999999</v>
      </c>
      <c r="B49">
        <v>140</v>
      </c>
      <c r="C49">
        <f t="shared" si="6"/>
        <v>7.608695652173914</v>
      </c>
      <c r="D49">
        <v>4.95</v>
      </c>
      <c r="E49">
        <f t="shared" si="4"/>
        <v>2.4750000000000001</v>
      </c>
      <c r="F49">
        <f t="shared" si="5"/>
        <v>1.750089283436705</v>
      </c>
      <c r="G49">
        <f t="shared" si="7"/>
        <v>1.2500637738833607</v>
      </c>
    </row>
    <row r="50" spans="1:9" x14ac:dyDescent="0.25">
      <c r="A50">
        <v>16.600000000000001</v>
      </c>
      <c r="B50">
        <v>135</v>
      </c>
      <c r="C50">
        <f t="shared" si="6"/>
        <v>8.1325301204819276</v>
      </c>
      <c r="D50">
        <v>5.2</v>
      </c>
      <c r="E50">
        <f t="shared" si="4"/>
        <v>2.6</v>
      </c>
      <c r="F50">
        <f t="shared" si="5"/>
        <v>1.8384776310850235</v>
      </c>
      <c r="G50">
        <f t="shared" si="7"/>
        <v>1.3618352822852027</v>
      </c>
    </row>
    <row r="51" spans="1:9" x14ac:dyDescent="0.25">
      <c r="A51">
        <v>15.04</v>
      </c>
      <c r="B51">
        <v>130</v>
      </c>
      <c r="C51">
        <f t="shared" si="6"/>
        <v>8.6436170212765955</v>
      </c>
      <c r="D51">
        <v>5.4</v>
      </c>
      <c r="E51">
        <f t="shared" si="4"/>
        <v>2.7</v>
      </c>
      <c r="F51">
        <f t="shared" si="5"/>
        <v>1.9091883092036783</v>
      </c>
      <c r="G51">
        <f t="shared" si="7"/>
        <v>1.4686063916951371</v>
      </c>
    </row>
    <row r="52" spans="1:9" x14ac:dyDescent="0.25">
      <c r="A52">
        <v>12.3</v>
      </c>
      <c r="B52">
        <v>118.75</v>
      </c>
      <c r="C52">
        <f t="shared" si="6"/>
        <v>9.654471544715447</v>
      </c>
      <c r="D52">
        <v>5.75</v>
      </c>
      <c r="E52">
        <f t="shared" si="4"/>
        <v>2.875</v>
      </c>
      <c r="F52">
        <f t="shared" si="5"/>
        <v>2.0329319959113241</v>
      </c>
      <c r="G52">
        <f t="shared" si="7"/>
        <v>1.7119427333990098</v>
      </c>
    </row>
    <row r="53" spans="1:9" x14ac:dyDescent="0.25">
      <c r="A53">
        <v>10.06</v>
      </c>
      <c r="B53">
        <v>110</v>
      </c>
      <c r="C53">
        <f t="shared" si="6"/>
        <v>10.934393638170974</v>
      </c>
      <c r="D53">
        <v>6</v>
      </c>
      <c r="E53">
        <f t="shared" si="4"/>
        <v>3</v>
      </c>
      <c r="F53">
        <f t="shared" si="5"/>
        <v>2.1213203435596424</v>
      </c>
      <c r="G53">
        <f t="shared" si="7"/>
        <v>1.928473039599675</v>
      </c>
      <c r="I53" s="1"/>
    </row>
    <row r="54" spans="1:9" x14ac:dyDescent="0.25">
      <c r="A54">
        <v>8.23</v>
      </c>
      <c r="B54">
        <v>99.38</v>
      </c>
      <c r="C54">
        <f t="shared" si="6"/>
        <v>12.075334143377885</v>
      </c>
      <c r="D54">
        <v>6.15</v>
      </c>
      <c r="E54">
        <f t="shared" si="4"/>
        <v>3.0750000000000002</v>
      </c>
      <c r="F54">
        <f t="shared" si="5"/>
        <v>2.1743533521486338</v>
      </c>
      <c r="G54">
        <f t="shared" si="7"/>
        <v>2.1879184465170396</v>
      </c>
    </row>
    <row r="55" spans="1:9" x14ac:dyDescent="0.25">
      <c r="A55">
        <v>6.73</v>
      </c>
      <c r="B55">
        <v>89.38</v>
      </c>
      <c r="C55">
        <f t="shared" si="6"/>
        <v>13.280832095096581</v>
      </c>
      <c r="D55">
        <v>6.05</v>
      </c>
      <c r="E55">
        <f t="shared" si="4"/>
        <v>3.0249999999999999</v>
      </c>
      <c r="F55">
        <f t="shared" si="5"/>
        <v>2.138998013089306</v>
      </c>
      <c r="G55">
        <f t="shared" si="7"/>
        <v>2.3931506076183782</v>
      </c>
    </row>
    <row r="56" spans="1:9" x14ac:dyDescent="0.25">
      <c r="A56">
        <v>5.5</v>
      </c>
      <c r="B56">
        <v>80</v>
      </c>
      <c r="C56">
        <f t="shared" si="6"/>
        <v>14.545454545454545</v>
      </c>
      <c r="D56">
        <v>5.85</v>
      </c>
      <c r="E56">
        <f t="shared" si="4"/>
        <v>2.9249999999999998</v>
      </c>
      <c r="F56">
        <f t="shared" si="5"/>
        <v>2.0682873349706514</v>
      </c>
      <c r="G56">
        <f t="shared" si="7"/>
        <v>2.5853591687133144</v>
      </c>
      <c r="I56">
        <f>36/35</f>
        <v>1.0285714285714285</v>
      </c>
    </row>
    <row r="57" spans="1:9" x14ac:dyDescent="0.25">
      <c r="A57">
        <v>4.5</v>
      </c>
      <c r="B57">
        <v>72.5</v>
      </c>
      <c r="C57">
        <f t="shared" si="6"/>
        <v>16.111111111111111</v>
      </c>
      <c r="D57">
        <v>5.4</v>
      </c>
      <c r="E57">
        <f t="shared" si="4"/>
        <v>2.7</v>
      </c>
      <c r="F57">
        <f t="shared" si="5"/>
        <v>1.9091883092036783</v>
      </c>
      <c r="G57">
        <f t="shared" si="7"/>
        <v>2.633363185108522</v>
      </c>
    </row>
    <row r="64" spans="1:9" x14ac:dyDescent="0.25">
      <c r="A64" t="s">
        <v>24</v>
      </c>
      <c r="B64" t="s">
        <v>1</v>
      </c>
      <c r="C64" t="s">
        <v>25</v>
      </c>
      <c r="D64" t="s">
        <v>21</v>
      </c>
      <c r="E64" t="s">
        <v>22</v>
      </c>
      <c r="F64" t="s">
        <v>23</v>
      </c>
      <c r="G64" t="s">
        <v>16</v>
      </c>
    </row>
    <row r="65" spans="1:7" x14ac:dyDescent="0.25">
      <c r="A65">
        <v>100000</v>
      </c>
      <c r="B65">
        <v>240</v>
      </c>
      <c r="C65">
        <v>0</v>
      </c>
      <c r="D65">
        <v>0</v>
      </c>
      <c r="E65">
        <f>D65/2</f>
        <v>0</v>
      </c>
      <c r="F65">
        <f>E65/SQRT(2)</f>
        <v>0</v>
      </c>
      <c r="G65">
        <f>F65/B65</f>
        <v>0</v>
      </c>
    </row>
    <row r="66" spans="1:7" x14ac:dyDescent="0.25">
      <c r="A66">
        <v>50000</v>
      </c>
      <c r="B66">
        <v>477.5</v>
      </c>
      <c r="C66">
        <f>B66/A66</f>
        <v>9.5499999999999995E-3</v>
      </c>
      <c r="D66">
        <f>100/1000000</f>
        <v>1E-4</v>
      </c>
      <c r="E66">
        <f t="shared" ref="E66:E87" si="8">D66/2</f>
        <v>5.0000000000000002E-5</v>
      </c>
      <c r="F66">
        <f t="shared" ref="F66:F87" si="9">E66/SQRT(2)</f>
        <v>3.5355339059327377E-5</v>
      </c>
      <c r="G66">
        <f>F66/B66*100</f>
        <v>7.4042594888643726E-6</v>
      </c>
    </row>
    <row r="67" spans="1:7" x14ac:dyDescent="0.25">
      <c r="A67">
        <v>19078</v>
      </c>
      <c r="B67">
        <v>367.5</v>
      </c>
      <c r="C67">
        <f t="shared" ref="C67:C87" si="10">B67/A67</f>
        <v>1.9263025474368381E-2</v>
      </c>
      <c r="D67">
        <v>44.1</v>
      </c>
      <c r="E67">
        <f t="shared" si="8"/>
        <v>22.05</v>
      </c>
      <c r="F67">
        <f t="shared" si="9"/>
        <v>15.591704525163372</v>
      </c>
      <c r="G67">
        <f t="shared" ref="G67:G87" si="11">F67/B67*100</f>
        <v>4.2426406871192848</v>
      </c>
    </row>
    <row r="68" spans="1:7" x14ac:dyDescent="0.25">
      <c r="A68">
        <v>7280</v>
      </c>
      <c r="B68">
        <v>240</v>
      </c>
      <c r="C68">
        <f t="shared" si="10"/>
        <v>3.2967032967032968E-2</v>
      </c>
      <c r="D68">
        <f>25/1000</f>
        <v>2.5000000000000001E-2</v>
      </c>
      <c r="E68">
        <f t="shared" si="8"/>
        <v>1.2500000000000001E-2</v>
      </c>
      <c r="F68">
        <f t="shared" si="9"/>
        <v>8.838834764831844E-3</v>
      </c>
      <c r="G68">
        <f t="shared" si="11"/>
        <v>3.682847818679935E-3</v>
      </c>
    </row>
    <row r="69" spans="1:7" x14ac:dyDescent="0.25">
      <c r="A69">
        <v>1060</v>
      </c>
      <c r="B69">
        <v>235</v>
      </c>
      <c r="C69">
        <f t="shared" si="10"/>
        <v>0.22169811320754718</v>
      </c>
      <c r="D69">
        <f>167.5/1000</f>
        <v>0.16750000000000001</v>
      </c>
      <c r="E69">
        <f t="shared" si="8"/>
        <v>8.3750000000000005E-2</v>
      </c>
      <c r="F69">
        <f t="shared" si="9"/>
        <v>5.9220192924373354E-2</v>
      </c>
      <c r="G69">
        <f t="shared" si="11"/>
        <v>2.5200082095478023E-2</v>
      </c>
    </row>
    <row r="70" spans="1:7" x14ac:dyDescent="0.25">
      <c r="A70">
        <v>154</v>
      </c>
      <c r="B70">
        <v>217.5</v>
      </c>
      <c r="C70">
        <f t="shared" si="10"/>
        <v>1.4123376623376624</v>
      </c>
      <c r="D70">
        <v>1.04</v>
      </c>
      <c r="E70">
        <f t="shared" si="8"/>
        <v>0.52</v>
      </c>
      <c r="F70">
        <f t="shared" si="9"/>
        <v>0.36769552621700469</v>
      </c>
      <c r="G70">
        <f t="shared" si="11"/>
        <v>0.16905541435264582</v>
      </c>
    </row>
    <row r="71" spans="1:7" x14ac:dyDescent="0.25">
      <c r="A71">
        <v>95.2</v>
      </c>
      <c r="B71">
        <v>205</v>
      </c>
      <c r="C71">
        <f t="shared" si="10"/>
        <v>2.153361344537815</v>
      </c>
      <c r="D71">
        <v>1.6</v>
      </c>
      <c r="E71">
        <f t="shared" si="8"/>
        <v>0.8</v>
      </c>
      <c r="F71">
        <f t="shared" si="9"/>
        <v>0.56568542494923801</v>
      </c>
      <c r="G71">
        <f t="shared" si="11"/>
        <v>0.2759441097313356</v>
      </c>
    </row>
    <row r="72" spans="1:7" x14ac:dyDescent="0.25">
      <c r="A72">
        <v>58.9</v>
      </c>
      <c r="B72">
        <v>190</v>
      </c>
      <c r="C72">
        <f t="shared" si="10"/>
        <v>3.2258064516129035</v>
      </c>
      <c r="D72">
        <v>2.4</v>
      </c>
      <c r="E72">
        <f t="shared" si="8"/>
        <v>1.2</v>
      </c>
      <c r="F72">
        <f t="shared" si="9"/>
        <v>0.84852813742385691</v>
      </c>
      <c r="G72">
        <f t="shared" si="11"/>
        <v>0.44659375653887207</v>
      </c>
    </row>
    <row r="73" spans="1:7" x14ac:dyDescent="0.25">
      <c r="A73">
        <v>46.3</v>
      </c>
      <c r="B73">
        <v>181.25</v>
      </c>
      <c r="C73">
        <f t="shared" si="10"/>
        <v>3.9146868250539959</v>
      </c>
      <c r="D73">
        <v>2.85</v>
      </c>
      <c r="E73">
        <f t="shared" si="8"/>
        <v>1.425</v>
      </c>
      <c r="F73">
        <f t="shared" si="9"/>
        <v>1.0076271631908302</v>
      </c>
      <c r="G73">
        <f t="shared" si="11"/>
        <v>0.55593222796735453</v>
      </c>
    </row>
    <row r="74" spans="1:7" x14ac:dyDescent="0.25">
      <c r="A74">
        <v>36.4</v>
      </c>
      <c r="B74">
        <v>170</v>
      </c>
      <c r="C74">
        <f t="shared" si="10"/>
        <v>4.6703296703296706</v>
      </c>
      <c r="D74">
        <v>3.3</v>
      </c>
      <c r="E74">
        <f t="shared" si="8"/>
        <v>1.65</v>
      </c>
      <c r="F74">
        <f t="shared" si="9"/>
        <v>1.1667261889578033</v>
      </c>
      <c r="G74">
        <f t="shared" si="11"/>
        <v>0.68630952291635494</v>
      </c>
    </row>
    <row r="75" spans="1:7" x14ac:dyDescent="0.25">
      <c r="A75">
        <v>28.6</v>
      </c>
      <c r="B75">
        <v>161.25</v>
      </c>
      <c r="C75">
        <f t="shared" si="10"/>
        <v>5.6381118881118875</v>
      </c>
      <c r="D75">
        <v>3.9</v>
      </c>
      <c r="E75">
        <f t="shared" si="8"/>
        <v>1.95</v>
      </c>
      <c r="F75">
        <f t="shared" si="9"/>
        <v>1.3788582233137676</v>
      </c>
      <c r="G75">
        <f t="shared" si="11"/>
        <v>0.85510587492326673</v>
      </c>
    </row>
    <row r="76" spans="1:7" x14ac:dyDescent="0.25">
      <c r="A76">
        <v>25.4</v>
      </c>
      <c r="B76">
        <v>155</v>
      </c>
      <c r="C76">
        <f t="shared" si="10"/>
        <v>6.1023622047244102</v>
      </c>
      <c r="D76">
        <v>4.1500000000000004</v>
      </c>
      <c r="E76">
        <f t="shared" si="8"/>
        <v>2.0750000000000002</v>
      </c>
      <c r="F76">
        <f t="shared" si="9"/>
        <v>1.4672465709620861</v>
      </c>
      <c r="G76">
        <f t="shared" si="11"/>
        <v>0.94661069094328143</v>
      </c>
    </row>
    <row r="77" spans="1:7" x14ac:dyDescent="0.25">
      <c r="A77">
        <v>22.5</v>
      </c>
      <c r="B77">
        <v>395</v>
      </c>
      <c r="C77">
        <f t="shared" si="10"/>
        <v>17.555555555555557</v>
      </c>
      <c r="D77">
        <f>317.5/1000</f>
        <v>0.3175</v>
      </c>
      <c r="E77">
        <f t="shared" si="8"/>
        <v>0.15875</v>
      </c>
      <c r="F77">
        <f t="shared" si="9"/>
        <v>0.11225320151336442</v>
      </c>
      <c r="G77">
        <f t="shared" si="11"/>
        <v>2.8418532028699855E-2</v>
      </c>
    </row>
    <row r="78" spans="1:7" x14ac:dyDescent="0.25">
      <c r="A78">
        <v>20.3</v>
      </c>
      <c r="B78">
        <v>145</v>
      </c>
      <c r="C78">
        <f t="shared" si="10"/>
        <v>7.1428571428571423</v>
      </c>
      <c r="D78">
        <v>4.7</v>
      </c>
      <c r="E78">
        <f t="shared" si="8"/>
        <v>2.35</v>
      </c>
      <c r="F78">
        <f t="shared" si="9"/>
        <v>1.6617009357883867</v>
      </c>
      <c r="G78">
        <f t="shared" si="11"/>
        <v>1.1460006453713012</v>
      </c>
    </row>
    <row r="79" spans="1:7" x14ac:dyDescent="0.25">
      <c r="A79">
        <v>18.399999999999999</v>
      </c>
      <c r="B79">
        <v>140</v>
      </c>
      <c r="C79">
        <f t="shared" si="10"/>
        <v>7.608695652173914</v>
      </c>
      <c r="D79">
        <v>4.95</v>
      </c>
      <c r="E79">
        <f t="shared" si="8"/>
        <v>2.4750000000000001</v>
      </c>
      <c r="F79">
        <f t="shared" si="9"/>
        <v>1.750089283436705</v>
      </c>
      <c r="G79">
        <f t="shared" si="11"/>
        <v>1.2500637738833607</v>
      </c>
    </row>
    <row r="80" spans="1:7" x14ac:dyDescent="0.25">
      <c r="A80">
        <v>16.600000000000001</v>
      </c>
      <c r="B80">
        <v>135</v>
      </c>
      <c r="C80">
        <f t="shared" si="10"/>
        <v>8.1325301204819276</v>
      </c>
      <c r="D80">
        <v>5.2</v>
      </c>
      <c r="E80">
        <f t="shared" si="8"/>
        <v>2.6</v>
      </c>
      <c r="F80">
        <f t="shared" si="9"/>
        <v>1.8384776310850235</v>
      </c>
      <c r="G80">
        <f t="shared" si="11"/>
        <v>1.3618352822852027</v>
      </c>
    </row>
    <row r="81" spans="1:7" x14ac:dyDescent="0.25">
      <c r="A81">
        <v>15.04</v>
      </c>
      <c r="B81">
        <v>130</v>
      </c>
      <c r="C81">
        <f t="shared" si="10"/>
        <v>8.6436170212765955</v>
      </c>
      <c r="D81">
        <v>5.4</v>
      </c>
      <c r="E81">
        <f t="shared" si="8"/>
        <v>2.7</v>
      </c>
      <c r="F81">
        <f t="shared" si="9"/>
        <v>1.9091883092036783</v>
      </c>
      <c r="G81">
        <f t="shared" si="11"/>
        <v>1.4686063916951371</v>
      </c>
    </row>
    <row r="82" spans="1:7" x14ac:dyDescent="0.25">
      <c r="A82">
        <v>12.3</v>
      </c>
      <c r="B82">
        <v>352</v>
      </c>
      <c r="C82">
        <f t="shared" si="10"/>
        <v>28.617886178861788</v>
      </c>
      <c r="D82">
        <f>505/1000</f>
        <v>0.505</v>
      </c>
      <c r="E82">
        <f t="shared" si="8"/>
        <v>0.2525</v>
      </c>
      <c r="F82">
        <f t="shared" si="9"/>
        <v>0.17854446224960324</v>
      </c>
      <c r="G82">
        <f t="shared" si="11"/>
        <v>5.0722858593637288E-2</v>
      </c>
    </row>
    <row r="83" spans="1:7" x14ac:dyDescent="0.25">
      <c r="A83">
        <v>10.06</v>
      </c>
      <c r="B83">
        <v>110</v>
      </c>
      <c r="C83">
        <f t="shared" si="10"/>
        <v>10.934393638170974</v>
      </c>
      <c r="D83">
        <v>6</v>
      </c>
      <c r="E83">
        <f t="shared" si="8"/>
        <v>3</v>
      </c>
      <c r="F83">
        <f t="shared" si="9"/>
        <v>2.1213203435596424</v>
      </c>
      <c r="G83">
        <f t="shared" si="11"/>
        <v>1.928473039599675</v>
      </c>
    </row>
    <row r="84" spans="1:7" x14ac:dyDescent="0.25">
      <c r="A84">
        <v>8.23</v>
      </c>
      <c r="B84">
        <v>99.38</v>
      </c>
      <c r="C84">
        <f t="shared" si="10"/>
        <v>12.075334143377885</v>
      </c>
      <c r="D84">
        <v>6.15</v>
      </c>
      <c r="E84">
        <f t="shared" si="8"/>
        <v>3.0750000000000002</v>
      </c>
      <c r="F84">
        <f t="shared" si="9"/>
        <v>2.1743533521486338</v>
      </c>
      <c r="G84">
        <f t="shared" si="11"/>
        <v>2.1879184465170396</v>
      </c>
    </row>
    <row r="85" spans="1:7" x14ac:dyDescent="0.25">
      <c r="A85">
        <v>6.73</v>
      </c>
      <c r="B85">
        <v>89.38</v>
      </c>
      <c r="C85">
        <f t="shared" si="10"/>
        <v>13.280832095096581</v>
      </c>
      <c r="D85">
        <v>6.05</v>
      </c>
      <c r="E85">
        <f t="shared" si="8"/>
        <v>3.0249999999999999</v>
      </c>
      <c r="F85">
        <f t="shared" si="9"/>
        <v>2.138998013089306</v>
      </c>
      <c r="G85">
        <f t="shared" si="11"/>
        <v>2.3931506076183782</v>
      </c>
    </row>
    <row r="86" spans="1:7" x14ac:dyDescent="0.25">
      <c r="A86">
        <v>5.5</v>
      </c>
      <c r="B86">
        <v>80</v>
      </c>
      <c r="C86">
        <f t="shared" si="10"/>
        <v>14.545454545454545</v>
      </c>
      <c r="D86">
        <v>5.85</v>
      </c>
      <c r="E86">
        <f t="shared" si="8"/>
        <v>2.9249999999999998</v>
      </c>
      <c r="F86">
        <f t="shared" si="9"/>
        <v>2.0682873349706514</v>
      </c>
      <c r="G86">
        <f t="shared" si="11"/>
        <v>2.5853591687133144</v>
      </c>
    </row>
    <row r="87" spans="1:7" x14ac:dyDescent="0.25">
      <c r="A87">
        <v>4.5</v>
      </c>
      <c r="B87">
        <v>72.5</v>
      </c>
      <c r="C87">
        <f t="shared" si="10"/>
        <v>16.111111111111111</v>
      </c>
      <c r="D87">
        <v>5.53</v>
      </c>
      <c r="E87">
        <f t="shared" si="8"/>
        <v>2.7650000000000001</v>
      </c>
      <c r="F87">
        <f t="shared" si="9"/>
        <v>1.9551502499808038</v>
      </c>
      <c r="G87">
        <f t="shared" si="11"/>
        <v>2.6967589654907638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Лист1 (2)</vt:lpstr>
      <vt:lpstr>Лист1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Иван</cp:lastModifiedBy>
  <dcterms:created xsi:type="dcterms:W3CDTF">2021-02-22T11:03:31Z</dcterms:created>
  <dcterms:modified xsi:type="dcterms:W3CDTF">2021-02-23T18:42:10Z</dcterms:modified>
</cp:coreProperties>
</file>