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oordWes Universiteit\Mechatronics Engineering\Jaar 3\Semester 2\MCTR327\Eng_DesignProject_GantryCrane_Group-18\MCTR\Juan_Fourie\Gearbox_Design\"/>
    </mc:Choice>
  </mc:AlternateContent>
  <xr:revisionPtr revIDLastSave="0" documentId="13_ncr:1_{1A432642-88F0-42B6-9E1B-9AB7C7756A17}" xr6:coauthVersionLast="47" xr6:coauthVersionMax="47" xr10:uidLastSave="{00000000-0000-0000-0000-000000000000}"/>
  <bookViews>
    <workbookView xWindow="-108" yWindow="-108" windowWidth="23256" windowHeight="12456" xr2:uid="{B04408CB-7577-4945-9BAD-2F544BAEE8BE}"/>
  </bookViews>
  <sheets>
    <sheet name="Sheet1" sheetId="1" r:id="rId1"/>
    <sheet name="Sheet2" sheetId="2" r:id="rId2"/>
    <sheet name="Sheet3" sheetId="3" r:id="rId3"/>
  </sheets>
  <definedNames>
    <definedName name="Addendum_Circle">Sheet1!$C$21</definedName>
    <definedName name="Base_Circle">Sheet1!$C$24</definedName>
    <definedName name="Clearance_Circle">Sheet1!$C$23</definedName>
    <definedName name="Drum_Circumference">Sheet1!$C$40</definedName>
    <definedName name="Drum_Diameter">Sheet1!$C$37</definedName>
    <definedName name="Drum_Height">Sheet1!$C$38</definedName>
    <definedName name="Drum_RopeLengthin1Layer">Sheet1!$C$42</definedName>
    <definedName name="Drum_RPM">Sheet1!$C$43</definedName>
    <definedName name="Drum_StartingSercingFactor">Sheet1!$C$39</definedName>
    <definedName name="Drum_StartingServingFactor">Sheet1!$C$39</definedName>
    <definedName name="DrumLoopsinCirc">Sheet1!$C$41</definedName>
    <definedName name="Largest_Gear_Teeth">Sheet1!$C$28</definedName>
    <definedName name="Line_Speed">Sheet1!$C$36</definedName>
    <definedName name="Max_Load">Sheet1!$C$2</definedName>
    <definedName name="Module">Sheet1!$C$16</definedName>
    <definedName name="Motor_Mass">Sheet1!$C$58</definedName>
    <definedName name="Motor_Power">Sheet1!$C$56</definedName>
    <definedName name="Motor_ShaftDiameter">Sheet1!$C$59</definedName>
    <definedName name="Motor_Speed">Sheet1!$C$57</definedName>
    <definedName name="Motor_Torque">Sheet1!$C$61</definedName>
    <definedName name="MotorTorque">Sheet1!$C$61</definedName>
    <definedName name="Number_of_Teeth">Sheet1!$C$17</definedName>
    <definedName name="PerStageWork">Sheet1!$C$26</definedName>
    <definedName name="Pitch_Circle">Sheet1!$C$20</definedName>
    <definedName name="Pressure_Angle">Sheet1!$C$18</definedName>
    <definedName name="Reduction_Ratio">Sheet1!$C$25</definedName>
    <definedName name="Root_Circle">Sheet1!$C$22</definedName>
    <definedName name="Rope_Diameter">Sheet1!$C$49</definedName>
    <definedName name="Rope_Length">Sheet1!$C$50</definedName>
    <definedName name="Rope_Wraps">Sheet1!$C$51</definedName>
    <definedName name="Sheet_Height">Sheet1!$C$10</definedName>
    <definedName name="Sheet_Length">Sheet1!$C$11</definedName>
    <definedName name="Sheet_Width">Sheet1!$C$9</definedName>
    <definedName name="small_to_large_ratio">Sheet1!$B$29</definedName>
    <definedName name="Smallest_Gear_Teeth">Sheet1!$C$27</definedName>
    <definedName name="Stroke">Sheet1!$C$3</definedName>
    <definedName name="Stroke_Speed">Sheet1!$C$4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4" i="1" l="1" a="1"/>
  <c r="C44" i="1" s="1"/>
  <c r="C40" i="1"/>
  <c r="C43" i="1" s="1" a="1"/>
  <c r="C43" i="1" s="1"/>
  <c r="C25" i="1" s="1"/>
  <c r="C26" i="1" s="1" a="1"/>
  <c r="C26" i="1" s="1"/>
  <c r="C27" i="1" s="1"/>
  <c r="C28" i="1" s="1"/>
  <c r="C29" i="1" s="1"/>
  <c r="C41" i="1"/>
  <c r="C61" i="1"/>
  <c r="C62" i="1" s="1"/>
  <c r="C20" i="1"/>
  <c r="C24" i="1" s="1"/>
  <c r="C51" i="1" l="1"/>
  <c r="C42" i="1"/>
  <c r="C21" i="1"/>
  <c r="C23" i="1"/>
  <c r="C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<sst xmlns="http://schemas.openxmlformats.org/spreadsheetml/2006/main" count="80" uniqueCount="59">
  <si>
    <t>Max Load</t>
  </si>
  <si>
    <t>kg</t>
  </si>
  <si>
    <t>mm</t>
  </si>
  <si>
    <t>rpm</t>
  </si>
  <si>
    <t>Stroke</t>
  </si>
  <si>
    <t>mm/s</t>
  </si>
  <si>
    <t>m</t>
  </si>
  <si>
    <t>Sheet metal</t>
  </si>
  <si>
    <t>w</t>
  </si>
  <si>
    <t>h</t>
  </si>
  <si>
    <t>l</t>
  </si>
  <si>
    <t>kW</t>
  </si>
  <si>
    <t>Nm</t>
  </si>
  <si>
    <t>3-Phase Motor Specs</t>
  </si>
  <si>
    <t>Power</t>
  </si>
  <si>
    <t>Speed</t>
  </si>
  <si>
    <t>Mass</t>
  </si>
  <si>
    <t>Shaft</t>
  </si>
  <si>
    <t>Keyway</t>
  </si>
  <si>
    <t>Rated Torque</t>
  </si>
  <si>
    <t>Starting Torque</t>
  </si>
  <si>
    <t>4*16</t>
  </si>
  <si>
    <t>Drum Specs</t>
  </si>
  <si>
    <t>Line Speed</t>
  </si>
  <si>
    <t>Torque</t>
  </si>
  <si>
    <t>Rpm</t>
  </si>
  <si>
    <t>Circumference</t>
  </si>
  <si>
    <t>Diameter</t>
  </si>
  <si>
    <t>Rope Specs</t>
  </si>
  <si>
    <t>Length</t>
  </si>
  <si>
    <t>Wraps</t>
  </si>
  <si>
    <t>Gear Specs</t>
  </si>
  <si>
    <t>Height</t>
  </si>
  <si>
    <t>Loops of Circ fitted</t>
  </si>
  <si>
    <t>Rope Length in 1 layer</t>
  </si>
  <si>
    <t>Module</t>
  </si>
  <si>
    <t>Parameter</t>
  </si>
  <si>
    <t>Value</t>
  </si>
  <si>
    <t>Unit</t>
  </si>
  <si>
    <t>Comment</t>
  </si>
  <si>
    <t>Number_of_Teeth</t>
  </si>
  <si>
    <t>Pressure_Angle</t>
  </si>
  <si>
    <t>Pitch_Circle</t>
  </si>
  <si>
    <t>Addendum_Circle</t>
  </si>
  <si>
    <t>Root_Circle</t>
  </si>
  <si>
    <t>Clearance_Circle</t>
  </si>
  <si>
    <t>Base_Circle</t>
  </si>
  <si>
    <t>deg</t>
  </si>
  <si>
    <t>ul</t>
  </si>
  <si>
    <t>Gear_Height</t>
  </si>
  <si>
    <t>Reduction Ratio</t>
  </si>
  <si>
    <t>(Greater than 10 but less than 100 so two stage needed)</t>
  </si>
  <si>
    <t>Per Stage work</t>
  </si>
  <si>
    <t>Starting Serving Factor</t>
  </si>
  <si>
    <t>Np</t>
  </si>
  <si>
    <t>Ng</t>
  </si>
  <si>
    <t>Design Main Specifications</t>
  </si>
  <si>
    <t>`</t>
  </si>
  <si>
    <t xml:space="preserve">mm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</si>
</sst>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EB2"/>
        <bgColor indexed="64"/>
      </patternFill>
    </fill>
  </fills>
  <borders count="42">
    <border>
      <left/>
      <right/>
      <top/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/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medium">
        <color rgb="FFFF0000"/>
      </right>
      <top style="medium">
        <color rgb="FFC00000"/>
      </top>
      <bottom/>
      <diagonal/>
    </border>
    <border>
      <left style="medium">
        <color rgb="FFC00000"/>
      </left>
      <right style="medium">
        <color rgb="FFFF0000"/>
      </right>
      <top/>
      <bottom style="medium">
        <color rgb="FFC00000"/>
      </bottom>
      <diagonal/>
    </border>
    <border>
      <left style="medium">
        <color rgb="FFFF0000"/>
      </left>
      <right style="medium">
        <color rgb="FFFF0000"/>
      </right>
      <top style="medium">
        <color rgb="FFC00000"/>
      </top>
      <bottom/>
      <diagonal/>
    </border>
    <border>
      <left style="medium">
        <color rgb="FFFF0000"/>
      </left>
      <right style="medium">
        <color rgb="FFFF0000"/>
      </right>
      <top/>
      <bottom style="medium">
        <color rgb="FFC0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C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C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7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0" xfId="0" quotePrefix="1"/>
    <xf numFmtId="0" fontId="2" fillId="0" borderId="0" xfId="0" applyFon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1" fillId="2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EB2"/>
      <color rgb="FFDC22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Sheet3!A1"/><Relationship Id="rId2" Type="http://schemas.openxmlformats.org/officeDocument/2006/relationships/hyperlink" Target="#Sheet2!A1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hyperlink" Target="#Sheet1!A1"/><Relationship Id="rId1" Type="http://schemas.openxmlformats.org/officeDocument/2006/relationships/image" Target="../media/image2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Sheet1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344805</xdr:colOff>
      <xdr:row>0</xdr:row>
      <xdr:rowOff>28575</xdr:rowOff>
    </xdr:from>
    <xdr:to>
      <xdr:col>41</xdr:col>
      <xdr:colOff>402596</xdr:colOff>
      <xdr:row>16</xdr:row>
      <xdr:rowOff>21211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49C3A-8CB2-80BF-DBFA-26C09F54F9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99605" y="28575"/>
          <a:ext cx="7380611" cy="2953006"/>
        </a:xfrm>
        <a:prstGeom prst="rect">
          <a:avLst/>
        </a:prstGeom>
      </xdr:spPr>
    </xdr:pic>
    <xdr:clientData/>
  </xdr:twoCellAnchor>
  <xdr:twoCellAnchor>
    <xdr:from>
      <xdr:col>12</xdr:col>
      <xdr:colOff>302895</xdr:colOff>
      <xdr:row>45</xdr:row>
      <xdr:rowOff>40005</xdr:rowOff>
    </xdr:from>
    <xdr:to>
      <xdr:col>14</xdr:col>
      <xdr:colOff>352425</xdr:colOff>
      <xdr:row>48</xdr:row>
      <xdr:rowOff>106680</xdr:rowOff>
    </xdr:to>
    <xdr:sp macro="" textlink="">
      <xdr:nvSpPr>
        <xdr:cNvPr id="9" name="Rectangle 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B893FF9-3263-8DCD-D7AF-EF361F58B35F}"/>
            </a:ext>
          </a:extLst>
        </xdr:cNvPr>
        <xdr:cNvSpPr/>
      </xdr:nvSpPr>
      <xdr:spPr>
        <a:xfrm>
          <a:off x="9500235" y="7720965"/>
          <a:ext cx="1268730" cy="615315"/>
        </a:xfrm>
        <a:prstGeom prst="rect">
          <a:avLst/>
        </a:prstGeom>
        <a:solidFill>
          <a:srgbClr val="02AEB2"/>
        </a:solidFill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ZA" sz="1600" b="1"/>
            <a:t>Gear trains</a:t>
          </a:r>
        </a:p>
        <a:p>
          <a:pPr algn="l"/>
          <a:endParaRPr lang="en-ZA" sz="1100"/>
        </a:p>
      </xdr:txBody>
    </xdr:sp>
    <xdr:clientData/>
  </xdr:twoCellAnchor>
  <xdr:twoCellAnchor>
    <xdr:from>
      <xdr:col>14</xdr:col>
      <xdr:colOff>601980</xdr:colOff>
      <xdr:row>45</xdr:row>
      <xdr:rowOff>38100</xdr:rowOff>
    </xdr:from>
    <xdr:to>
      <xdr:col>17</xdr:col>
      <xdr:colOff>49530</xdr:colOff>
      <xdr:row>48</xdr:row>
      <xdr:rowOff>112395</xdr:rowOff>
    </xdr:to>
    <xdr:sp macro="" textlink="">
      <xdr:nvSpPr>
        <xdr:cNvPr id="5" name="Rectangl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2E81FCC-DEDC-D7D7-CB2F-1FB052950F5E}"/>
            </a:ext>
          </a:extLst>
        </xdr:cNvPr>
        <xdr:cNvSpPr/>
      </xdr:nvSpPr>
      <xdr:spPr>
        <a:xfrm>
          <a:off x="11018520" y="7719060"/>
          <a:ext cx="1276350" cy="622935"/>
        </a:xfrm>
        <a:prstGeom prst="rect">
          <a:avLst/>
        </a:prstGeom>
        <a:solidFill>
          <a:srgbClr val="02AEB2"/>
        </a:solidFill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ZA" sz="1600" b="1"/>
            <a:t>Gear tooth</a:t>
          </a:r>
        </a:p>
        <a:p>
          <a:pPr algn="l"/>
          <a:endParaRPr lang="en-ZA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114837</xdr:colOff>
      <xdr:row>24</xdr:row>
      <xdr:rowOff>91824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1225FC-3087-447A-BEB8-EE45E4D3D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10837" cy="4435224"/>
        </a:xfrm>
        <a:prstGeom prst="rect">
          <a:avLst/>
        </a:prstGeom>
      </xdr:spPr>
    </xdr:pic>
    <xdr:clientData/>
  </xdr:twoCellAnchor>
  <xdr:twoCellAnchor>
    <xdr:from>
      <xdr:col>22</xdr:col>
      <xdr:colOff>541020</xdr:colOff>
      <xdr:row>1</xdr:row>
      <xdr:rowOff>28575</xdr:rowOff>
    </xdr:from>
    <xdr:to>
      <xdr:col>24</xdr:col>
      <xdr:colOff>601980</xdr:colOff>
      <xdr:row>4</xdr:row>
      <xdr:rowOff>87630</xdr:rowOff>
    </xdr:to>
    <xdr:sp macro="" textlink="">
      <xdr:nvSpPr>
        <xdr:cNvPr id="3" name="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7AEA66D-A9A0-405B-90BE-EDE9769D1333}"/>
            </a:ext>
          </a:extLst>
        </xdr:cNvPr>
        <xdr:cNvSpPr/>
      </xdr:nvSpPr>
      <xdr:spPr>
        <a:xfrm>
          <a:off x="13952220" y="209550"/>
          <a:ext cx="1280160" cy="601980"/>
        </a:xfrm>
        <a:prstGeom prst="rect">
          <a:avLst/>
        </a:prstGeom>
        <a:solidFill>
          <a:srgbClr val="DC22B4"/>
        </a:solidFill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ZA" sz="1600" b="1"/>
            <a:t>Home</a:t>
          </a:r>
        </a:p>
        <a:p>
          <a:pPr algn="l"/>
          <a:endParaRPr lang="en-ZA" sz="1100"/>
        </a:p>
      </xdr:txBody>
    </xdr:sp>
    <xdr:clientData/>
  </xdr:twoCellAnchor>
  <xdr:twoCellAnchor editAs="oneCell">
    <xdr:from>
      <xdr:col>0</xdr:col>
      <xdr:colOff>310515</xdr:colOff>
      <xdr:row>25</xdr:row>
      <xdr:rowOff>15240</xdr:rowOff>
    </xdr:from>
    <xdr:to>
      <xdr:col>10</xdr:col>
      <xdr:colOff>562523</xdr:colOff>
      <xdr:row>36</xdr:row>
      <xdr:rowOff>11602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796822-1DF4-47C8-BFEF-43B67BED3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0515" y="4539615"/>
          <a:ext cx="6348008" cy="1987087"/>
        </a:xfrm>
        <a:prstGeom prst="rect">
          <a:avLst/>
        </a:prstGeom>
      </xdr:spPr>
    </xdr:pic>
    <xdr:clientData/>
  </xdr:twoCellAnchor>
  <xdr:twoCellAnchor editAs="oneCell">
    <xdr:from>
      <xdr:col>10</xdr:col>
      <xdr:colOff>188595</xdr:colOff>
      <xdr:row>0</xdr:row>
      <xdr:rowOff>83820</xdr:rowOff>
    </xdr:from>
    <xdr:to>
      <xdr:col>22</xdr:col>
      <xdr:colOff>12045</xdr:colOff>
      <xdr:row>29</xdr:row>
      <xdr:rowOff>105231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5066E5B-F3A0-48AB-9944-8703A81F9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84595" y="83820"/>
          <a:ext cx="7138650" cy="52696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0</xdr:row>
      <xdr:rowOff>85725</xdr:rowOff>
    </xdr:from>
    <xdr:to>
      <xdr:col>11</xdr:col>
      <xdr:colOff>322802</xdr:colOff>
      <xdr:row>19</xdr:row>
      <xdr:rowOff>140129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22B3CC-33E2-49C5-A08F-938E487B4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85725"/>
          <a:ext cx="6695027" cy="3492929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1</xdr:row>
      <xdr:rowOff>38717</xdr:rowOff>
    </xdr:from>
    <xdr:to>
      <xdr:col>28</xdr:col>
      <xdr:colOff>149456</xdr:colOff>
      <xdr:row>27</xdr:row>
      <xdr:rowOff>105806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1F25F2-E902-43AE-9A8E-B2C6A84DDE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19950" y="219692"/>
          <a:ext cx="9998306" cy="4772439"/>
        </a:xfrm>
        <a:prstGeom prst="rect">
          <a:avLst/>
        </a:prstGeom>
      </xdr:spPr>
    </xdr:pic>
    <xdr:clientData/>
  </xdr:twoCellAnchor>
  <xdr:twoCellAnchor>
    <xdr:from>
      <xdr:col>0</xdr:col>
      <xdr:colOff>419100</xdr:colOff>
      <xdr:row>22</xdr:row>
      <xdr:rowOff>38100</xdr:rowOff>
    </xdr:from>
    <xdr:to>
      <xdr:col>2</xdr:col>
      <xdr:colOff>472440</xdr:colOff>
      <xdr:row>25</xdr:row>
      <xdr:rowOff>100965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F1A9B37-812F-4606-964C-7F4902C7E25F}"/>
            </a:ext>
          </a:extLst>
        </xdr:cNvPr>
        <xdr:cNvSpPr/>
      </xdr:nvSpPr>
      <xdr:spPr>
        <a:xfrm>
          <a:off x="419100" y="4019550"/>
          <a:ext cx="1272540" cy="605790"/>
        </a:xfrm>
        <a:prstGeom prst="rect">
          <a:avLst/>
        </a:prstGeom>
        <a:solidFill>
          <a:srgbClr val="C00000"/>
        </a:solidFill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ZA" sz="1600" b="1"/>
            <a:t>Home</a:t>
          </a:r>
        </a:p>
        <a:p>
          <a:pPr algn="l"/>
          <a:endParaRPr lang="en-Z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0C4EA-807B-4A95-883D-8A7A770966AE}">
  <dimension ref="A1:I62"/>
  <sheetViews>
    <sheetView tabSelected="1" workbookViewId="0">
      <selection activeCell="B55" sqref="B55:D62"/>
    </sheetView>
  </sheetViews>
  <sheetFormatPr defaultRowHeight="14.4" x14ac:dyDescent="0.3"/>
  <cols>
    <col min="2" max="2" width="18.6640625" customWidth="1"/>
    <col min="9" max="9" width="21.5546875" bestFit="1" customWidth="1"/>
    <col min="11" max="11" width="15.33203125" bestFit="1" customWidth="1"/>
    <col min="21" max="21" width="11.77734375" bestFit="1" customWidth="1"/>
    <col min="22" max="22" width="9.44140625" bestFit="1" customWidth="1"/>
  </cols>
  <sheetData>
    <row r="1" spans="2:7" ht="15" thickBot="1" x14ac:dyDescent="0.35">
      <c r="B1" s="36" t="s">
        <v>56</v>
      </c>
      <c r="C1" s="36"/>
      <c r="D1" s="36"/>
    </row>
    <row r="2" spans="2:7" ht="15" thickBot="1" x14ac:dyDescent="0.35">
      <c r="B2" s="3" t="s">
        <v>0</v>
      </c>
      <c r="C2" s="32">
        <v>30</v>
      </c>
      <c r="D2" s="31" t="s">
        <v>1</v>
      </c>
    </row>
    <row r="3" spans="2:7" x14ac:dyDescent="0.3">
      <c r="B3" s="3" t="s">
        <v>4</v>
      </c>
      <c r="C3" s="23">
        <v>1600</v>
      </c>
      <c r="D3" s="20" t="s">
        <v>58</v>
      </c>
    </row>
    <row r="4" spans="2:7" ht="15" thickBot="1" x14ac:dyDescent="0.35">
      <c r="B4" s="6"/>
      <c r="C4" s="24">
        <v>80</v>
      </c>
      <c r="D4" s="21" t="s">
        <v>5</v>
      </c>
    </row>
    <row r="8" spans="2:7" ht="15" thickBot="1" x14ac:dyDescent="0.35">
      <c r="B8" s="36" t="s">
        <v>7</v>
      </c>
      <c r="C8" s="36"/>
      <c r="D8" s="36"/>
    </row>
    <row r="9" spans="2:7" ht="15" thickBot="1" x14ac:dyDescent="0.35">
      <c r="B9" s="27" t="s">
        <v>8</v>
      </c>
      <c r="C9" s="29">
        <v>600</v>
      </c>
      <c r="D9" s="4" t="s">
        <v>2</v>
      </c>
    </row>
    <row r="10" spans="2:7" ht="15" thickBot="1" x14ac:dyDescent="0.35">
      <c r="B10" s="25" t="s">
        <v>9</v>
      </c>
      <c r="C10" s="25">
        <v>3</v>
      </c>
      <c r="D10" s="26" t="s">
        <v>2</v>
      </c>
    </row>
    <row r="11" spans="2:7" ht="15" thickBot="1" x14ac:dyDescent="0.35">
      <c r="B11" s="28" t="s">
        <v>10</v>
      </c>
      <c r="C11" s="30">
        <v>400</v>
      </c>
      <c r="D11" s="7" t="s">
        <v>2</v>
      </c>
    </row>
    <row r="14" spans="2:7" x14ac:dyDescent="0.3">
      <c r="B14" s="35" t="s">
        <v>31</v>
      </c>
      <c r="C14" s="35"/>
      <c r="D14" s="35"/>
      <c r="E14" s="35"/>
      <c r="F14" s="48"/>
      <c r="G14" s="48"/>
    </row>
    <row r="15" spans="2:7" ht="15" thickBot="1" x14ac:dyDescent="0.35">
      <c r="B15" s="2" t="s">
        <v>36</v>
      </c>
      <c r="C15" s="2" t="s">
        <v>37</v>
      </c>
      <c r="D15" s="2" t="s">
        <v>38</v>
      </c>
      <c r="E15" s="2" t="s">
        <v>39</v>
      </c>
      <c r="F15" s="1"/>
      <c r="G15" s="1"/>
    </row>
    <row r="16" spans="2:7" ht="15" thickBot="1" x14ac:dyDescent="0.35">
      <c r="B16" s="8" t="s">
        <v>35</v>
      </c>
      <c r="C16" s="8">
        <v>2</v>
      </c>
      <c r="D16" s="9" t="s">
        <v>48</v>
      </c>
    </row>
    <row r="17" spans="1:6" ht="15" thickBot="1" x14ac:dyDescent="0.35">
      <c r="B17" s="9" t="s">
        <v>40</v>
      </c>
      <c r="C17">
        <v>30</v>
      </c>
      <c r="D17" s="9" t="s">
        <v>48</v>
      </c>
    </row>
    <row r="18" spans="1:6" ht="15" thickBot="1" x14ac:dyDescent="0.35">
      <c r="B18" s="8" t="s">
        <v>41</v>
      </c>
      <c r="C18" s="8">
        <v>25</v>
      </c>
      <c r="D18" s="9" t="s">
        <v>47</v>
      </c>
    </row>
    <row r="19" spans="1:6" ht="15" thickBot="1" x14ac:dyDescent="0.35">
      <c r="B19" s="3" t="s">
        <v>49</v>
      </c>
      <c r="C19" s="10">
        <v>15</v>
      </c>
      <c r="D19" s="3" t="s">
        <v>2</v>
      </c>
      <c r="E19" s="5"/>
    </row>
    <row r="20" spans="1:6" x14ac:dyDescent="0.3">
      <c r="B20" s="11" t="s">
        <v>42</v>
      </c>
      <c r="C20" s="12">
        <f>Module*Number_of_Teeth</f>
        <v>60</v>
      </c>
      <c r="D20" s="13" t="s">
        <v>2</v>
      </c>
    </row>
    <row r="21" spans="1:6" x14ac:dyDescent="0.3">
      <c r="B21" s="14" t="s">
        <v>43</v>
      </c>
      <c r="C21">
        <f>Pitch_Circle+(2*Module)</f>
        <v>64</v>
      </c>
      <c r="D21" s="15" t="s">
        <v>2</v>
      </c>
    </row>
    <row r="22" spans="1:6" x14ac:dyDescent="0.3">
      <c r="B22" s="14" t="s">
        <v>44</v>
      </c>
      <c r="C22">
        <f>Pitch_Circle-(2*(1.25*Module))</f>
        <v>55</v>
      </c>
      <c r="D22" s="15" t="s">
        <v>2</v>
      </c>
    </row>
    <row r="23" spans="1:6" x14ac:dyDescent="0.3">
      <c r="B23" s="14" t="s">
        <v>45</v>
      </c>
      <c r="C23">
        <f>Pitch_Circle-Module*2</f>
        <v>56</v>
      </c>
      <c r="D23" s="15" t="s">
        <v>2</v>
      </c>
    </row>
    <row r="24" spans="1:6" ht="15" thickBot="1" x14ac:dyDescent="0.35">
      <c r="B24" s="16" t="s">
        <v>46</v>
      </c>
      <c r="C24" s="17">
        <f>Pitch_Circle*COS(RADIANS(Pressure_Angle))</f>
        <v>54.378467222198999</v>
      </c>
      <c r="D24" s="18" t="s">
        <v>2</v>
      </c>
    </row>
    <row r="25" spans="1:6" x14ac:dyDescent="0.3">
      <c r="B25" s="11" t="s">
        <v>50</v>
      </c>
      <c r="C25" s="13">
        <f>Motor_Speed/Drum_RPM</f>
        <v>44.505895925855405</v>
      </c>
      <c r="E25" t="s">
        <v>57</v>
      </c>
    </row>
    <row r="26" spans="1:6" x14ac:dyDescent="0.3">
      <c r="B26" s="14" t="s">
        <v>52</v>
      </c>
      <c r="C26" s="15" cm="1">
        <f t="array" ref="C26">SQRT(Reduction_Ratio)</f>
        <v>6.6712739357528559</v>
      </c>
    </row>
    <row r="27" spans="1:6" x14ac:dyDescent="0.3">
      <c r="B27" s="14" t="s">
        <v>54</v>
      </c>
      <c r="C27" s="15">
        <f>_xlfn.CEILING.MATH((2/((1+2*PerStageWork)*SIN(RADIANS(Pressure_Angle))^2))*(PerStageWork+SQRT(PerStageWork^2+(1+2*PerStageWork)*SIN(RADIANS(Pressure_Angle))^2)))</f>
        <v>11</v>
      </c>
      <c r="F27" t="s">
        <v>51</v>
      </c>
    </row>
    <row r="28" spans="1:6" ht="15" thickBot="1" x14ac:dyDescent="0.35">
      <c r="B28" s="14" t="s">
        <v>55</v>
      </c>
      <c r="C28" s="15">
        <f>_xlfn.CEILING.MATH((C27^2*SIN(RADIANS(Pressure_Angle))^2-4*1^2)/(4*1-2*C27*SIN(RADIANS(Pressure_Angle))^2))</f>
        <v>250</v>
      </c>
    </row>
    <row r="29" spans="1:6" ht="15" thickBot="1" x14ac:dyDescent="0.35">
      <c r="A29" s="47"/>
      <c r="B29" s="45" t="s">
        <v>6</v>
      </c>
      <c r="C29" s="46">
        <f>Largest_Gear_Teeth/Smallest_Gear_Teeth</f>
        <v>22.727272727272727</v>
      </c>
    </row>
    <row r="30" spans="1:6" ht="15" thickBot="1" x14ac:dyDescent="0.35"/>
    <row r="31" spans="1:6" ht="15" thickBot="1" x14ac:dyDescent="0.35">
      <c r="A31" s="44"/>
    </row>
    <row r="35" spans="2:7" ht="15" thickBot="1" x14ac:dyDescent="0.35">
      <c r="B35" s="37" t="s">
        <v>22</v>
      </c>
      <c r="C35" s="37"/>
      <c r="D35" s="37"/>
      <c r="E35" s="34"/>
      <c r="F35" s="34"/>
      <c r="G35" s="34"/>
    </row>
    <row r="36" spans="2:7" ht="15" thickBot="1" x14ac:dyDescent="0.35">
      <c r="B36" s="22" t="s">
        <v>23</v>
      </c>
      <c r="C36" s="22">
        <v>88</v>
      </c>
      <c r="D36" s="19" t="s">
        <v>5</v>
      </c>
    </row>
    <row r="37" spans="2:7" ht="15" thickBot="1" x14ac:dyDescent="0.35">
      <c r="B37" s="25" t="s">
        <v>27</v>
      </c>
      <c r="C37" s="25">
        <v>50</v>
      </c>
      <c r="D37" s="26" t="s">
        <v>2</v>
      </c>
    </row>
    <row r="38" spans="2:7" ht="15" thickBot="1" x14ac:dyDescent="0.35">
      <c r="B38" s="25" t="s">
        <v>32</v>
      </c>
      <c r="C38" s="25">
        <v>60</v>
      </c>
      <c r="D38" s="26" t="s">
        <v>2</v>
      </c>
    </row>
    <row r="39" spans="2:7" ht="15" thickBot="1" x14ac:dyDescent="0.35">
      <c r="B39" s="24" t="s">
        <v>53</v>
      </c>
      <c r="C39" s="24">
        <v>1.5</v>
      </c>
      <c r="D39" s="21"/>
    </row>
    <row r="40" spans="2:7" x14ac:dyDescent="0.3">
      <c r="B40" s="14" t="s">
        <v>26</v>
      </c>
      <c r="C40">
        <f>Drum_Diameter*PI()</f>
        <v>157.07963267948966</v>
      </c>
      <c r="D40" s="15" t="s">
        <v>2</v>
      </c>
    </row>
    <row r="41" spans="2:7" x14ac:dyDescent="0.3">
      <c r="B41" s="14" t="s">
        <v>33</v>
      </c>
      <c r="C41">
        <f>Drum_Height/Rope_Diameter</f>
        <v>12</v>
      </c>
      <c r="D41" s="15"/>
    </row>
    <row r="42" spans="2:7" x14ac:dyDescent="0.3">
      <c r="B42" s="14" t="s">
        <v>34</v>
      </c>
      <c r="C42">
        <f>DrumLoopsinCirc*Drum_Circumference</f>
        <v>1884.9555921538758</v>
      </c>
      <c r="D42" s="15"/>
    </row>
    <row r="43" spans="2:7" x14ac:dyDescent="0.3">
      <c r="B43" s="14" t="s">
        <v>25</v>
      </c>
      <c r="C43" cm="1">
        <f t="array" ref="C43">(Stroke_Speed/1000)/(Drum_Circumference/1000)*60</f>
        <v>30.557749073643905</v>
      </c>
      <c r="D43" s="15"/>
    </row>
    <row r="44" spans="2:7" ht="15" thickBot="1" x14ac:dyDescent="0.35">
      <c r="B44" s="16" t="s">
        <v>24</v>
      </c>
      <c r="C44" s="17" cm="1">
        <f t="array" ref="C44">Max_Load*9.81*((Drum_Diameter/2)/1000)*Drum_StartingServingFactor</f>
        <v>11.036250000000001</v>
      </c>
      <c r="D44" s="18" t="s">
        <v>12</v>
      </c>
    </row>
    <row r="48" spans="2:7" ht="15" thickBot="1" x14ac:dyDescent="0.35">
      <c r="B48" s="37" t="s">
        <v>28</v>
      </c>
      <c r="C48" s="37"/>
      <c r="D48" s="37"/>
      <c r="E48" s="48"/>
      <c r="F48" s="48"/>
      <c r="G48" s="48"/>
    </row>
    <row r="49" spans="2:9" ht="15" thickBot="1" x14ac:dyDescent="0.35">
      <c r="B49" s="25" t="s">
        <v>27</v>
      </c>
      <c r="C49" s="25">
        <v>5</v>
      </c>
      <c r="D49" s="26" t="s">
        <v>2</v>
      </c>
    </row>
    <row r="50" spans="2:9" ht="15" thickBot="1" x14ac:dyDescent="0.35">
      <c r="B50" s="23" t="s">
        <v>29</v>
      </c>
      <c r="C50" s="23">
        <v>1600</v>
      </c>
      <c r="D50" s="20" t="s">
        <v>2</v>
      </c>
    </row>
    <row r="51" spans="2:9" ht="15" thickBot="1" x14ac:dyDescent="0.35">
      <c r="B51" s="44" t="s">
        <v>30</v>
      </c>
      <c r="C51" s="45">
        <f>Stroke/Drum_Circumference</f>
        <v>10.185916357881302</v>
      </c>
      <c r="D51" s="46"/>
    </row>
    <row r="53" spans="2:9" x14ac:dyDescent="0.3">
      <c r="I53" s="33"/>
    </row>
    <row r="55" spans="2:9" ht="15" thickBot="1" x14ac:dyDescent="0.35">
      <c r="B55" s="37" t="s">
        <v>13</v>
      </c>
      <c r="C55" s="37"/>
      <c r="D55" s="37"/>
      <c r="E55" s="48"/>
      <c r="F55" s="48"/>
      <c r="G55" s="48"/>
    </row>
    <row r="56" spans="2:9" ht="15" thickBot="1" x14ac:dyDescent="0.35">
      <c r="B56" s="22" t="s">
        <v>14</v>
      </c>
      <c r="C56" s="22">
        <v>0.18</v>
      </c>
      <c r="D56" s="19" t="s">
        <v>11</v>
      </c>
    </row>
    <row r="57" spans="2:9" ht="15" thickBot="1" x14ac:dyDescent="0.35">
      <c r="B57" s="25" t="s">
        <v>15</v>
      </c>
      <c r="C57" s="25">
        <v>1360</v>
      </c>
      <c r="D57" s="26" t="s">
        <v>3</v>
      </c>
    </row>
    <row r="58" spans="2:9" ht="15" thickBot="1" x14ac:dyDescent="0.35">
      <c r="B58" s="23" t="s">
        <v>16</v>
      </c>
      <c r="C58" s="23">
        <v>4.83</v>
      </c>
      <c r="D58" s="20" t="s">
        <v>1</v>
      </c>
    </row>
    <row r="59" spans="2:9" ht="15" thickBot="1" x14ac:dyDescent="0.35">
      <c r="B59" s="25" t="s">
        <v>17</v>
      </c>
      <c r="C59" s="25">
        <v>11</v>
      </c>
      <c r="D59" s="26" t="s">
        <v>2</v>
      </c>
    </row>
    <row r="60" spans="2:9" ht="15" thickBot="1" x14ac:dyDescent="0.35">
      <c r="B60" s="23" t="s">
        <v>18</v>
      </c>
      <c r="C60" s="23" t="s">
        <v>21</v>
      </c>
      <c r="D60" s="22" t="s">
        <v>2</v>
      </c>
    </row>
    <row r="61" spans="2:9" x14ac:dyDescent="0.3">
      <c r="B61" s="38" t="s">
        <v>19</v>
      </c>
      <c r="C61" s="39">
        <f>Motor_Power/(Motor_Speed*2*PI()/60)*1000</f>
        <v>1.2638774892591689</v>
      </c>
      <c r="D61" s="40" t="s">
        <v>12</v>
      </c>
    </row>
    <row r="62" spans="2:9" ht="15" thickBot="1" x14ac:dyDescent="0.35">
      <c r="B62" s="41" t="s">
        <v>20</v>
      </c>
      <c r="C62" s="42">
        <f>3*Motor_Torque</f>
        <v>3.7916324677775064</v>
      </c>
      <c r="D62" s="43" t="s">
        <v>12</v>
      </c>
    </row>
  </sheetData>
  <mergeCells count="6">
    <mergeCell ref="B1:D1"/>
    <mergeCell ref="B8:D8"/>
    <mergeCell ref="B35:D35"/>
    <mergeCell ref="B14:E14"/>
    <mergeCell ref="B48:D48"/>
    <mergeCell ref="B55:D5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FFE1-16BD-4A0E-B7B1-93BA23BE8AD6}">
  <dimension ref="A1"/>
  <sheetViews>
    <sheetView topLeftCell="A9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95E68-D2BD-4BB7-9EFC-9E8E41A4A276}">
  <dimension ref="A1"/>
  <sheetViews>
    <sheetView workbookViewId="0">
      <selection activeCell="H23" sqref="H23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37</vt:i4>
      </vt:variant>
    </vt:vector>
  </HeadingPairs>
  <TitlesOfParts>
    <vt:vector size="40" baseType="lpstr">
      <vt:lpstr>Sheet1</vt:lpstr>
      <vt:lpstr>Sheet2</vt:lpstr>
      <vt:lpstr>Sheet3</vt:lpstr>
      <vt:lpstr>Addendum_Circle</vt:lpstr>
      <vt:lpstr>Base_Circle</vt:lpstr>
      <vt:lpstr>Clearance_Circle</vt:lpstr>
      <vt:lpstr>Drum_Circumference</vt:lpstr>
      <vt:lpstr>Drum_Diameter</vt:lpstr>
      <vt:lpstr>Drum_Height</vt:lpstr>
      <vt:lpstr>Drum_RopeLengthin1Layer</vt:lpstr>
      <vt:lpstr>Drum_RPM</vt:lpstr>
      <vt:lpstr>Drum_StartingSercingFactor</vt:lpstr>
      <vt:lpstr>Drum_StartingServingFactor</vt:lpstr>
      <vt:lpstr>DrumLoopsinCirc</vt:lpstr>
      <vt:lpstr>Largest_Gear_Teeth</vt:lpstr>
      <vt:lpstr>Line_Speed</vt:lpstr>
      <vt:lpstr>Max_Load</vt:lpstr>
      <vt:lpstr>Module</vt:lpstr>
      <vt:lpstr>Motor_Mass</vt:lpstr>
      <vt:lpstr>Motor_Power</vt:lpstr>
      <vt:lpstr>Motor_ShaftDiameter</vt:lpstr>
      <vt:lpstr>Motor_Speed</vt:lpstr>
      <vt:lpstr>Motor_Torque</vt:lpstr>
      <vt:lpstr>MotorTorque</vt:lpstr>
      <vt:lpstr>Number_of_Teeth</vt:lpstr>
      <vt:lpstr>PerStageWork</vt:lpstr>
      <vt:lpstr>Pitch_Circle</vt:lpstr>
      <vt:lpstr>Pressure_Angle</vt:lpstr>
      <vt:lpstr>Reduction_Ratio</vt:lpstr>
      <vt:lpstr>Root_Circle</vt:lpstr>
      <vt:lpstr>Rope_Diameter</vt:lpstr>
      <vt:lpstr>Rope_Length</vt:lpstr>
      <vt:lpstr>Rope_Wraps</vt:lpstr>
      <vt:lpstr>Sheet_Height</vt:lpstr>
      <vt:lpstr>Sheet_Length</vt:lpstr>
      <vt:lpstr>Sheet_Width</vt:lpstr>
      <vt:lpstr>small_to_large_ratio</vt:lpstr>
      <vt:lpstr>Smallest_Gear_Teeth</vt:lpstr>
      <vt:lpstr>Stroke</vt:lpstr>
      <vt:lpstr>Stroke_Speed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Fourie</dc:creator>
  <cp:lastModifiedBy>Juan Fourie</cp:lastModifiedBy>
  <dcterms:created xsi:type="dcterms:W3CDTF">2026-09-03T14:35:47Z</dcterms:created>
  <dcterms:modified xsi:type="dcterms:W3CDTF">2026-09-18T13:04:13Z</dcterms:modified>
</cp:coreProperties>
</file>