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436" documentId="13_ncr:1_{A8ECC070-3A7C-47D9-8D1C-0C4631834678}" xr6:coauthVersionLast="47" xr6:coauthVersionMax="47" xr10:uidLastSave="{AC210EF4-B9CC-41D0-8C46-276AEC75D92C}"/>
  <bookViews>
    <workbookView xWindow="-108" yWindow="-108" windowWidth="23256" windowHeight="12576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<sst xmlns="http://schemas.openxmlformats.org/spreadsheetml/2006/main" count="170" uniqueCount="159">
  <si>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</si>
  <si>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</si>
  <si>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</si>
  <si>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</si>
  <si>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</si>
  <si>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</si>
  <si>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</si>
  <si>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</si>
  <si>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</si>
  <si>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</si>
  <si>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</si>
  <si>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</si>
  <si>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</si>
  <si>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</si>
  <si>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</si>
  <si>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</si>
  <si>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</si>
  <si>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</si>
  <si>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</si>
  <si>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</si>
  <si>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</si>
  <si>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</si>
  <si>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</si>
  <si>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</si>
  <si>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</si>
  <si>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</si>
  <si>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</si>
  <si>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</si>
  <si>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</si>
  <si>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</si>
  <si>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</si>
  <si>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</si>
  <si>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</si>
  <si>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</si>
  <si>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</si>
  <si>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</si>
  <si>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</si>
  <si>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</si>
  <si>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</si>
  <si>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</si>
  <si>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</si>
  <si>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</si>
  <si>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</si>
  <si>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</si>
  <si>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</si>
  <si>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</si>
  <si>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</si>
  <si>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</si>
  <si>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</si>
  <si>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</si>
  <si>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</si>
  <si>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</si>
  <si>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</si>
  <si>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</si>
  <si>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</si>
  <si>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</si>
  <si>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</si>
  <si>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</si>
  <si>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</si>
  <si>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</si>
  <si>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</si>
  <si>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</si>
  <si>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</si>
  <si>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</si>
  <si>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</si>
  <si>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</si>
  <si>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</si>
  <si>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</si>
  <si>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</si>
  <si>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</si>
  <si>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</si>
  <si>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</si>
  <si>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</si>
  <si>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</si>
  <si>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</si>
  <si>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</si>
  <si>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</si>
  <si>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</si>
  <si>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</si>
  <si>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</si>
  <si>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</si>
  <si>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</si>
  <si>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</si>
  <si>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</si>
  <si>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</si>
  <si>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</si>
  <si>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</si>
  <si>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</si>
  <si>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</si>
  <si>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</si>
  <si>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</si>
  <si>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</si>
  <si>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</si>
  <si>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</si>
  <si>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</si>
  <si>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</si>
  <si>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</si>
  <si>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</si>
  <si>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</si>
  <si>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</si>
  <si>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</si>
  <si>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</si>
  <si>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</si>
  <si>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</si>
  <si>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</si>
  <si>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</si>
  <si>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</si>
  <si>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</si>
  <si>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</si>
  <si>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</si>
  <si>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</si>
  <si>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</si>
  <si>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</si>
  <si>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</si>
  <si>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</si>
  <si>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</si>
  <si>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</si>
  <si>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</si>
  <si>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</si>
  <si>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</si>
  <si>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</si>
  <si>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</si>
  <si>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</si>
  <si>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</si>
  <si>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</si>
  <si>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</si>
  <si>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</si>
  <si>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</si>
  <si>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</si>
  <si>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</si>
  <si>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</si>
  <si>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</si>
  <si>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</si>
  <si>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</si>
  <si>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</si>
  <si>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</si>
  <si>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</si>
  <si>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</si>
  <si>
    <t>Flight Controller Platine IMU-, DS2438-, Motortest</t>
  </si>
  <si>
    <t>IMU + Data transmission tests</t>
  </si>
  <si>
    <t>Dokumentation Fernsteuerung anfangen</t>
  </si>
  <si>
    <t>Dokumentation Fernsteuerung weiterschreiben</t>
  </si>
  <si>
    <t>Dokumentation Lagewinkel anfangen</t>
  </si>
  <si>
    <t>Dokumentation PID, Lagewinkel, IMU weiterschreiben</t>
  </si>
  <si>
    <t>Dokumentation DS2438 anfangen</t>
  </si>
  <si>
    <t>Drohnen SW- / HW- / Flugtests</t>
  </si>
  <si>
    <t>Datenübertragung + PID-Tests</t>
  </si>
  <si>
    <t>Doku DS2438</t>
  </si>
  <si>
    <t>Doku DS2438, IMU, Fernsteuerung</t>
  </si>
  <si>
    <t>Doku IMU, MPU9250 + BMP280</t>
  </si>
  <si>
    <t>Doku IMU + Software Blockschaltbild</t>
  </si>
  <si>
    <t>Testen Datenübertragung + neuen PID-Regler</t>
  </si>
  <si>
    <t>Doku PID-Regler</t>
  </si>
  <si>
    <t>Doku schreiben</t>
  </si>
  <si>
    <t xml:space="preserve">Doku schreiben </t>
  </si>
  <si>
    <t>Programm: Regler Koeffizienten über UART ändern + Doku</t>
  </si>
  <si>
    <t>Doku alles bisschen + Softwarearchitektur entwickeln</t>
  </si>
  <si>
    <t>Doku Softwarearchitektur + Fehler ausbessern</t>
  </si>
  <si>
    <t>Doku finalisieren für V1-Abgabe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</si>
</sst>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14.3</c:v>
                </c:pt>
                <c:pt idx="43">
                  <c:v>18.733333333333334</c:v>
                </c:pt>
                <c:pt idx="44">
                  <c:v>15.75</c:v>
                </c:pt>
                <c:pt idx="45">
                  <c:v>14.5</c:v>
                </c:pt>
                <c:pt idx="46">
                  <c:v>26.666666666666668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124" activePane="bottomLeft" state="frozen"/>
      <selection pane="bottomLeft" activeCell="H137" sqref="H137"/>
    </sheetView>
  </sheetViews>
  <sheetFormatPr baseColWidth="10" defaultColWidth="9.109375" defaultRowHeight="14.4" x14ac:dyDescent="0.3"/>
  <cols>
    <col min="1" max="1" width="8.44140625" style="7" bestFit="1" customWidth="1"/>
    <col min="2" max="2" width="7.109375" style="7" bestFit="1" customWidth="1"/>
    <col min="3" max="3" width="5.88671875" style="7" bestFit="1" customWidth="1"/>
    <col min="4" max="4" width="5.88671875" style="23" bestFit="1" customWidth="1"/>
    <col min="5" max="5" width="8.5546875" style="7" bestFit="1" customWidth="1"/>
    <col min="6" max="7" width="9.44140625" style="7" bestFit="1" customWidth="1"/>
    <col min="8" max="8" width="83.88671875" style="7" bestFit="1" customWidth="1"/>
    <col min="9" max="16384" width="9.109375" style="7"/>
  </cols>
  <sheetData>
    <row r="1" spans="1:234" ht="15" thickBot="1" x14ac:dyDescent="0.35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" thickBot="1" x14ac:dyDescent="0.35">
      <c r="A2" s="43" t="s">
        <v>1</v>
      </c>
      <c r="B2" s="43"/>
      <c r="C2" s="43"/>
      <c r="D2" s="43"/>
      <c r="E2" s="25">
        <f>SUM(E5:E203)</f>
        <v>106.95</v>
      </c>
      <c r="F2" s="25">
        <f>SUM(F5:F203)</f>
        <v>230.43333333333331</v>
      </c>
      <c r="G2" s="26">
        <f>SUM(G5:G203)</f>
        <v>337.38333333333338</v>
      </c>
      <c r="H2" s="27"/>
    </row>
    <row r="3" spans="1:234" s="8" customFormat="1" ht="13.5" customHeight="1" thickBot="1" x14ac:dyDescent="0.35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" thickBot="1" x14ac:dyDescent="0.35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3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3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3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3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3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3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3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3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3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3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3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3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3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3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3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3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3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3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3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3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3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3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3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3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3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3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3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3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3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3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3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3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3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3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3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3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3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3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3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3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3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3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3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3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3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3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3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3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3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3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3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3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3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3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3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3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3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3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3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3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3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3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3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3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3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3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3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3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3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3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3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3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3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3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3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3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3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3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3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3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3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3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3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3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3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3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3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3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3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3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3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3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3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3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3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3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3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3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3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3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3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3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3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3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3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3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3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3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3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3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3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3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3">
      <c r="A117" s="15">
        <v>45324</v>
      </c>
      <c r="B117" s="11">
        <f t="shared" si="3"/>
        <v>5</v>
      </c>
      <c r="C117" s="12">
        <v>0.3263888888888889</v>
      </c>
      <c r="D117" s="13">
        <v>0.60416666666666663</v>
      </c>
      <c r="E117" s="30">
        <v>4.5</v>
      </c>
      <c r="F117" s="30">
        <f t="shared" si="5"/>
        <v>2.166666666666667</v>
      </c>
      <c r="G117" s="29">
        <f t="shared" si="4"/>
        <v>6.666666666666667</v>
      </c>
      <c r="H117" s="16" t="s">
        <v>138</v>
      </c>
    </row>
    <row r="118" spans="1:8" x14ac:dyDescent="0.3">
      <c r="A118" s="15">
        <v>45327</v>
      </c>
      <c r="B118" s="11">
        <f t="shared" si="3"/>
        <v>6</v>
      </c>
      <c r="C118" s="12">
        <v>0.41666666666666669</v>
      </c>
      <c r="D118" s="13">
        <v>0.46875</v>
      </c>
      <c r="E118" s="30">
        <v>0</v>
      </c>
      <c r="F118" s="30">
        <f t="shared" si="5"/>
        <v>1.25</v>
      </c>
      <c r="G118" s="29">
        <f t="shared" si="4"/>
        <v>1.25</v>
      </c>
      <c r="H118" s="16" t="s">
        <v>139</v>
      </c>
    </row>
    <row r="119" spans="1:8" x14ac:dyDescent="0.3">
      <c r="A119" s="15">
        <v>45327</v>
      </c>
      <c r="B119" s="11">
        <f t="shared" si="3"/>
        <v>6</v>
      </c>
      <c r="C119" s="12">
        <v>0.61805555555555558</v>
      </c>
      <c r="D119" s="13">
        <v>0.72499999999999998</v>
      </c>
      <c r="E119" s="30">
        <v>0</v>
      </c>
      <c r="F119" s="30">
        <f t="shared" si="5"/>
        <v>2.5666666666666664</v>
      </c>
      <c r="G119" s="29">
        <f t="shared" si="4"/>
        <v>2.5666666666666664</v>
      </c>
      <c r="H119" s="16" t="s">
        <v>140</v>
      </c>
    </row>
    <row r="120" spans="1:8" x14ac:dyDescent="0.3">
      <c r="A120" s="15">
        <v>45327</v>
      </c>
      <c r="B120" s="11">
        <f t="shared" si="3"/>
        <v>6</v>
      </c>
      <c r="C120" s="12">
        <v>0.86805555555555547</v>
      </c>
      <c r="D120" s="13">
        <v>0.90972222222222221</v>
      </c>
      <c r="E120" s="30">
        <v>0</v>
      </c>
      <c r="F120" s="30">
        <f t="shared" si="5"/>
        <v>1</v>
      </c>
      <c r="G120" s="29">
        <f t="shared" si="4"/>
        <v>1</v>
      </c>
      <c r="H120" s="16" t="s">
        <v>141</v>
      </c>
    </row>
    <row r="121" spans="1:8" x14ac:dyDescent="0.3">
      <c r="A121" s="15">
        <v>45328</v>
      </c>
      <c r="B121" s="11">
        <f t="shared" si="3"/>
        <v>6</v>
      </c>
      <c r="C121" s="12">
        <v>0.54166666666666663</v>
      </c>
      <c r="D121" s="13">
        <v>0.625</v>
      </c>
      <c r="E121" s="30">
        <v>0</v>
      </c>
      <c r="F121" s="30">
        <f t="shared" si="5"/>
        <v>2</v>
      </c>
      <c r="G121" s="29">
        <f t="shared" si="4"/>
        <v>2</v>
      </c>
      <c r="H121" s="16" t="s">
        <v>142</v>
      </c>
    </row>
    <row r="122" spans="1:8" x14ac:dyDescent="0.3">
      <c r="A122" s="15">
        <v>45328</v>
      </c>
      <c r="B122" s="11">
        <f t="shared" si="3"/>
        <v>6</v>
      </c>
      <c r="C122" s="12">
        <v>0.63541666666666663</v>
      </c>
      <c r="D122" s="13">
        <v>0.70833333333333337</v>
      </c>
      <c r="E122" s="30">
        <v>0</v>
      </c>
      <c r="F122" s="30">
        <f t="shared" si="5"/>
        <v>1.75</v>
      </c>
      <c r="G122" s="29">
        <f t="shared" si="4"/>
        <v>1.75</v>
      </c>
      <c r="H122" s="16" t="s">
        <v>143</v>
      </c>
    </row>
    <row r="123" spans="1:8" x14ac:dyDescent="0.3">
      <c r="A123" s="15">
        <v>45329</v>
      </c>
      <c r="B123" s="11">
        <f t="shared" si="3"/>
        <v>6</v>
      </c>
      <c r="C123" s="12">
        <v>0.41666666666666669</v>
      </c>
      <c r="D123" s="13">
        <v>0.46527777777777773</v>
      </c>
      <c r="E123" s="30">
        <v>0</v>
      </c>
      <c r="F123" s="30">
        <f t="shared" si="5"/>
        <v>1.1666666666666667</v>
      </c>
      <c r="G123" s="29">
        <f t="shared" si="4"/>
        <v>1.1666666666666667</v>
      </c>
      <c r="H123" s="16" t="s">
        <v>144</v>
      </c>
    </row>
    <row r="124" spans="1:8" x14ac:dyDescent="0.3">
      <c r="A124" s="15">
        <v>45331</v>
      </c>
      <c r="B124" s="11">
        <f t="shared" si="3"/>
        <v>6</v>
      </c>
      <c r="C124" s="12">
        <v>0.58333333333333337</v>
      </c>
      <c r="D124" s="13">
        <v>0.95833333333333337</v>
      </c>
      <c r="E124" s="30">
        <v>0</v>
      </c>
      <c r="F124" s="30">
        <f t="shared" si="5"/>
        <v>9</v>
      </c>
      <c r="G124" s="29">
        <f t="shared" si="4"/>
        <v>9</v>
      </c>
      <c r="H124" s="16" t="s">
        <v>145</v>
      </c>
    </row>
    <row r="125" spans="1:8" x14ac:dyDescent="0.3">
      <c r="A125" s="15">
        <v>45338</v>
      </c>
      <c r="B125" s="11">
        <f t="shared" si="3"/>
        <v>7</v>
      </c>
      <c r="C125" s="12">
        <v>0.39583333333333331</v>
      </c>
      <c r="D125" s="13">
        <v>0.66666666666666663</v>
      </c>
      <c r="E125" s="30">
        <v>3.5</v>
      </c>
      <c r="F125" s="30">
        <f t="shared" si="5"/>
        <v>3</v>
      </c>
      <c r="G125" s="29">
        <f t="shared" si="4"/>
        <v>6.5</v>
      </c>
      <c r="H125" s="16" t="s">
        <v>146</v>
      </c>
    </row>
    <row r="126" spans="1:8" x14ac:dyDescent="0.3">
      <c r="A126" s="15">
        <v>45339</v>
      </c>
      <c r="B126" s="11">
        <f t="shared" si="3"/>
        <v>7</v>
      </c>
      <c r="C126" s="12">
        <v>0.47916666666666669</v>
      </c>
      <c r="D126" s="13">
        <v>0.54166666666666663</v>
      </c>
      <c r="E126" s="30">
        <v>0</v>
      </c>
      <c r="F126" s="30">
        <f t="shared" si="5"/>
        <v>1.5</v>
      </c>
      <c r="G126" s="29">
        <f t="shared" si="4"/>
        <v>1.5</v>
      </c>
      <c r="H126" s="16" t="s">
        <v>147</v>
      </c>
    </row>
    <row r="127" spans="1:8" x14ac:dyDescent="0.3">
      <c r="A127" s="15">
        <v>45339</v>
      </c>
      <c r="B127" s="11">
        <f t="shared" si="3"/>
        <v>7</v>
      </c>
      <c r="C127" s="12">
        <v>0.5625</v>
      </c>
      <c r="D127" s="13">
        <v>0.70833333333333337</v>
      </c>
      <c r="E127" s="30">
        <v>0</v>
      </c>
      <c r="F127" s="30">
        <f t="shared" si="5"/>
        <v>3.5</v>
      </c>
      <c r="G127" s="29">
        <f t="shared" si="4"/>
        <v>3.5</v>
      </c>
      <c r="H127" s="16" t="s">
        <v>148</v>
      </c>
    </row>
    <row r="128" spans="1:8" x14ac:dyDescent="0.3">
      <c r="A128" s="15">
        <v>45340</v>
      </c>
      <c r="B128" s="11">
        <f t="shared" si="3"/>
        <v>7</v>
      </c>
      <c r="C128" s="12">
        <v>0.59375</v>
      </c>
      <c r="D128" s="13">
        <v>0.66666666666666663</v>
      </c>
      <c r="E128" s="30">
        <v>0</v>
      </c>
      <c r="F128" s="30">
        <f t="shared" si="5"/>
        <v>1.75</v>
      </c>
      <c r="G128" s="29">
        <f t="shared" si="4"/>
        <v>1.75</v>
      </c>
      <c r="H128" s="16" t="s">
        <v>149</v>
      </c>
    </row>
    <row r="129" spans="1:8" x14ac:dyDescent="0.3">
      <c r="A129" s="15">
        <v>45340</v>
      </c>
      <c r="B129" s="11">
        <f t="shared" si="3"/>
        <v>7</v>
      </c>
      <c r="C129" s="12">
        <v>0.75</v>
      </c>
      <c r="D129" s="13">
        <v>0.85416666666666663</v>
      </c>
      <c r="E129" s="30">
        <v>0</v>
      </c>
      <c r="F129" s="30">
        <f t="shared" si="5"/>
        <v>2.5</v>
      </c>
      <c r="G129" s="29">
        <f t="shared" si="4"/>
        <v>2.5</v>
      </c>
      <c r="H129" s="16" t="s">
        <v>150</v>
      </c>
    </row>
    <row r="130" spans="1:8" x14ac:dyDescent="0.3">
      <c r="A130" s="15">
        <v>45345</v>
      </c>
      <c r="B130" s="11">
        <f t="shared" si="3"/>
        <v>8</v>
      </c>
      <c r="C130" s="12">
        <v>0.3263888888888889</v>
      </c>
      <c r="D130" s="13">
        <v>0.66666666666666663</v>
      </c>
      <c r="E130" s="30">
        <v>4.5</v>
      </c>
      <c r="F130" s="30">
        <f t="shared" si="5"/>
        <v>3.6666666666666661</v>
      </c>
      <c r="G130" s="29">
        <f t="shared" si="4"/>
        <v>8.1666666666666661</v>
      </c>
      <c r="H130" s="16" t="s">
        <v>151</v>
      </c>
    </row>
    <row r="131" spans="1:8" x14ac:dyDescent="0.3">
      <c r="A131" s="15">
        <v>45345</v>
      </c>
      <c r="B131" s="11">
        <f t="shared" si="3"/>
        <v>8</v>
      </c>
      <c r="C131" s="12">
        <v>0.85416666666666663</v>
      </c>
      <c r="D131" s="13">
        <v>0.94791666666666663</v>
      </c>
      <c r="E131" s="30">
        <v>0</v>
      </c>
      <c r="F131" s="30">
        <f t="shared" si="5"/>
        <v>2.25</v>
      </c>
      <c r="G131" s="29">
        <f t="shared" si="4"/>
        <v>2.25</v>
      </c>
      <c r="H131" s="16" t="s">
        <v>152</v>
      </c>
    </row>
    <row r="132" spans="1:8" x14ac:dyDescent="0.3">
      <c r="A132" s="15">
        <v>45346</v>
      </c>
      <c r="B132" s="11">
        <f t="shared" si="3"/>
        <v>8</v>
      </c>
      <c r="C132" s="12">
        <v>0.44791666666666669</v>
      </c>
      <c r="D132" s="13">
        <v>0.54166666666666663</v>
      </c>
      <c r="E132" s="30">
        <v>0</v>
      </c>
      <c r="F132" s="30">
        <f t="shared" si="5"/>
        <v>2.25</v>
      </c>
      <c r="G132" s="29">
        <f t="shared" si="4"/>
        <v>2.25</v>
      </c>
      <c r="H132" s="16" t="s">
        <v>153</v>
      </c>
    </row>
    <row r="133" spans="1:8" x14ac:dyDescent="0.3">
      <c r="A133" s="15">
        <v>45346</v>
      </c>
      <c r="B133" s="11">
        <f t="shared" si="3"/>
        <v>8</v>
      </c>
      <c r="C133" s="12">
        <v>0.56944444444444442</v>
      </c>
      <c r="D133" s="13">
        <v>0.64583333333333337</v>
      </c>
      <c r="E133" s="30">
        <v>0</v>
      </c>
      <c r="F133" s="30">
        <f t="shared" si="5"/>
        <v>1.8333333333333335</v>
      </c>
      <c r="G133" s="29">
        <f t="shared" si="4"/>
        <v>1.8333333333333335</v>
      </c>
      <c r="H133" s="16" t="s">
        <v>154</v>
      </c>
    </row>
    <row r="134" spans="1:8" x14ac:dyDescent="0.3">
      <c r="A134" s="15">
        <v>45348</v>
      </c>
      <c r="B134" s="11">
        <f t="shared" ref="B134:B197" si="6">TRUNC((A134-DATE(YEAR(A134+3-MOD(A134-2,7)),1,MOD(A134-2,7)-9))/7)</f>
        <v>9</v>
      </c>
      <c r="C134" s="12">
        <v>0.78125</v>
      </c>
      <c r="D134" s="13">
        <v>0.94791666666666663</v>
      </c>
      <c r="E134" s="30">
        <v>0</v>
      </c>
      <c r="F134" s="30">
        <f t="shared" si="5"/>
        <v>4</v>
      </c>
      <c r="G134" s="29">
        <f t="shared" ref="G134:G197" si="7">HOUR($D134-$C134)+MINUTE($D134-$C134)/60</f>
        <v>4</v>
      </c>
      <c r="H134" s="16" t="s">
        <v>155</v>
      </c>
    </row>
    <row r="135" spans="1:8" x14ac:dyDescent="0.3">
      <c r="A135" s="15">
        <v>45350</v>
      </c>
      <c r="B135" s="11">
        <f t="shared" si="6"/>
        <v>9</v>
      </c>
      <c r="C135" s="12">
        <v>0.75</v>
      </c>
      <c r="D135" s="13">
        <v>0.92708333333333337</v>
      </c>
      <c r="E135" s="30">
        <v>0</v>
      </c>
      <c r="F135" s="30">
        <f t="shared" ref="F135:F198" si="8">G135-E135</f>
        <v>4.25</v>
      </c>
      <c r="G135" s="29">
        <f t="shared" si="7"/>
        <v>4.25</v>
      </c>
      <c r="H135" s="16" t="s">
        <v>156</v>
      </c>
    </row>
    <row r="136" spans="1:8" x14ac:dyDescent="0.3">
      <c r="A136" s="15">
        <v>45351</v>
      </c>
      <c r="B136" s="11">
        <f t="shared" si="6"/>
        <v>9</v>
      </c>
      <c r="C136" s="12">
        <v>0.75</v>
      </c>
      <c r="D136" s="13">
        <v>0.97916666666666663</v>
      </c>
      <c r="E136" s="30">
        <v>0</v>
      </c>
      <c r="F136" s="30">
        <f t="shared" si="8"/>
        <v>5.5</v>
      </c>
      <c r="G136" s="29">
        <f t="shared" si="7"/>
        <v>5.5</v>
      </c>
      <c r="H136" s="16" t="s">
        <v>157</v>
      </c>
    </row>
    <row r="137" spans="1:8" x14ac:dyDescent="0.3">
      <c r="A137" s="15">
        <v>45352</v>
      </c>
      <c r="B137" s="11">
        <f t="shared" si="6"/>
        <v>9</v>
      </c>
      <c r="C137" s="12">
        <v>0.3263888888888889</v>
      </c>
      <c r="D137" s="13">
        <v>0.625</v>
      </c>
      <c r="E137" s="30">
        <v>4.5</v>
      </c>
      <c r="F137" s="30">
        <f t="shared" si="8"/>
        <v>2.666666666666667</v>
      </c>
      <c r="G137" s="29">
        <f t="shared" si="7"/>
        <v>7.166666666666667</v>
      </c>
      <c r="H137" s="16" t="s">
        <v>146</v>
      </c>
    </row>
    <row r="138" spans="1:8" x14ac:dyDescent="0.3">
      <c r="A138" s="15">
        <v>45353</v>
      </c>
      <c r="B138" s="11">
        <f t="shared" si="6"/>
        <v>9</v>
      </c>
      <c r="C138" s="12">
        <v>0.60416666666666663</v>
      </c>
      <c r="D138" s="13">
        <v>0.84375</v>
      </c>
      <c r="E138" s="30">
        <v>0</v>
      </c>
      <c r="F138" s="30">
        <f t="shared" si="8"/>
        <v>5.75</v>
      </c>
      <c r="G138" s="29">
        <f t="shared" si="7"/>
        <v>5.75</v>
      </c>
      <c r="H138" s="16" t="s">
        <v>158</v>
      </c>
    </row>
    <row r="139" spans="1:8" x14ac:dyDescent="0.3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3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3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3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3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3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3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3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3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3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3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3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3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3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3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3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3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3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3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3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3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3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3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3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3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3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3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3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3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3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3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3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3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3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3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3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3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3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3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3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3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3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3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3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3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3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3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3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3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3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3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3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3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3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3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3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3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3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3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3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3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3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3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3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" thickBot="1" x14ac:dyDescent="0.35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09375" defaultRowHeight="14.4" x14ac:dyDescent="0.3"/>
  <cols>
    <col min="1" max="1" width="12" bestFit="1" customWidth="1"/>
    <col min="2" max="2" width="48.5546875" customWidth="1"/>
    <col min="3" max="7" width="5.88671875" customWidth="1"/>
    <col min="8" max="8" width="38.44140625" customWidth="1"/>
  </cols>
  <sheetData>
    <row r="1" spans="1:8" s="6" customFormat="1" ht="21" x14ac:dyDescent="0.4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3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3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3">
      <c r="A4" t="s">
        <v>16</v>
      </c>
      <c r="B4" t="s">
        <v>32</v>
      </c>
    </row>
    <row r="5" spans="1:8" ht="8.25" customHeight="1" x14ac:dyDescent="0.3"/>
    <row r="6" spans="1:8" ht="70.5" customHeight="1" x14ac:dyDescent="0.3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86.4" x14ac:dyDescent="0.3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3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3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3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3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3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3"/>
    <row r="14" spans="1:8" x14ac:dyDescent="0.3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3">
      <c r="A15" s="51"/>
      <c r="B15" s="52"/>
      <c r="C15" s="52"/>
      <c r="D15" s="52"/>
      <c r="E15" s="52"/>
      <c r="F15" s="52"/>
      <c r="G15" s="52"/>
      <c r="H15" s="53"/>
    </row>
    <row r="16" spans="1:8" x14ac:dyDescent="0.3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2" zoomScale="115" zoomScaleNormal="115" workbookViewId="0">
      <selection activeCell="U22" sqref="U22"/>
    </sheetView>
  </sheetViews>
  <sheetFormatPr baseColWidth="10" defaultColWidth="9.109375" defaultRowHeight="14.4" x14ac:dyDescent="0.3"/>
  <cols>
    <col min="4" max="4" width="11.33203125" bestFit="1" customWidth="1"/>
  </cols>
  <sheetData>
    <row r="8" spans="3:5" x14ac:dyDescent="0.3">
      <c r="C8" s="60" t="s">
        <v>1</v>
      </c>
      <c r="D8" s="60"/>
      <c r="E8" s="1">
        <f>SUM(D11:D62)</f>
        <v>337.38333333333333</v>
      </c>
    </row>
    <row r="10" spans="3:5" x14ac:dyDescent="0.3">
      <c r="C10" s="4" t="s">
        <v>28</v>
      </c>
      <c r="D10" s="2" t="s">
        <v>29</v>
      </c>
    </row>
    <row r="11" spans="3:5" x14ac:dyDescent="0.3">
      <c r="C11" s="5">
        <v>16</v>
      </c>
      <c r="D11" s="3">
        <f>SUMIF(Begleitprotokoll!$B$5:$B$56,Wochenstunden!$C11,Begleitprotokoll!$G$5:$G$56)</f>
        <v>0</v>
      </c>
    </row>
    <row r="12" spans="3:5" x14ac:dyDescent="0.3">
      <c r="C12" s="5">
        <v>17</v>
      </c>
      <c r="D12" s="3">
        <f>SUMIF(Begleitprotokoll!$B$5:$B$56,Wochenstunden!$C12,Begleitprotokoll!$G$5:$G$56)</f>
        <v>0</v>
      </c>
    </row>
    <row r="13" spans="3:5" x14ac:dyDescent="0.3">
      <c r="C13" s="5">
        <v>18</v>
      </c>
      <c r="D13" s="3">
        <f>SUMIF(Begleitprotokoll!$B$5:$B$56,Wochenstunden!$C13,Begleitprotokoll!$G$5:$G$56)</f>
        <v>0</v>
      </c>
    </row>
    <row r="14" spans="3:5" x14ac:dyDescent="0.3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3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3">
      <c r="C16" s="5">
        <v>21</v>
      </c>
      <c r="D16" s="3">
        <f>SUMIF(Begleitprotokoll!$B$5:$B$56,Wochenstunden!$C16,Begleitprotokoll!$G$5:$G$56)</f>
        <v>4.583333333333333</v>
      </c>
    </row>
    <row r="17" spans="3:4" x14ac:dyDescent="0.3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3">
      <c r="C18" s="5">
        <v>23</v>
      </c>
      <c r="D18" s="3">
        <f>SUMIF(Begleitprotokoll!$B$5:$B$56,Wochenstunden!$C18,Begleitprotokoll!$G$5:$G$56)</f>
        <v>0</v>
      </c>
    </row>
    <row r="19" spans="3:4" x14ac:dyDescent="0.3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3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3">
      <c r="C21" s="5">
        <v>26</v>
      </c>
      <c r="D21" s="3">
        <f>SUMIF(Begleitprotokoll!$B$5:$B$56,Wochenstunden!$C21,Begleitprotokoll!$G$5:$G$56)</f>
        <v>7.9</v>
      </c>
    </row>
    <row r="22" spans="3:4" x14ac:dyDescent="0.3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3">
      <c r="C23" s="5">
        <v>28</v>
      </c>
      <c r="D23" s="3">
        <f>SUMIF(Begleitprotokoll!$B$5:$B$56,Wochenstunden!$C23,Begleitprotokoll!$G$5:$G$56)</f>
        <v>2.8</v>
      </c>
    </row>
    <row r="24" spans="3:4" x14ac:dyDescent="0.3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3">
      <c r="C25" s="5">
        <v>30</v>
      </c>
      <c r="D25" s="3">
        <f>SUMIF(Begleitprotokoll!$B$5:$B$158,Wochenstunden!$C25,Begleitprotokoll!$G$5:$G$158)</f>
        <v>6.45</v>
      </c>
    </row>
    <row r="26" spans="3:4" x14ac:dyDescent="0.3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3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3">
      <c r="C28" s="5">
        <v>33</v>
      </c>
      <c r="D28" s="3">
        <f>SUMIF(Begleitprotokoll!$B$5:$B$158,Wochenstunden!$C28,Begleitprotokoll!$G$5:$G$158)</f>
        <v>2</v>
      </c>
    </row>
    <row r="29" spans="3:4" x14ac:dyDescent="0.3">
      <c r="C29" s="5">
        <v>34</v>
      </c>
      <c r="D29" s="3">
        <f>SUMIF(Begleitprotokoll!$B$5:$B$158,Wochenstunden!$C29,Begleitprotokoll!$G$5:$G$158)</f>
        <v>9.1</v>
      </c>
    </row>
    <row r="30" spans="3:4" x14ac:dyDescent="0.3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3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3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3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3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3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3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3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3">
      <c r="C38" s="5">
        <v>43</v>
      </c>
      <c r="D38" s="3">
        <f>SUMIF(Begleitprotokoll!$B$5:$B$158,Wochenstunden!$C38,Begleitprotokoll!$G$5:$G$158)</f>
        <v>0</v>
      </c>
    </row>
    <row r="39" spans="3:4" x14ac:dyDescent="0.3">
      <c r="C39" s="5">
        <v>44</v>
      </c>
      <c r="D39" s="3">
        <f>SUMIF(Begleitprotokoll!$B$5:$B$158,Wochenstunden!$C39,Begleitprotokoll!$G$5:$G$158)</f>
        <v>0</v>
      </c>
    </row>
    <row r="40" spans="3:4" x14ac:dyDescent="0.3">
      <c r="C40" s="5">
        <v>45</v>
      </c>
      <c r="D40" s="3">
        <f>SUMIF(Begleitprotokoll!$B$5:$B$158,Wochenstunden!$C40,Begleitprotokoll!$G$5:$G$158)</f>
        <v>3.7</v>
      </c>
    </row>
    <row r="41" spans="3:4" x14ac:dyDescent="0.3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3">
      <c r="C42" s="5">
        <v>47</v>
      </c>
      <c r="D42" s="3">
        <f>SUMIF(Begleitprotokoll!$B$5:$B$158,Wochenstunden!$C42,Begleitprotokoll!$G$5:$G$158)</f>
        <v>11.75</v>
      </c>
    </row>
    <row r="43" spans="3:4" x14ac:dyDescent="0.3">
      <c r="C43" s="5">
        <v>48</v>
      </c>
      <c r="D43" s="3">
        <f>SUMIF(Begleitprotokoll!$B$5:$B$158,Wochenstunden!$C43,Begleitprotokoll!$G$5:$G$158)</f>
        <v>13</v>
      </c>
    </row>
    <row r="44" spans="3:4" x14ac:dyDescent="0.3">
      <c r="C44" s="5">
        <v>49</v>
      </c>
      <c r="D44" s="3">
        <f>SUMIF(Begleitprotokoll!$B$5:$B$158,Wochenstunden!$C44,Begleitprotokoll!$G$5:$G$158)</f>
        <v>4.5</v>
      </c>
    </row>
    <row r="45" spans="3:4" x14ac:dyDescent="0.3">
      <c r="C45" s="5">
        <v>50</v>
      </c>
      <c r="D45" s="3">
        <f>SUMIF(Begleitprotokoll!$B$5:$B$158,Wochenstunden!$C45,Begleitprotokoll!$G$5:$G$158)</f>
        <v>0</v>
      </c>
    </row>
    <row r="46" spans="3:4" x14ac:dyDescent="0.3">
      <c r="C46" s="5">
        <v>51</v>
      </c>
      <c r="D46" s="3">
        <f>SUMIF(Begleitprotokoll!$B$5:$B$158,Wochenstunden!$C46,Begleitprotokoll!$G$5:$G$158)</f>
        <v>10.5</v>
      </c>
    </row>
    <row r="47" spans="3:4" x14ac:dyDescent="0.3">
      <c r="C47" s="5">
        <v>52</v>
      </c>
      <c r="D47" s="3">
        <f>SUMIF(Begleitprotokoll!$B$5:$B$158,Wochenstunden!$C47,Begleitprotokoll!$G$5:$G$158)</f>
        <v>5</v>
      </c>
    </row>
    <row r="48" spans="3:4" x14ac:dyDescent="0.3">
      <c r="C48" s="5">
        <v>1</v>
      </c>
      <c r="D48" s="3">
        <f>SUMIF(Begleitprotokoll!$B$5:$B$158,Wochenstunden!$C48,Begleitprotokoll!$G$5:$G$158)</f>
        <v>2</v>
      </c>
    </row>
    <row r="49" spans="3:8" x14ac:dyDescent="0.3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3">
      <c r="C50" s="5">
        <v>3</v>
      </c>
      <c r="D50" s="3">
        <f>SUMIF(Begleitprotokoll!$B$5:$B$200,Wochenstunden!$C50,Begleitprotokoll!$G$5:$G$200)</f>
        <v>16.75</v>
      </c>
    </row>
    <row r="51" spans="3:8" x14ac:dyDescent="0.3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3">
      <c r="C52" s="5">
        <v>5</v>
      </c>
      <c r="D52" s="3">
        <f>SUMIF(Begleitprotokoll!$B$5:$B$200,Wochenstunden!$C52,Begleitprotokoll!$G$5:$G$200)</f>
        <v>14.3</v>
      </c>
    </row>
    <row r="53" spans="3:8" x14ac:dyDescent="0.3">
      <c r="C53" s="5">
        <v>6</v>
      </c>
      <c r="D53" s="3">
        <f>SUMIF(Begleitprotokoll!$B$5:$B$200,Wochenstunden!$C53,Begleitprotokoll!$G$5:$G$200)</f>
        <v>18.733333333333334</v>
      </c>
    </row>
    <row r="54" spans="3:8" x14ac:dyDescent="0.3">
      <c r="C54" s="5">
        <v>7</v>
      </c>
      <c r="D54" s="3">
        <f>SUMIF(Begleitprotokoll!$B$5:$B$200,Wochenstunden!$C54,Begleitprotokoll!$G$5:$G$200)</f>
        <v>15.75</v>
      </c>
      <c r="G54" s="3"/>
    </row>
    <row r="55" spans="3:8" x14ac:dyDescent="0.3">
      <c r="C55" s="5">
        <v>8</v>
      </c>
      <c r="D55" s="3">
        <f>SUMIF(Begleitprotokoll!$B$5:$B$200,Wochenstunden!$C55,Begleitprotokoll!$G$5:$G$200)</f>
        <v>14.5</v>
      </c>
      <c r="G55" s="3"/>
    </row>
    <row r="56" spans="3:8" x14ac:dyDescent="0.3">
      <c r="C56" s="5">
        <v>9</v>
      </c>
      <c r="D56" s="3">
        <f>SUMIF(Begleitprotokoll!$B$5:$B$200,Wochenstunden!$C56,Begleitprotokoll!$G$5:$G$200)</f>
        <v>26.666666666666668</v>
      </c>
    </row>
    <row r="57" spans="3:8" x14ac:dyDescent="0.3">
      <c r="C57" s="5">
        <v>10</v>
      </c>
      <c r="D57" s="3">
        <f>SUMIF(Begleitprotokoll!$B$5:$B$200,Wochenstunden!$C57,Begleitprotokoll!$G$5:$G$200)</f>
        <v>0</v>
      </c>
    </row>
    <row r="58" spans="3:8" x14ac:dyDescent="0.3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3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3">
      <c r="C60" s="5">
        <v>13</v>
      </c>
      <c r="D60" s="3">
        <f>SUMIF(Begleitprotokoll!$B$5:$B$203,Wochenstunden!$C60,Begleitprotokoll!$G$5:$G$203)</f>
        <v>0</v>
      </c>
    </row>
    <row r="61" spans="3:8" x14ac:dyDescent="0.3">
      <c r="C61" s="5">
        <v>14</v>
      </c>
      <c r="D61" s="3">
        <f>SUMIF(Begleitprotokoll!$B$5:$B$203,Wochenstunden!$C61,Begleitprotokoll!$G$5:$G$203)</f>
        <v>0</v>
      </c>
    </row>
    <row r="62" spans="3:8" x14ac:dyDescent="0.3">
      <c r="C62" s="5">
        <v>15</v>
      </c>
      <c r="D62" s="3">
        <f>SUMIF(Begleitprotokoll!$B$5:$B$203,Wochenstunden!$C62,Begleitprotokoll!$G$5:$G$203)</f>
        <v>0</v>
      </c>
    </row>
    <row r="63" spans="3:8" x14ac:dyDescent="0.3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2024-03-02T19:15:04Z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