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11760" yWindow="-15" windowWidth="17085" windowHeight="12720" activeTab="5"/>
  </bookViews>
  <sheets>
    <sheet name="ExAll" sheetId="8" r:id="rId1"/>
    <sheet name="Ex_S" sheetId="1" r:id="rId2"/>
    <sheet name="Ex_UD" sheetId="6" r:id="rId3"/>
    <sheet name="Ex_PID" sheetId="5" r:id="rId4"/>
    <sheet name="S_" sheetId="2" r:id="rId5"/>
    <sheet name="PID_" sheetId="4" r:id="rId6"/>
    <sheet name="UD_" sheetId="7" r:id="rId7"/>
    <sheet name="Лист1" sheetId="9" r:id="rId8"/>
    <sheet name="Res" sheetId="3" r:id="rId9"/>
  </sheets>
  <calcPr calcId="152511"/>
</workbook>
</file>

<file path=xl/calcChain.xml><?xml version="1.0" encoding="utf-8"?>
<calcChain xmlns="http://schemas.openxmlformats.org/spreadsheetml/2006/main">
  <c r="C46" i="3" l="1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</calcChain>
</file>

<file path=xl/sharedStrings.xml><?xml version="1.0" encoding="utf-8"?>
<sst xmlns="http://schemas.openxmlformats.org/spreadsheetml/2006/main" count="720" uniqueCount="227">
  <si>
    <t>HOLDING_REGISTERS</t>
  </si>
  <si>
    <t>float</t>
  </si>
  <si>
    <t>ReadWrite</t>
  </si>
  <si>
    <t>int16</t>
  </si>
  <si>
    <t>STNAME</t>
  </si>
  <si>
    <t>Addr1</t>
  </si>
  <si>
    <t>Addr2</t>
  </si>
  <si>
    <t>Name</t>
  </si>
  <si>
    <t>Region</t>
  </si>
  <si>
    <t>Address</t>
  </si>
  <si>
    <t>DataType</t>
  </si>
  <si>
    <t>Access</t>
  </si>
  <si>
    <t>ByteOrder</t>
  </si>
  <si>
    <t>Comment</t>
  </si>
  <si>
    <t>LT514</t>
  </si>
  <si>
    <t>TT515</t>
  </si>
  <si>
    <t>PT612</t>
  </si>
  <si>
    <t>Уровень воды в деаэраторе</t>
  </si>
  <si>
    <t>Температура воды в деаэраторе</t>
  </si>
  <si>
    <t>Давление в деаэраторе</t>
  </si>
  <si>
    <t>Регулятор уровень воды в деаэраторе</t>
  </si>
  <si>
    <t>Регулятор температура воды в деаэраторе</t>
  </si>
  <si>
    <t>Регулятор давление в деаэраторе</t>
  </si>
  <si>
    <t>V513</t>
  </si>
  <si>
    <t>V610</t>
  </si>
  <si>
    <t>V611</t>
  </si>
  <si>
    <t>Рег. клапан подачи воды в деаэратор №1</t>
  </si>
  <si>
    <t>Рег. клапан подачи пара в деаэратор №1</t>
  </si>
  <si>
    <t>Рег. клапан подачи пара на барботаж деаэратора №1</t>
  </si>
  <si>
    <t>'={Addr1} + 0</t>
  </si>
  <si>
    <t>'={Addr1} + 2</t>
  </si>
  <si>
    <t>'={Addr2} + 0</t>
  </si>
  <si>
    <t>'={Addr2} + 2</t>
  </si>
  <si>
    <t>'={Addr2} + 4</t>
  </si>
  <si>
    <t>'={Addr2} + 6</t>
  </si>
  <si>
    <t>'={Addr2} + 8</t>
  </si>
  <si>
    <t>'={Addr2} + 10</t>
  </si>
  <si>
    <t>'={Addr2} + 12</t>
  </si>
  <si>
    <t>'={Addr2} + 14</t>
  </si>
  <si>
    <t>'={Addr2} + 16</t>
  </si>
  <si>
    <t>'={Addr2} + 17</t>
  </si>
  <si>
    <t>'={Addr2} + 18</t>
  </si>
  <si>
    <t>'={Addr2} + 19</t>
  </si>
  <si>
    <t>'={Addr2} + 20</t>
  </si>
  <si>
    <t>S_{STNAME}{g}Val</t>
  </si>
  <si>
    <t>S_{STNAME}{g}Sta</t>
  </si>
  <si>
    <t>S_{STNAME}s{g}SLo</t>
  </si>
  <si>
    <t>S_{STNAME}s{g}SHi</t>
  </si>
  <si>
    <t>S_{STNAME}s{g}SAdd</t>
  </si>
  <si>
    <t>S_{STNAME}s{g}Filtr</t>
  </si>
  <si>
    <t>S_{STNAME}s{g}Force</t>
  </si>
  <si>
    <t>S_{STNAME}s{g}Hyst</t>
  </si>
  <si>
    <t>S_{STNAME}s{g}WLo</t>
  </si>
  <si>
    <t>S_{STNAME}s{g}WHi</t>
  </si>
  <si>
    <t>S_{STNAME}{g}Ai</t>
  </si>
  <si>
    <t>S_{STNAME}s{g}AiLo</t>
  </si>
  <si>
    <t>S_{STNAME}s{g}AiHi</t>
  </si>
  <si>
    <t>S_{STNAME}s{g}AiIndex</t>
  </si>
  <si>
    <t>S_{STNAME}s{g}Cmd</t>
  </si>
  <si>
    <t>{Comment}</t>
  </si>
  <si>
    <t>Нижняя граница шкалы датчика</t>
  </si>
  <si>
    <t>Верхняя граница шкалы датчика</t>
  </si>
  <si>
    <t>Смещение значения</t>
  </si>
  <si>
    <t>Фильтрация значения</t>
  </si>
  <si>
    <t>Значение для подмены параметра в единицах измернния</t>
  </si>
  <si>
    <t>Гистерезис сбрасывания сигнализации</t>
  </si>
  <si>
    <t>Значение нижней предупредительной границы</t>
  </si>
  <si>
    <t>Значение верхней предупредительной  границы</t>
  </si>
  <si>
    <t>Значение АЦП</t>
  </si>
  <si>
    <t>Значение АЦП при Slo</t>
  </si>
  <si>
    <t>Значение АЦП при SHi</t>
  </si>
  <si>
    <t>Номер аналогового канала</t>
  </si>
  <si>
    <t>Слово команд</t>
  </si>
  <si>
    <t>Текущее задание по рампе</t>
  </si>
  <si>
    <t>Задание</t>
  </si>
  <si>
    <t>Отфильтрованная обратная связь</t>
  </si>
  <si>
    <t>Выход регулятора</t>
  </si>
  <si>
    <t>Пропорциональный коэффициент</t>
  </si>
  <si>
    <t>Время интегрирования (Сек.)</t>
  </si>
  <si>
    <t>Время дифференцирования (Сек.)</t>
  </si>
  <si>
    <t>Мертвая зона</t>
  </si>
  <si>
    <t>Коэффициент усиления в мертвой зоне</t>
  </si>
  <si>
    <t>Фильтр сигнала PV</t>
  </si>
  <si>
    <t xml:space="preserve">Рампа изменения SP </t>
  </si>
  <si>
    <t>Максимальное изменение выхода рег. за минуту</t>
  </si>
  <si>
    <t>Минимальное приращение выхода регулятора</t>
  </si>
  <si>
    <t>Время перерасчёта регулятора</t>
  </si>
  <si>
    <t>Шаг выходного сигнала при автонастройке</t>
  </si>
  <si>
    <t>Максимальное время длительности автонастройки, сек.</t>
  </si>
  <si>
    <t>Шкала максимум для датчика обратной связи</t>
  </si>
  <si>
    <t>Шкала минимум для датчика обратной связи</t>
  </si>
  <si>
    <t>Команды</t>
  </si>
  <si>
    <t>Настройки</t>
  </si>
  <si>
    <t>Неисправности</t>
  </si>
  <si>
    <t>'={Addr1} + 3</t>
  </si>
  <si>
    <t>'={Addr2} + 22</t>
  </si>
  <si>
    <t>'={Addr2} + 24</t>
  </si>
  <si>
    <t>'={Addr2} + 26</t>
  </si>
  <si>
    <t>'={Addr2} + 27</t>
  </si>
  <si>
    <t>'={Addr2} + 28</t>
  </si>
  <si>
    <t>'={Addr2} + 30</t>
  </si>
  <si>
    <t>'={Addr2} + 32</t>
  </si>
  <si>
    <t>'={Addr2} + 34</t>
  </si>
  <si>
    <t>Показания</t>
  </si>
  <si>
    <t>Инкремент открытия/ закрытия (%)</t>
  </si>
  <si>
    <t>Управление с PID и АРМ</t>
  </si>
  <si>
    <t>Время полного хода ИМ в сек.</t>
  </si>
  <si>
    <t>Пауза между сменой направления вращения 0-10000 мсек</t>
  </si>
  <si>
    <t>Открыть на 100%</t>
  </si>
  <si>
    <t>Наработка в часах</t>
  </si>
  <si>
    <t>Соличество включений</t>
  </si>
  <si>
    <t>Наработка секунды</t>
  </si>
  <si>
    <t>Наработка минуты</t>
  </si>
  <si>
    <t>Наработка часы</t>
  </si>
  <si>
    <t>Слово состояния</t>
  </si>
  <si>
    <t>PID_{STNAME}{g}SPRamp</t>
  </si>
  <si>
    <t>PID_{STNAME}{g}Sta</t>
  </si>
  <si>
    <t>PID_{STNAME}{g}Flt</t>
  </si>
  <si>
    <t>PID_{STNAME}s{g}SP</t>
  </si>
  <si>
    <t>PID_{STNAME}s{g}PV</t>
  </si>
  <si>
    <t>PID_{STNAME}s{g}CO</t>
  </si>
  <si>
    <t>PID_{STNAME}s{g}KP</t>
  </si>
  <si>
    <t>PID_{STNAME}s{g}TI</t>
  </si>
  <si>
    <t>PID_{STNAME}s{g}TD</t>
  </si>
  <si>
    <t>PID_{STNAME}s{g}DBand</t>
  </si>
  <si>
    <t>PID_{STNAME}s{g}GainKP</t>
  </si>
  <si>
    <t>PID_{STNAME}s{g}FilterPV</t>
  </si>
  <si>
    <t>PID_{STNAME}s{g}dSP</t>
  </si>
  <si>
    <t>PID_{STNAME}s{g}dCOMax</t>
  </si>
  <si>
    <t>PID_{STNAME}s{g}dCOMin</t>
  </si>
  <si>
    <t>PID_{STNAME}s{g}CalcTime</t>
  </si>
  <si>
    <t>PID_{STNAME}s{g}Cfg</t>
  </si>
  <si>
    <t>PID_{STNAME}s{g}Cmd</t>
  </si>
  <si>
    <t>PID_{STNAME}s{g}Step_ampl</t>
  </si>
  <si>
    <t>PID_{STNAME}s{g}Tmax_step</t>
  </si>
  <si>
    <t>PID_{STNAME}s{g}ScaleHi</t>
  </si>
  <si>
    <t>PID_{STNAME}s{g}ScaleLo</t>
  </si>
  <si>
    <t>UD_{STNAME}{g}Inc</t>
  </si>
  <si>
    <t>UD_{STNAME}{g}Sta</t>
  </si>
  <si>
    <t>UD_{STNAME}{g}Flt</t>
  </si>
  <si>
    <t>int32</t>
  </si>
  <si>
    <t>={Addr1} + 0</t>
  </si>
  <si>
    <t>={Addr1} + 2</t>
  </si>
  <si>
    <t>={Addr1} + 3</t>
  </si>
  <si>
    <t>'={Addr2} + 5</t>
  </si>
  <si>
    <t>'={Addr2} + 15</t>
  </si>
  <si>
    <t>UD_{STNAME}s{g}dCO</t>
  </si>
  <si>
    <t>UD_{STNAME}s{g}TM</t>
  </si>
  <si>
    <t>UD_{STNAME}s{g}Pause</t>
  </si>
  <si>
    <t>UD_{STNAME}s{g}Cfg</t>
  </si>
  <si>
    <t>UD_{STNAME}s{g}Cmd</t>
  </si>
  <si>
    <t>UD_{STNAME}s{g}Nar</t>
  </si>
  <si>
    <t>UD_{STNAME}s{g}Count</t>
  </si>
  <si>
    <t>UD_{STNAME}s{g}Nar_s</t>
  </si>
  <si>
    <t>UD_{STNAME}s{g}Nar_m</t>
  </si>
  <si>
    <t>UD_{STNAME}s{g}Nar_h</t>
  </si>
  <si>
    <t>PID_LT514{g}SPRamp</t>
  </si>
  <si>
    <t>PID_LT514{g}Sta</t>
  </si>
  <si>
    <t>PID_LT514{g}Flt</t>
  </si>
  <si>
    <t>PID_LT514s{g}SP</t>
  </si>
  <si>
    <t>PID_LT514s{g}PV</t>
  </si>
  <si>
    <t>PID_LT514s{g}CO</t>
  </si>
  <si>
    <t>PID_LT514s{g}KP</t>
  </si>
  <si>
    <t>PID_LT514s{g}TI</t>
  </si>
  <si>
    <t>PID_LT514s{g}TD</t>
  </si>
  <si>
    <t>PID_LT514s{g}DBand</t>
  </si>
  <si>
    <t>PID_LT514s{g}GainKP</t>
  </si>
  <si>
    <t>PID_LT514s{g}FilterPV</t>
  </si>
  <si>
    <t>PID_LT514s{g}dSP</t>
  </si>
  <si>
    <t>PID_LT514s{g}dCOMax</t>
  </si>
  <si>
    <t>PID_LT514s{g}dCOMin</t>
  </si>
  <si>
    <t>PID_LT514s{g}CalcTime</t>
  </si>
  <si>
    <t>PID_LT514s{g}Cfg</t>
  </si>
  <si>
    <t>PID_LT514s{g}Cmd</t>
  </si>
  <si>
    <t>PID_LT514s{g}Step_ampl</t>
  </si>
  <si>
    <t>PID_LT514s{g}Tmax_step</t>
  </si>
  <si>
    <t>PID_LT514s{g}ScaleHi</t>
  </si>
  <si>
    <t>PID_LT514s{g}ScaleLo</t>
  </si>
  <si>
    <t>PID_TT515{g}SPRamp</t>
  </si>
  <si>
    <t>PID_TT515{g}Sta</t>
  </si>
  <si>
    <t>PID_TT515{g}Flt</t>
  </si>
  <si>
    <t>PID_TT515s{g}SP</t>
  </si>
  <si>
    <t>PID_TT515s{g}PV</t>
  </si>
  <si>
    <t>PID_TT515s{g}CO</t>
  </si>
  <si>
    <t>PID_TT515s{g}KP</t>
  </si>
  <si>
    <t>PID_TT515s{g}TI</t>
  </si>
  <si>
    <t>PID_TT515s{g}TD</t>
  </si>
  <si>
    <t>PID_TT515s{g}DBand</t>
  </si>
  <si>
    <t>PID_TT515s{g}GainKP</t>
  </si>
  <si>
    <t>PID_TT515s{g}FilterPV</t>
  </si>
  <si>
    <t>PID_TT515s{g}dSP</t>
  </si>
  <si>
    <t>PID_TT515s{g}dCOMax</t>
  </si>
  <si>
    <t>PID_TT515s{g}dCOMin</t>
  </si>
  <si>
    <t>PID_TT515s{g}CalcTime</t>
  </si>
  <si>
    <t>PID_TT515s{g}Cfg</t>
  </si>
  <si>
    <t>PID_TT515s{g}Cmd</t>
  </si>
  <si>
    <t>PID_TT515s{g}Step_ampl</t>
  </si>
  <si>
    <t>PID_TT515s{g}Tmax_step</t>
  </si>
  <si>
    <t>PID_TT515s{g}ScaleHi</t>
  </si>
  <si>
    <t>PID_TT515s{g}ScaleLo</t>
  </si>
  <si>
    <t>PID_PT612{g}SPRamp</t>
  </si>
  <si>
    <t>PID_PT612{g}Sta</t>
  </si>
  <si>
    <t>PID_PT612{g}Flt</t>
  </si>
  <si>
    <t>PID_PT612s{g}SP</t>
  </si>
  <si>
    <t>PID_PT612s{g}PV</t>
  </si>
  <si>
    <t>PID_PT612s{g}CO</t>
  </si>
  <si>
    <t>PID_PT612s{g}KP</t>
  </si>
  <si>
    <t>PID_PT612s{g}TI</t>
  </si>
  <si>
    <t>PID_PT612s{g}TD</t>
  </si>
  <si>
    <t>PID_PT612s{g}DBand</t>
  </si>
  <si>
    <t>PID_PT612s{g}GainKP</t>
  </si>
  <si>
    <t>PID_PT612s{g}FilterPV</t>
  </si>
  <si>
    <t>PID_PT612s{g}dSP</t>
  </si>
  <si>
    <t>PID_PT612s{g}dCOMax</t>
  </si>
  <si>
    <t>PID_PT612s{g}dCOMin</t>
  </si>
  <si>
    <t>PID_PT612s{g}CalcTime</t>
  </si>
  <si>
    <t>PID_PT612s{g}Cfg</t>
  </si>
  <si>
    <t>PID_PT612s{g}Cmd</t>
  </si>
  <si>
    <t>PID_PT612s{g}Step_ampl</t>
  </si>
  <si>
    <t>PID_PT612s{g}Tmax_step</t>
  </si>
  <si>
    <t>PID_PT612s{g}ScaleHi</t>
  </si>
  <si>
    <t>PID_PT612s{g}ScaleLo</t>
  </si>
  <si>
    <t>Struct</t>
  </si>
  <si>
    <t>S_</t>
  </si>
  <si>
    <t>UD_</t>
  </si>
  <si>
    <t>PID_</t>
  </si>
  <si>
    <t>Address5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</si>
</sst>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2" sqref="B2"/>
    </sheetView>
  </sheetViews>
  <sheetFormatPr defaultRowHeight="15" x14ac:dyDescent="0.25"/>
  <cols>
    <col min="4" max="4" width="51" bestFit="1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13</v>
      </c>
      <c r="E1" s="2" t="s">
        <v>222</v>
      </c>
    </row>
    <row r="2" spans="1:5" x14ac:dyDescent="0.25">
      <c r="A2" s="2" t="s">
        <v>14</v>
      </c>
      <c r="B2" s="2">
        <v>1000</v>
      </c>
      <c r="C2" s="2">
        <v>2000</v>
      </c>
      <c r="D2" s="2" t="s">
        <v>17</v>
      </c>
      <c r="E2" s="2" t="s">
        <v>223</v>
      </c>
    </row>
    <row r="3" spans="1:5" x14ac:dyDescent="0.25">
      <c r="A3" s="2" t="s">
        <v>15</v>
      </c>
      <c r="B3" s="2">
        <v>1004</v>
      </c>
      <c r="C3" s="2">
        <v>2030</v>
      </c>
      <c r="D3" s="2" t="s">
        <v>18</v>
      </c>
      <c r="E3" s="2" t="s">
        <v>223</v>
      </c>
    </row>
    <row r="4" spans="1:5" x14ac:dyDescent="0.25">
      <c r="A4" s="2" t="s">
        <v>16</v>
      </c>
      <c r="B4" s="2">
        <v>1008</v>
      </c>
      <c r="C4" s="2">
        <v>2060</v>
      </c>
      <c r="D4" s="2" t="s">
        <v>19</v>
      </c>
      <c r="E4" s="2" t="s">
        <v>223</v>
      </c>
    </row>
    <row r="5" spans="1:5" x14ac:dyDescent="0.25">
      <c r="A5" s="2" t="s">
        <v>23</v>
      </c>
      <c r="B5" s="2">
        <v>1040</v>
      </c>
      <c r="C5" s="2">
        <v>2200</v>
      </c>
      <c r="D5" s="2" t="s">
        <v>26</v>
      </c>
      <c r="E5" s="2" t="s">
        <v>224</v>
      </c>
    </row>
    <row r="6" spans="1:5" x14ac:dyDescent="0.25">
      <c r="A6" s="2" t="s">
        <v>24</v>
      </c>
      <c r="B6" s="2">
        <v>1044</v>
      </c>
      <c r="C6" s="2">
        <v>2220</v>
      </c>
      <c r="D6" s="2" t="s">
        <v>27</v>
      </c>
      <c r="E6" s="2" t="s">
        <v>224</v>
      </c>
    </row>
    <row r="7" spans="1:5" x14ac:dyDescent="0.25">
      <c r="A7" s="2" t="s">
        <v>25</v>
      </c>
      <c r="B7" s="2">
        <v>1048</v>
      </c>
      <c r="C7" s="2">
        <v>2240</v>
      </c>
      <c r="D7" s="2" t="s">
        <v>28</v>
      </c>
      <c r="E7" s="2" t="s">
        <v>224</v>
      </c>
    </row>
    <row r="8" spans="1:5" x14ac:dyDescent="0.25">
      <c r="A8" s="2" t="s">
        <v>14</v>
      </c>
      <c r="B8" s="2">
        <v>1020</v>
      </c>
      <c r="C8" s="2">
        <v>2100</v>
      </c>
      <c r="D8" s="2" t="s">
        <v>20</v>
      </c>
      <c r="E8" s="2" t="s">
        <v>225</v>
      </c>
    </row>
    <row r="9" spans="1:5" x14ac:dyDescent="0.25">
      <c r="A9" s="2" t="s">
        <v>15</v>
      </c>
      <c r="B9" s="2">
        <v>1024</v>
      </c>
      <c r="C9" s="2">
        <v>2130</v>
      </c>
      <c r="D9" s="2" t="s">
        <v>21</v>
      </c>
      <c r="E9" s="2" t="s">
        <v>225</v>
      </c>
    </row>
    <row r="10" spans="1:5" x14ac:dyDescent="0.25">
      <c r="A10" s="2" t="s">
        <v>16</v>
      </c>
      <c r="B10" s="2">
        <v>1028</v>
      </c>
      <c r="C10" s="2">
        <v>2160</v>
      </c>
      <c r="D10" s="2" t="s">
        <v>22</v>
      </c>
      <c r="E10" s="3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cols>
    <col min="3" max="3" width="8.140625" customWidth="1"/>
    <col min="4" max="4" width="31.42578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13</v>
      </c>
    </row>
    <row r="2" spans="1:4" x14ac:dyDescent="0.25">
      <c r="A2" s="2" t="s">
        <v>14</v>
      </c>
      <c r="B2" s="2">
        <v>1000</v>
      </c>
      <c r="C2" s="2">
        <v>2000</v>
      </c>
      <c r="D2" s="2" t="s">
        <v>17</v>
      </c>
    </row>
    <row r="3" spans="1:4" x14ac:dyDescent="0.25">
      <c r="A3" s="2" t="s">
        <v>15</v>
      </c>
      <c r="B3" s="2">
        <v>1004</v>
      </c>
      <c r="C3" s="2">
        <v>2030</v>
      </c>
      <c r="D3" s="2" t="s">
        <v>18</v>
      </c>
    </row>
    <row r="4" spans="1:4" x14ac:dyDescent="0.25">
      <c r="A4" s="2" t="s">
        <v>16</v>
      </c>
      <c r="B4" s="2">
        <v>1008</v>
      </c>
      <c r="C4" s="2">
        <v>2060</v>
      </c>
      <c r="D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3" max="3" width="8.28515625" customWidth="1"/>
    <col min="4" max="4" width="51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13</v>
      </c>
    </row>
    <row r="2" spans="1:4" x14ac:dyDescent="0.25">
      <c r="A2" s="2" t="s">
        <v>23</v>
      </c>
      <c r="B2" s="2">
        <v>1040</v>
      </c>
      <c r="C2" s="2">
        <v>2200</v>
      </c>
      <c r="D2" s="2" t="s">
        <v>26</v>
      </c>
    </row>
    <row r="3" spans="1:4" x14ac:dyDescent="0.25">
      <c r="A3" s="2" t="s">
        <v>24</v>
      </c>
      <c r="B3" s="2">
        <v>1044</v>
      </c>
      <c r="C3" s="2">
        <v>2220</v>
      </c>
      <c r="D3" s="2" t="s">
        <v>27</v>
      </c>
    </row>
    <row r="4" spans="1:4" x14ac:dyDescent="0.25">
      <c r="A4" s="2" t="s">
        <v>25</v>
      </c>
      <c r="B4" s="2">
        <v>1048</v>
      </c>
      <c r="C4" s="2">
        <v>2240</v>
      </c>
      <c r="D4" s="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4"/>
    </sheetView>
  </sheetViews>
  <sheetFormatPr defaultRowHeight="15" x14ac:dyDescent="0.25"/>
  <cols>
    <col min="3" max="3" width="8.28515625" customWidth="1"/>
    <col min="4" max="4" width="41.28515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13</v>
      </c>
    </row>
    <row r="2" spans="1:4" x14ac:dyDescent="0.25">
      <c r="A2" s="2" t="s">
        <v>14</v>
      </c>
      <c r="B2" s="2">
        <v>1020</v>
      </c>
      <c r="C2" s="2">
        <v>2100</v>
      </c>
      <c r="D2" s="2" t="s">
        <v>20</v>
      </c>
    </row>
    <row r="3" spans="1:4" x14ac:dyDescent="0.25">
      <c r="A3" s="2" t="s">
        <v>15</v>
      </c>
      <c r="B3" s="2">
        <v>1024</v>
      </c>
      <c r="C3" s="2">
        <v>2130</v>
      </c>
      <c r="D3" s="2" t="s">
        <v>21</v>
      </c>
    </row>
    <row r="4" spans="1:4" x14ac:dyDescent="0.25">
      <c r="A4" s="2" t="s">
        <v>16</v>
      </c>
      <c r="B4" s="2">
        <v>1028</v>
      </c>
      <c r="C4" s="2">
        <v>2160</v>
      </c>
      <c r="D4" s="2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B16"/>
    </sheetView>
  </sheetViews>
  <sheetFormatPr defaultRowHeight="15" x14ac:dyDescent="0.25"/>
  <cols>
    <col min="3" max="3" width="14" customWidth="1"/>
    <col min="5" max="5" width="10.42578125" bestFit="1" customWidth="1"/>
    <col min="6" max="6" width="10.140625" bestFit="1" customWidth="1"/>
    <col min="7" max="7" width="55.5703125" bestFit="1" customWidth="1"/>
    <col min="8" max="8" width="22.42578125" bestFit="1" customWidth="1"/>
    <col min="9" max="9" width="19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44</v>
      </c>
      <c r="B2" t="s">
        <v>0</v>
      </c>
      <c r="C2" s="1" t="s">
        <v>29</v>
      </c>
      <c r="D2" t="s">
        <v>1</v>
      </c>
      <c r="E2" t="s">
        <v>2</v>
      </c>
      <c r="F2">
        <v>10325476</v>
      </c>
      <c r="G2" t="s">
        <v>103</v>
      </c>
    </row>
    <row r="3" spans="1:7" x14ac:dyDescent="0.25">
      <c r="A3" t="s">
        <v>45</v>
      </c>
      <c r="B3" t="s">
        <v>0</v>
      </c>
      <c r="C3" s="1" t="s">
        <v>30</v>
      </c>
      <c r="D3" t="s">
        <v>3</v>
      </c>
      <c r="E3" t="s">
        <v>2</v>
      </c>
      <c r="F3">
        <v>10325476</v>
      </c>
      <c r="G3" t="s">
        <v>59</v>
      </c>
    </row>
    <row r="4" spans="1:7" x14ac:dyDescent="0.25">
      <c r="A4" t="s">
        <v>46</v>
      </c>
      <c r="B4" t="s">
        <v>0</v>
      </c>
      <c r="C4" s="1" t="s">
        <v>31</v>
      </c>
      <c r="D4" t="s">
        <v>1</v>
      </c>
      <c r="E4" t="s">
        <v>2</v>
      </c>
      <c r="F4">
        <v>10325476</v>
      </c>
      <c r="G4" t="s">
        <v>60</v>
      </c>
    </row>
    <row r="5" spans="1:7" x14ac:dyDescent="0.25">
      <c r="A5" t="s">
        <v>47</v>
      </c>
      <c r="B5" t="s">
        <v>0</v>
      </c>
      <c r="C5" s="1" t="s">
        <v>32</v>
      </c>
      <c r="D5" t="s">
        <v>1</v>
      </c>
      <c r="E5" t="s">
        <v>2</v>
      </c>
      <c r="F5">
        <v>10325476</v>
      </c>
      <c r="G5" t="s">
        <v>61</v>
      </c>
    </row>
    <row r="6" spans="1:7" x14ac:dyDescent="0.25">
      <c r="A6" t="s">
        <v>48</v>
      </c>
      <c r="B6" t="s">
        <v>0</v>
      </c>
      <c r="C6" s="1" t="s">
        <v>33</v>
      </c>
      <c r="D6" t="s">
        <v>1</v>
      </c>
      <c r="E6" t="s">
        <v>2</v>
      </c>
      <c r="F6">
        <v>10325476</v>
      </c>
      <c r="G6" t="s">
        <v>62</v>
      </c>
    </row>
    <row r="7" spans="1:7" x14ac:dyDescent="0.25">
      <c r="A7" t="s">
        <v>49</v>
      </c>
      <c r="B7" t="s">
        <v>0</v>
      </c>
      <c r="C7" t="s">
        <v>34</v>
      </c>
      <c r="D7" t="s">
        <v>1</v>
      </c>
      <c r="E7" t="s">
        <v>2</v>
      </c>
      <c r="F7">
        <v>10325476</v>
      </c>
      <c r="G7" t="s">
        <v>63</v>
      </c>
    </row>
    <row r="8" spans="1:7" x14ac:dyDescent="0.25">
      <c r="A8" t="s">
        <v>50</v>
      </c>
      <c r="B8" t="s">
        <v>0</v>
      </c>
      <c r="C8" t="s">
        <v>35</v>
      </c>
      <c r="D8" t="s">
        <v>1</v>
      </c>
      <c r="E8" t="s">
        <v>2</v>
      </c>
      <c r="F8">
        <v>10325476</v>
      </c>
      <c r="G8" t="s">
        <v>64</v>
      </c>
    </row>
    <row r="9" spans="1:7" x14ac:dyDescent="0.25">
      <c r="A9" t="s">
        <v>51</v>
      </c>
      <c r="B9" t="s">
        <v>0</v>
      </c>
      <c r="C9" t="s">
        <v>36</v>
      </c>
      <c r="D9" t="s">
        <v>1</v>
      </c>
      <c r="E9" t="s">
        <v>2</v>
      </c>
      <c r="F9">
        <v>10325476</v>
      </c>
      <c r="G9" t="s">
        <v>65</v>
      </c>
    </row>
    <row r="10" spans="1:7" x14ac:dyDescent="0.25">
      <c r="A10" t="s">
        <v>52</v>
      </c>
      <c r="B10" t="s">
        <v>0</v>
      </c>
      <c r="C10" t="s">
        <v>37</v>
      </c>
      <c r="D10" t="s">
        <v>1</v>
      </c>
      <c r="E10" t="s">
        <v>2</v>
      </c>
      <c r="F10">
        <v>10325476</v>
      </c>
      <c r="G10" t="s">
        <v>66</v>
      </c>
    </row>
    <row r="11" spans="1:7" x14ac:dyDescent="0.25">
      <c r="A11" t="s">
        <v>53</v>
      </c>
      <c r="B11" t="s">
        <v>0</v>
      </c>
      <c r="C11" t="s">
        <v>38</v>
      </c>
      <c r="D11" t="s">
        <v>1</v>
      </c>
      <c r="E11" t="s">
        <v>2</v>
      </c>
      <c r="F11">
        <v>10325476</v>
      </c>
      <c r="G11" t="s">
        <v>67</v>
      </c>
    </row>
    <row r="12" spans="1:7" x14ac:dyDescent="0.25">
      <c r="A12" t="s">
        <v>54</v>
      </c>
      <c r="B12" t="s">
        <v>0</v>
      </c>
      <c r="C12" t="s">
        <v>39</v>
      </c>
      <c r="D12" t="s">
        <v>3</v>
      </c>
      <c r="E12" t="s">
        <v>2</v>
      </c>
      <c r="F12">
        <v>10325476</v>
      </c>
      <c r="G12" t="s">
        <v>68</v>
      </c>
    </row>
    <row r="13" spans="1:7" x14ac:dyDescent="0.25">
      <c r="A13" t="s">
        <v>55</v>
      </c>
      <c r="B13" t="s">
        <v>0</v>
      </c>
      <c r="C13" t="s">
        <v>40</v>
      </c>
      <c r="D13" t="s">
        <v>3</v>
      </c>
      <c r="E13" t="s">
        <v>2</v>
      </c>
      <c r="F13">
        <v>10325476</v>
      </c>
      <c r="G13" t="s">
        <v>69</v>
      </c>
    </row>
    <row r="14" spans="1:7" x14ac:dyDescent="0.25">
      <c r="A14" t="s">
        <v>56</v>
      </c>
      <c r="B14" t="s">
        <v>0</v>
      </c>
      <c r="C14" t="s">
        <v>41</v>
      </c>
      <c r="D14" t="s">
        <v>3</v>
      </c>
      <c r="E14" t="s">
        <v>2</v>
      </c>
      <c r="F14">
        <v>10325476</v>
      </c>
      <c r="G14" t="s">
        <v>70</v>
      </c>
    </row>
    <row r="15" spans="1:7" x14ac:dyDescent="0.25">
      <c r="A15" t="s">
        <v>57</v>
      </c>
      <c r="B15" t="s">
        <v>0</v>
      </c>
      <c r="C15" t="s">
        <v>42</v>
      </c>
      <c r="D15" t="s">
        <v>3</v>
      </c>
      <c r="E15" t="s">
        <v>2</v>
      </c>
      <c r="F15">
        <v>10325476</v>
      </c>
      <c r="G15" t="s">
        <v>71</v>
      </c>
    </row>
    <row r="16" spans="1:7" x14ac:dyDescent="0.25">
      <c r="A16" t="s">
        <v>58</v>
      </c>
      <c r="B16" t="s">
        <v>0</v>
      </c>
      <c r="C16" t="s">
        <v>43</v>
      </c>
      <c r="D16" t="s">
        <v>3</v>
      </c>
      <c r="E16" t="s">
        <v>2</v>
      </c>
      <c r="F16">
        <v>10325476</v>
      </c>
      <c r="G1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3"/>
  <sheetViews>
    <sheetView tabSelected="1" workbookViewId="0">
      <selection activeCell="H1" sqref="H1:J23"/>
    </sheetView>
  </sheetViews>
  <sheetFormatPr defaultRowHeight="15" x14ac:dyDescent="0.25"/>
  <cols>
    <col min="1" max="1" width="27.28515625" bestFit="1" customWidth="1"/>
    <col min="3" max="3" width="13.140625" bestFit="1" customWidth="1"/>
    <col min="4" max="4" width="9.28515625" bestFit="1" customWidth="1"/>
    <col min="6" max="6" width="10.140625" bestFit="1" customWidth="1"/>
    <col min="7" max="7" width="10.5703125" bestFit="1" customWidth="1"/>
  </cols>
  <sheetData>
    <row r="1" spans="4:10" x14ac:dyDescent="0.25">
      <c r="D1" t="s">
        <v>10</v>
      </c>
      <c r="E1" t="s">
        <v>11</v>
      </c>
      <c r="F1" t="s">
        <v>12</v>
      </c>
      <c r="G1" t="s">
        <v>13</v>
      </c>
      <c r="H1" t="s">
        <v>7</v>
      </c>
      <c r="I1" t="s">
        <v>8</v>
      </c>
      <c r="J1" t="s">
        <v>9</v>
      </c>
    </row>
    <row r="2" spans="4:10" x14ac:dyDescent="0.25">
      <c r="D2" t="s">
        <v>1</v>
      </c>
      <c r="E2" t="s">
        <v>2</v>
      </c>
      <c r="F2">
        <v>10325476</v>
      </c>
      <c r="G2" t="s">
        <v>73</v>
      </c>
      <c r="H2" t="s">
        <v>115</v>
      </c>
      <c r="I2" t="s">
        <v>0</v>
      </c>
      <c r="J2" t="s">
        <v>29</v>
      </c>
    </row>
    <row r="3" spans="4:10" x14ac:dyDescent="0.25">
      <c r="D3" t="s">
        <v>3</v>
      </c>
      <c r="E3" t="s">
        <v>2</v>
      </c>
      <c r="F3">
        <v>10325476</v>
      </c>
      <c r="G3" t="s">
        <v>59</v>
      </c>
      <c r="H3" t="s">
        <v>116</v>
      </c>
      <c r="I3" t="s">
        <v>0</v>
      </c>
      <c r="J3" t="s">
        <v>30</v>
      </c>
    </row>
    <row r="4" spans="4:10" x14ac:dyDescent="0.25">
      <c r="D4" t="s">
        <v>3</v>
      </c>
      <c r="E4" t="s">
        <v>2</v>
      </c>
      <c r="F4">
        <v>10325476</v>
      </c>
      <c r="G4" t="s">
        <v>93</v>
      </c>
      <c r="H4" t="s">
        <v>117</v>
      </c>
      <c r="I4" t="s">
        <v>0</v>
      </c>
      <c r="J4" t="s">
        <v>94</v>
      </c>
    </row>
    <row r="5" spans="4:10" x14ac:dyDescent="0.25">
      <c r="D5" t="s">
        <v>1</v>
      </c>
      <c r="E5" t="s">
        <v>2</v>
      </c>
      <c r="F5">
        <v>10325476</v>
      </c>
      <c r="G5" t="s">
        <v>74</v>
      </c>
      <c r="H5" t="s">
        <v>118</v>
      </c>
      <c r="I5" t="s">
        <v>0</v>
      </c>
      <c r="J5" t="s">
        <v>31</v>
      </c>
    </row>
    <row r="6" spans="4:10" x14ac:dyDescent="0.25">
      <c r="D6" t="s">
        <v>1</v>
      </c>
      <c r="E6" t="s">
        <v>2</v>
      </c>
      <c r="F6">
        <v>10325476</v>
      </c>
      <c r="G6" t="s">
        <v>75</v>
      </c>
      <c r="H6" t="s">
        <v>119</v>
      </c>
      <c r="I6" t="s">
        <v>0</v>
      </c>
      <c r="J6" t="s">
        <v>32</v>
      </c>
    </row>
    <row r="7" spans="4:10" x14ac:dyDescent="0.25">
      <c r="D7" t="s">
        <v>1</v>
      </c>
      <c r="E7" t="s">
        <v>2</v>
      </c>
      <c r="F7">
        <v>10325476</v>
      </c>
      <c r="G7" t="s">
        <v>76</v>
      </c>
      <c r="H7" t="s">
        <v>120</v>
      </c>
      <c r="I7" t="s">
        <v>0</v>
      </c>
      <c r="J7" t="s">
        <v>33</v>
      </c>
    </row>
    <row r="8" spans="4:10" x14ac:dyDescent="0.25">
      <c r="D8" t="s">
        <v>1</v>
      </c>
      <c r="E8" t="s">
        <v>2</v>
      </c>
      <c r="F8">
        <v>10325476</v>
      </c>
      <c r="G8" t="s">
        <v>77</v>
      </c>
      <c r="H8" t="s">
        <v>121</v>
      </c>
      <c r="I8" t="s">
        <v>0</v>
      </c>
      <c r="J8" t="s">
        <v>34</v>
      </c>
    </row>
    <row r="9" spans="4:10" x14ac:dyDescent="0.25">
      <c r="D9" t="s">
        <v>1</v>
      </c>
      <c r="E9" t="s">
        <v>2</v>
      </c>
      <c r="F9">
        <v>10325476</v>
      </c>
      <c r="G9" t="s">
        <v>78</v>
      </c>
      <c r="H9" t="s">
        <v>122</v>
      </c>
      <c r="I9" t="s">
        <v>0</v>
      </c>
      <c r="J9" t="s">
        <v>35</v>
      </c>
    </row>
    <row r="10" spans="4:10" x14ac:dyDescent="0.25">
      <c r="D10" t="s">
        <v>1</v>
      </c>
      <c r="E10" t="s">
        <v>2</v>
      </c>
      <c r="F10">
        <v>10325476</v>
      </c>
      <c r="G10" t="s">
        <v>79</v>
      </c>
      <c r="H10" t="s">
        <v>123</v>
      </c>
      <c r="I10" t="s">
        <v>0</v>
      </c>
      <c r="J10" t="s">
        <v>36</v>
      </c>
    </row>
    <row r="11" spans="4:10" x14ac:dyDescent="0.25">
      <c r="D11" t="s">
        <v>1</v>
      </c>
      <c r="E11" t="s">
        <v>2</v>
      </c>
      <c r="F11">
        <v>10325476</v>
      </c>
      <c r="G11" t="s">
        <v>80</v>
      </c>
      <c r="H11" t="s">
        <v>124</v>
      </c>
      <c r="I11" t="s">
        <v>0</v>
      </c>
      <c r="J11" t="s">
        <v>37</v>
      </c>
    </row>
    <row r="12" spans="4:10" x14ac:dyDescent="0.25">
      <c r="D12" t="s">
        <v>1</v>
      </c>
      <c r="E12" t="s">
        <v>2</v>
      </c>
      <c r="F12">
        <v>10325476</v>
      </c>
      <c r="G12" t="s">
        <v>81</v>
      </c>
      <c r="H12" t="s">
        <v>125</v>
      </c>
      <c r="I12" t="s">
        <v>0</v>
      </c>
      <c r="J12" t="s">
        <v>38</v>
      </c>
    </row>
    <row r="13" spans="4:10" x14ac:dyDescent="0.25">
      <c r="D13" t="s">
        <v>1</v>
      </c>
      <c r="E13" t="s">
        <v>2</v>
      </c>
      <c r="F13">
        <v>10325476</v>
      </c>
      <c r="G13" t="s">
        <v>82</v>
      </c>
      <c r="H13" t="s">
        <v>126</v>
      </c>
      <c r="I13" t="s">
        <v>0</v>
      </c>
      <c r="J13" t="s">
        <v>39</v>
      </c>
    </row>
    <row r="14" spans="4:10" x14ac:dyDescent="0.25">
      <c r="D14" t="s">
        <v>1</v>
      </c>
      <c r="E14" t="s">
        <v>2</v>
      </c>
      <c r="F14">
        <v>10325476</v>
      </c>
      <c r="G14" t="s">
        <v>83</v>
      </c>
      <c r="H14" t="s">
        <v>127</v>
      </c>
      <c r="I14" t="s">
        <v>0</v>
      </c>
      <c r="J14" t="s">
        <v>41</v>
      </c>
    </row>
    <row r="15" spans="4:10" x14ac:dyDescent="0.25">
      <c r="D15" t="s">
        <v>1</v>
      </c>
      <c r="E15" t="s">
        <v>2</v>
      </c>
      <c r="F15">
        <v>10325476</v>
      </c>
      <c r="G15" t="s">
        <v>84</v>
      </c>
      <c r="H15" t="s">
        <v>128</v>
      </c>
      <c r="I15" t="s">
        <v>0</v>
      </c>
      <c r="J15" t="s">
        <v>43</v>
      </c>
    </row>
    <row r="16" spans="4:10" x14ac:dyDescent="0.25">
      <c r="D16" t="s">
        <v>1</v>
      </c>
      <c r="E16" t="s">
        <v>2</v>
      </c>
      <c r="F16">
        <v>10325476</v>
      </c>
      <c r="G16" t="s">
        <v>85</v>
      </c>
      <c r="H16" t="s">
        <v>129</v>
      </c>
      <c r="I16" t="s">
        <v>0</v>
      </c>
      <c r="J16" t="s">
        <v>95</v>
      </c>
    </row>
    <row r="17" spans="4:10" x14ac:dyDescent="0.25">
      <c r="D17" t="s">
        <v>1</v>
      </c>
      <c r="E17" t="s">
        <v>2</v>
      </c>
      <c r="F17">
        <v>10325476</v>
      </c>
      <c r="G17" t="s">
        <v>86</v>
      </c>
      <c r="H17" t="s">
        <v>130</v>
      </c>
      <c r="I17" t="s">
        <v>0</v>
      </c>
      <c r="J17" t="s">
        <v>96</v>
      </c>
    </row>
    <row r="18" spans="4:10" x14ac:dyDescent="0.25">
      <c r="D18" t="s">
        <v>3</v>
      </c>
      <c r="E18" t="s">
        <v>2</v>
      </c>
      <c r="F18">
        <v>10325476</v>
      </c>
      <c r="G18" t="s">
        <v>92</v>
      </c>
      <c r="H18" t="s">
        <v>131</v>
      </c>
      <c r="I18" t="s">
        <v>0</v>
      </c>
      <c r="J18" t="s">
        <v>97</v>
      </c>
    </row>
    <row r="19" spans="4:10" x14ac:dyDescent="0.25">
      <c r="D19" t="s">
        <v>3</v>
      </c>
      <c r="E19" t="s">
        <v>2</v>
      </c>
      <c r="F19">
        <v>10325476</v>
      </c>
      <c r="G19" t="s">
        <v>91</v>
      </c>
      <c r="H19" t="s">
        <v>132</v>
      </c>
      <c r="I19" t="s">
        <v>0</v>
      </c>
      <c r="J19" t="s">
        <v>98</v>
      </c>
    </row>
    <row r="20" spans="4:10" x14ac:dyDescent="0.25">
      <c r="D20" t="s">
        <v>1</v>
      </c>
      <c r="E20" t="s">
        <v>2</v>
      </c>
      <c r="F20">
        <v>10325476</v>
      </c>
      <c r="G20" t="s">
        <v>87</v>
      </c>
      <c r="H20" t="s">
        <v>133</v>
      </c>
      <c r="I20" t="s">
        <v>0</v>
      </c>
      <c r="J20" t="s">
        <v>99</v>
      </c>
    </row>
    <row r="21" spans="4:10" x14ac:dyDescent="0.25">
      <c r="D21" t="s">
        <v>1</v>
      </c>
      <c r="E21" t="s">
        <v>2</v>
      </c>
      <c r="F21">
        <v>10325476</v>
      </c>
      <c r="G21" t="s">
        <v>88</v>
      </c>
      <c r="H21" t="s">
        <v>134</v>
      </c>
      <c r="I21" t="s">
        <v>0</v>
      </c>
      <c r="J21" t="s">
        <v>100</v>
      </c>
    </row>
    <row r="22" spans="4:10" x14ac:dyDescent="0.25">
      <c r="D22" t="s">
        <v>1</v>
      </c>
      <c r="E22" t="s">
        <v>2</v>
      </c>
      <c r="F22">
        <v>10325476</v>
      </c>
      <c r="G22" t="s">
        <v>89</v>
      </c>
      <c r="H22" t="s">
        <v>135</v>
      </c>
      <c r="I22" t="s">
        <v>0</v>
      </c>
      <c r="J22" t="s">
        <v>101</v>
      </c>
    </row>
    <row r="23" spans="4:10" x14ac:dyDescent="0.25">
      <c r="D23" t="s">
        <v>1</v>
      </c>
      <c r="E23" t="s">
        <v>2</v>
      </c>
      <c r="F23">
        <v>10325476</v>
      </c>
      <c r="G23" t="s">
        <v>90</v>
      </c>
      <c r="H23" t="s">
        <v>136</v>
      </c>
      <c r="I23" t="s">
        <v>0</v>
      </c>
      <c r="J2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7" sqref="F7"/>
    </sheetView>
  </sheetViews>
  <sheetFormatPr defaultRowHeight="15" x14ac:dyDescent="0.25"/>
  <cols>
    <col min="1" max="1" width="22.140625" bestFit="1" customWidth="1"/>
    <col min="2" max="2" width="20.140625" customWidth="1"/>
    <col min="3" max="3" width="13.7109375" customWidth="1"/>
    <col min="4" max="4" width="9.28515625" bestFit="1" customWidth="1"/>
    <col min="5" max="5" width="11.7109375" customWidth="1"/>
    <col min="6" max="6" width="13" customWidth="1"/>
    <col min="7" max="7" width="55.5703125" bestFit="1" customWidth="1"/>
  </cols>
  <sheetData>
    <row r="1" spans="1:7" x14ac:dyDescent="0.25">
      <c r="A1" t="s">
        <v>7</v>
      </c>
      <c r="B1" t="s">
        <v>8</v>
      </c>
      <c r="C1" t="s">
        <v>226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137</v>
      </c>
      <c r="B2" t="s">
        <v>0</v>
      </c>
      <c r="C2" s="1" t="s">
        <v>141</v>
      </c>
      <c r="D2" t="s">
        <v>1</v>
      </c>
      <c r="E2" t="s">
        <v>2</v>
      </c>
      <c r="F2">
        <v>10325476</v>
      </c>
      <c r="G2" t="s">
        <v>104</v>
      </c>
    </row>
    <row r="3" spans="1:7" x14ac:dyDescent="0.25">
      <c r="A3" t="s">
        <v>138</v>
      </c>
      <c r="B3" t="s">
        <v>0</v>
      </c>
      <c r="C3" s="1" t="s">
        <v>142</v>
      </c>
      <c r="D3" t="s">
        <v>3</v>
      </c>
      <c r="E3" t="s">
        <v>2</v>
      </c>
      <c r="F3">
        <v>10325476</v>
      </c>
      <c r="G3" t="s">
        <v>114</v>
      </c>
    </row>
    <row r="4" spans="1:7" x14ac:dyDescent="0.25">
      <c r="A4" t="s">
        <v>139</v>
      </c>
      <c r="B4" t="s">
        <v>0</v>
      </c>
      <c r="C4" s="1" t="s">
        <v>143</v>
      </c>
      <c r="D4" t="s">
        <v>3</v>
      </c>
      <c r="E4" t="s">
        <v>2</v>
      </c>
      <c r="F4">
        <v>10325476</v>
      </c>
      <c r="G4" t="s">
        <v>93</v>
      </c>
    </row>
    <row r="5" spans="1:7" x14ac:dyDescent="0.25">
      <c r="A5" t="s">
        <v>146</v>
      </c>
      <c r="B5" t="s">
        <v>0</v>
      </c>
      <c r="C5" t="s">
        <v>31</v>
      </c>
      <c r="D5" t="s">
        <v>1</v>
      </c>
      <c r="E5" t="s">
        <v>2</v>
      </c>
      <c r="F5">
        <v>10325476</v>
      </c>
      <c r="G5" t="s">
        <v>105</v>
      </c>
    </row>
    <row r="6" spans="1:7" x14ac:dyDescent="0.25">
      <c r="A6" t="s">
        <v>147</v>
      </c>
      <c r="B6" t="s">
        <v>0</v>
      </c>
      <c r="C6" t="s">
        <v>32</v>
      </c>
      <c r="D6" t="s">
        <v>1</v>
      </c>
      <c r="E6" t="s">
        <v>2</v>
      </c>
      <c r="F6">
        <v>10325476</v>
      </c>
      <c r="G6" t="s">
        <v>106</v>
      </c>
    </row>
    <row r="7" spans="1:7" x14ac:dyDescent="0.25">
      <c r="A7" t="s">
        <v>148</v>
      </c>
      <c r="B7" t="s">
        <v>0</v>
      </c>
      <c r="C7" t="s">
        <v>33</v>
      </c>
      <c r="D7" t="s">
        <v>3</v>
      </c>
      <c r="E7" t="s">
        <v>2</v>
      </c>
      <c r="F7">
        <v>10325476</v>
      </c>
      <c r="G7" t="s">
        <v>107</v>
      </c>
    </row>
    <row r="8" spans="1:7" x14ac:dyDescent="0.25">
      <c r="A8" t="s">
        <v>149</v>
      </c>
      <c r="B8" t="s">
        <v>0</v>
      </c>
      <c r="C8" t="s">
        <v>144</v>
      </c>
      <c r="D8" t="s">
        <v>3</v>
      </c>
      <c r="E8" t="s">
        <v>2</v>
      </c>
      <c r="F8">
        <v>10325476</v>
      </c>
      <c r="G8" t="s">
        <v>92</v>
      </c>
    </row>
    <row r="9" spans="1:7" x14ac:dyDescent="0.25">
      <c r="A9" t="s">
        <v>150</v>
      </c>
      <c r="B9" t="s">
        <v>0</v>
      </c>
      <c r="C9" t="s">
        <v>34</v>
      </c>
      <c r="D9" t="s">
        <v>3</v>
      </c>
      <c r="E9" t="s">
        <v>2</v>
      </c>
      <c r="F9">
        <v>10325476</v>
      </c>
      <c r="G9" t="s">
        <v>108</v>
      </c>
    </row>
    <row r="10" spans="1:7" x14ac:dyDescent="0.25">
      <c r="A10" t="s">
        <v>151</v>
      </c>
      <c r="B10" t="s">
        <v>0</v>
      </c>
      <c r="C10" t="s">
        <v>35</v>
      </c>
      <c r="D10" t="s">
        <v>1</v>
      </c>
      <c r="E10" t="s">
        <v>2</v>
      </c>
      <c r="F10">
        <v>10325476</v>
      </c>
      <c r="G10" t="s">
        <v>109</v>
      </c>
    </row>
    <row r="11" spans="1:7" x14ac:dyDescent="0.25">
      <c r="A11" t="s">
        <v>152</v>
      </c>
      <c r="B11" t="s">
        <v>0</v>
      </c>
      <c r="C11" t="s">
        <v>36</v>
      </c>
      <c r="D11" t="s">
        <v>140</v>
      </c>
      <c r="E11" t="s">
        <v>2</v>
      </c>
      <c r="F11">
        <v>10325476</v>
      </c>
      <c r="G11" t="s">
        <v>110</v>
      </c>
    </row>
    <row r="12" spans="1:7" x14ac:dyDescent="0.25">
      <c r="A12" t="s">
        <v>153</v>
      </c>
      <c r="B12" t="s">
        <v>0</v>
      </c>
      <c r="C12" t="s">
        <v>37</v>
      </c>
      <c r="D12" t="s">
        <v>3</v>
      </c>
      <c r="E12" t="s">
        <v>2</v>
      </c>
      <c r="F12">
        <v>10325476</v>
      </c>
      <c r="G12" t="s">
        <v>111</v>
      </c>
    </row>
    <row r="13" spans="1:7" x14ac:dyDescent="0.25">
      <c r="A13" t="s">
        <v>154</v>
      </c>
      <c r="B13" t="s">
        <v>0</v>
      </c>
      <c r="C13" t="s">
        <v>38</v>
      </c>
      <c r="D13" t="s">
        <v>3</v>
      </c>
      <c r="E13" t="s">
        <v>2</v>
      </c>
      <c r="F13">
        <v>10325476</v>
      </c>
      <c r="G13" t="s">
        <v>112</v>
      </c>
    </row>
    <row r="14" spans="1:7" x14ac:dyDescent="0.25">
      <c r="A14" t="s">
        <v>155</v>
      </c>
      <c r="B14" t="s">
        <v>0</v>
      </c>
      <c r="C14" t="s">
        <v>145</v>
      </c>
      <c r="D14" t="s">
        <v>140</v>
      </c>
      <c r="E14" t="s">
        <v>2</v>
      </c>
      <c r="F14">
        <v>10325476</v>
      </c>
      <c r="G14" t="s">
        <v>113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B4" sqref="B4"/>
    </sheetView>
  </sheetViews>
  <sheetFormatPr defaultRowHeight="15" x14ac:dyDescent="0.25"/>
  <cols>
    <col min="1" max="1" width="17.5703125" bestFit="1" customWidth="1"/>
    <col min="2" max="2" width="19.5703125" bestFit="1" customWidth="1"/>
    <col min="3" max="3" width="8.140625" bestFit="1" customWidth="1"/>
    <col min="5" max="5" width="10.42578125" bestFit="1" customWidth="1"/>
    <col min="6" max="6" width="10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156</v>
      </c>
      <c r="B2" t="s">
        <v>0</v>
      </c>
      <c r="C2">
        <f>1020 + 0</f>
        <v>1020</v>
      </c>
      <c r="D2" t="s">
        <v>1</v>
      </c>
      <c r="E2" t="s">
        <v>2</v>
      </c>
      <c r="F2">
        <v>10325476</v>
      </c>
      <c r="G2" t="s">
        <v>73</v>
      </c>
    </row>
    <row r="3" spans="1:7" x14ac:dyDescent="0.25">
      <c r="A3" t="s">
        <v>157</v>
      </c>
      <c r="B3" t="s">
        <v>0</v>
      </c>
      <c r="C3">
        <f>1020 + 2</f>
        <v>1022</v>
      </c>
      <c r="D3" t="s">
        <v>3</v>
      </c>
      <c r="E3" t="s">
        <v>2</v>
      </c>
      <c r="F3">
        <v>10325476</v>
      </c>
      <c r="G3" t="s">
        <v>20</v>
      </c>
    </row>
    <row r="4" spans="1:7" x14ac:dyDescent="0.25">
      <c r="A4" t="s">
        <v>158</v>
      </c>
      <c r="B4" t="s">
        <v>0</v>
      </c>
      <c r="C4">
        <f>1020 + 3</f>
        <v>1023</v>
      </c>
      <c r="D4" t="s">
        <v>3</v>
      </c>
      <c r="E4" t="s">
        <v>2</v>
      </c>
      <c r="F4">
        <v>10325476</v>
      </c>
      <c r="G4" t="s">
        <v>93</v>
      </c>
    </row>
    <row r="5" spans="1:7" x14ac:dyDescent="0.25">
      <c r="A5" t="s">
        <v>159</v>
      </c>
      <c r="B5" t="s">
        <v>0</v>
      </c>
      <c r="C5">
        <f>2100 + 0</f>
        <v>2100</v>
      </c>
      <c r="D5" t="s">
        <v>1</v>
      </c>
      <c r="E5" t="s">
        <v>2</v>
      </c>
      <c r="F5">
        <v>10325476</v>
      </c>
      <c r="G5" t="s">
        <v>74</v>
      </c>
    </row>
    <row r="6" spans="1:7" x14ac:dyDescent="0.25">
      <c r="A6" t="s">
        <v>160</v>
      </c>
      <c r="B6" t="s">
        <v>0</v>
      </c>
      <c r="C6">
        <f>2100 + 2</f>
        <v>2102</v>
      </c>
      <c r="D6" t="s">
        <v>1</v>
      </c>
      <c r="E6" t="s">
        <v>2</v>
      </c>
      <c r="F6">
        <v>10325476</v>
      </c>
      <c r="G6" t="s">
        <v>75</v>
      </c>
    </row>
    <row r="7" spans="1:7" x14ac:dyDescent="0.25">
      <c r="A7" t="s">
        <v>161</v>
      </c>
      <c r="B7" t="s">
        <v>0</v>
      </c>
      <c r="C7">
        <f>2100 + 4</f>
        <v>2104</v>
      </c>
      <c r="D7" t="s">
        <v>1</v>
      </c>
      <c r="E7" t="s">
        <v>2</v>
      </c>
      <c r="F7">
        <v>10325476</v>
      </c>
      <c r="G7" t="s">
        <v>76</v>
      </c>
    </row>
    <row r="8" spans="1:7" x14ac:dyDescent="0.25">
      <c r="A8" t="s">
        <v>162</v>
      </c>
      <c r="B8" t="s">
        <v>0</v>
      </c>
      <c r="C8">
        <f>2100 + 6</f>
        <v>2106</v>
      </c>
      <c r="D8" t="s">
        <v>1</v>
      </c>
      <c r="E8" t="s">
        <v>2</v>
      </c>
      <c r="F8">
        <v>10325476</v>
      </c>
      <c r="G8" t="s">
        <v>77</v>
      </c>
    </row>
    <row r="9" spans="1:7" x14ac:dyDescent="0.25">
      <c r="A9" t="s">
        <v>163</v>
      </c>
      <c r="B9" t="s">
        <v>0</v>
      </c>
      <c r="C9">
        <f>2100 + 8</f>
        <v>2108</v>
      </c>
      <c r="D9" t="s">
        <v>1</v>
      </c>
      <c r="E9" t="s">
        <v>2</v>
      </c>
      <c r="F9">
        <v>10325476</v>
      </c>
      <c r="G9" t="s">
        <v>78</v>
      </c>
    </row>
    <row r="10" spans="1:7" x14ac:dyDescent="0.25">
      <c r="A10" t="s">
        <v>164</v>
      </c>
      <c r="B10" t="s">
        <v>0</v>
      </c>
      <c r="C10">
        <f>2100 + 10</f>
        <v>2110</v>
      </c>
      <c r="D10" t="s">
        <v>1</v>
      </c>
      <c r="E10" t="s">
        <v>2</v>
      </c>
      <c r="F10">
        <v>10325476</v>
      </c>
      <c r="G10" t="s">
        <v>79</v>
      </c>
    </row>
    <row r="11" spans="1:7" x14ac:dyDescent="0.25">
      <c r="A11" t="s">
        <v>165</v>
      </c>
      <c r="B11" t="s">
        <v>0</v>
      </c>
      <c r="C11">
        <f>2100 + 12</f>
        <v>2112</v>
      </c>
      <c r="D11" t="s">
        <v>1</v>
      </c>
      <c r="E11" t="s">
        <v>2</v>
      </c>
      <c r="F11">
        <v>10325476</v>
      </c>
      <c r="G11" t="s">
        <v>80</v>
      </c>
    </row>
    <row r="12" spans="1:7" x14ac:dyDescent="0.25">
      <c r="A12" t="s">
        <v>166</v>
      </c>
      <c r="B12" t="s">
        <v>0</v>
      </c>
      <c r="C12">
        <f>2100 + 14</f>
        <v>2114</v>
      </c>
      <c r="D12" t="s">
        <v>1</v>
      </c>
      <c r="E12" t="s">
        <v>2</v>
      </c>
      <c r="F12">
        <v>10325476</v>
      </c>
      <c r="G12" t="s">
        <v>81</v>
      </c>
    </row>
    <row r="13" spans="1:7" x14ac:dyDescent="0.25">
      <c r="A13" t="s">
        <v>167</v>
      </c>
      <c r="B13" t="s">
        <v>0</v>
      </c>
      <c r="C13">
        <f>2100 + 16</f>
        <v>2116</v>
      </c>
      <c r="D13" t="s">
        <v>1</v>
      </c>
      <c r="E13" t="s">
        <v>2</v>
      </c>
      <c r="F13">
        <v>10325476</v>
      </c>
      <c r="G13" t="s">
        <v>82</v>
      </c>
    </row>
    <row r="14" spans="1:7" x14ac:dyDescent="0.25">
      <c r="A14" t="s">
        <v>168</v>
      </c>
      <c r="B14" t="s">
        <v>0</v>
      </c>
      <c r="C14">
        <f>2100 + 18</f>
        <v>2118</v>
      </c>
      <c r="D14" t="s">
        <v>1</v>
      </c>
      <c r="E14" t="s">
        <v>2</v>
      </c>
      <c r="F14">
        <v>10325476</v>
      </c>
      <c r="G14" t="s">
        <v>83</v>
      </c>
    </row>
    <row r="15" spans="1:7" x14ac:dyDescent="0.25">
      <c r="A15" t="s">
        <v>169</v>
      </c>
      <c r="B15" t="s">
        <v>0</v>
      </c>
      <c r="C15">
        <f>2100 + 20</f>
        <v>2120</v>
      </c>
      <c r="D15" t="s">
        <v>1</v>
      </c>
      <c r="E15" t="s">
        <v>2</v>
      </c>
      <c r="F15">
        <v>10325476</v>
      </c>
      <c r="G15" t="s">
        <v>84</v>
      </c>
    </row>
    <row r="16" spans="1:7" x14ac:dyDescent="0.25">
      <c r="A16" t="s">
        <v>170</v>
      </c>
      <c r="B16" t="s">
        <v>0</v>
      </c>
      <c r="C16">
        <f>2100 + 22</f>
        <v>2122</v>
      </c>
      <c r="D16" t="s">
        <v>1</v>
      </c>
      <c r="E16" t="s">
        <v>2</v>
      </c>
      <c r="F16">
        <v>10325476</v>
      </c>
      <c r="G16" t="s">
        <v>85</v>
      </c>
    </row>
    <row r="17" spans="1:7" x14ac:dyDescent="0.25">
      <c r="A17" t="s">
        <v>171</v>
      </c>
      <c r="B17" t="s">
        <v>0</v>
      </c>
      <c r="C17">
        <f>2100 + 24</f>
        <v>2124</v>
      </c>
      <c r="D17" t="s">
        <v>1</v>
      </c>
      <c r="E17" t="s">
        <v>2</v>
      </c>
      <c r="F17">
        <v>10325476</v>
      </c>
      <c r="G17" t="s">
        <v>86</v>
      </c>
    </row>
    <row r="18" spans="1:7" x14ac:dyDescent="0.25">
      <c r="A18" t="s">
        <v>172</v>
      </c>
      <c r="B18" t="s">
        <v>0</v>
      </c>
      <c r="C18">
        <f>2100 + 26</f>
        <v>2126</v>
      </c>
      <c r="D18" t="s">
        <v>3</v>
      </c>
      <c r="E18" t="s">
        <v>2</v>
      </c>
      <c r="F18">
        <v>10325476</v>
      </c>
      <c r="G18" t="s">
        <v>92</v>
      </c>
    </row>
    <row r="19" spans="1:7" x14ac:dyDescent="0.25">
      <c r="A19" t="s">
        <v>173</v>
      </c>
      <c r="B19" t="s">
        <v>0</v>
      </c>
      <c r="C19">
        <f>2100 + 27</f>
        <v>2127</v>
      </c>
      <c r="D19" t="s">
        <v>3</v>
      </c>
      <c r="E19" t="s">
        <v>2</v>
      </c>
      <c r="F19">
        <v>10325476</v>
      </c>
      <c r="G19" t="s">
        <v>91</v>
      </c>
    </row>
    <row r="20" spans="1:7" x14ac:dyDescent="0.25">
      <c r="A20" t="s">
        <v>174</v>
      </c>
      <c r="B20" t="s">
        <v>0</v>
      </c>
      <c r="C20">
        <f>2100 + 28</f>
        <v>2128</v>
      </c>
      <c r="D20" t="s">
        <v>1</v>
      </c>
      <c r="E20" t="s">
        <v>2</v>
      </c>
      <c r="F20">
        <v>10325476</v>
      </c>
      <c r="G20" t="s">
        <v>87</v>
      </c>
    </row>
    <row r="21" spans="1:7" x14ac:dyDescent="0.25">
      <c r="A21" t="s">
        <v>175</v>
      </c>
      <c r="B21" t="s">
        <v>0</v>
      </c>
      <c r="C21">
        <f>2100 + 30</f>
        <v>2130</v>
      </c>
      <c r="D21" t="s">
        <v>1</v>
      </c>
      <c r="E21" t="s">
        <v>2</v>
      </c>
      <c r="F21">
        <v>10325476</v>
      </c>
      <c r="G21" t="s">
        <v>88</v>
      </c>
    </row>
    <row r="22" spans="1:7" x14ac:dyDescent="0.25">
      <c r="A22" t="s">
        <v>176</v>
      </c>
      <c r="B22" t="s">
        <v>0</v>
      </c>
      <c r="C22">
        <f>2100 + 32</f>
        <v>2132</v>
      </c>
      <c r="D22" t="s">
        <v>1</v>
      </c>
      <c r="E22" t="s">
        <v>2</v>
      </c>
      <c r="F22">
        <v>10325476</v>
      </c>
      <c r="G22" t="s">
        <v>89</v>
      </c>
    </row>
    <row r="23" spans="1:7" x14ac:dyDescent="0.25">
      <c r="A23" t="s">
        <v>177</v>
      </c>
      <c r="B23" t="s">
        <v>0</v>
      </c>
      <c r="C23">
        <f>2100 + 34</f>
        <v>2134</v>
      </c>
      <c r="D23" t="s">
        <v>1</v>
      </c>
      <c r="E23" t="s">
        <v>2</v>
      </c>
      <c r="F23">
        <v>10325476</v>
      </c>
      <c r="G23" t="s">
        <v>90</v>
      </c>
    </row>
    <row r="24" spans="1:7" x14ac:dyDescent="0.25">
      <c r="A24" t="s">
        <v>178</v>
      </c>
      <c r="B24" t="s">
        <v>0</v>
      </c>
      <c r="C24">
        <f>1024 + 0</f>
        <v>1024</v>
      </c>
      <c r="D24" t="s">
        <v>1</v>
      </c>
      <c r="E24" t="s">
        <v>2</v>
      </c>
      <c r="F24">
        <v>10325476</v>
      </c>
      <c r="G24" t="s">
        <v>73</v>
      </c>
    </row>
    <row r="25" spans="1:7" x14ac:dyDescent="0.25">
      <c r="A25" t="s">
        <v>179</v>
      </c>
      <c r="B25" t="s">
        <v>0</v>
      </c>
      <c r="C25">
        <f>1024 + 2</f>
        <v>1026</v>
      </c>
      <c r="D25" t="s">
        <v>3</v>
      </c>
      <c r="E25" t="s">
        <v>2</v>
      </c>
      <c r="F25">
        <v>10325476</v>
      </c>
      <c r="G25" t="s">
        <v>21</v>
      </c>
    </row>
    <row r="26" spans="1:7" x14ac:dyDescent="0.25">
      <c r="A26" t="s">
        <v>180</v>
      </c>
      <c r="B26" t="s">
        <v>0</v>
      </c>
      <c r="C26">
        <f>1024 + 3</f>
        <v>1027</v>
      </c>
      <c r="D26" t="s">
        <v>3</v>
      </c>
      <c r="E26" t="s">
        <v>2</v>
      </c>
      <c r="F26">
        <v>10325476</v>
      </c>
      <c r="G26" t="s">
        <v>93</v>
      </c>
    </row>
    <row r="27" spans="1:7" x14ac:dyDescent="0.25">
      <c r="A27" t="s">
        <v>181</v>
      </c>
      <c r="B27" t="s">
        <v>0</v>
      </c>
      <c r="C27">
        <f>2130 + 0</f>
        <v>2130</v>
      </c>
      <c r="D27" t="s">
        <v>1</v>
      </c>
      <c r="E27" t="s">
        <v>2</v>
      </c>
      <c r="F27">
        <v>10325476</v>
      </c>
      <c r="G27" t="s">
        <v>74</v>
      </c>
    </row>
    <row r="28" spans="1:7" x14ac:dyDescent="0.25">
      <c r="A28" t="s">
        <v>182</v>
      </c>
      <c r="B28" t="s">
        <v>0</v>
      </c>
      <c r="C28">
        <f>2130 + 2</f>
        <v>2132</v>
      </c>
      <c r="D28" t="s">
        <v>1</v>
      </c>
      <c r="E28" t="s">
        <v>2</v>
      </c>
      <c r="F28">
        <v>10325476</v>
      </c>
      <c r="G28" t="s">
        <v>75</v>
      </c>
    </row>
    <row r="29" spans="1:7" x14ac:dyDescent="0.25">
      <c r="A29" t="s">
        <v>183</v>
      </c>
      <c r="B29" t="s">
        <v>0</v>
      </c>
      <c r="C29">
        <f>2130 + 4</f>
        <v>2134</v>
      </c>
      <c r="D29" t="s">
        <v>1</v>
      </c>
      <c r="E29" t="s">
        <v>2</v>
      </c>
      <c r="F29">
        <v>10325476</v>
      </c>
      <c r="G29" t="s">
        <v>76</v>
      </c>
    </row>
    <row r="30" spans="1:7" x14ac:dyDescent="0.25">
      <c r="A30" t="s">
        <v>184</v>
      </c>
      <c r="B30" t="s">
        <v>0</v>
      </c>
      <c r="C30">
        <f>2130 + 6</f>
        <v>2136</v>
      </c>
      <c r="D30" t="s">
        <v>1</v>
      </c>
      <c r="E30" t="s">
        <v>2</v>
      </c>
      <c r="F30">
        <v>10325476</v>
      </c>
      <c r="G30" t="s">
        <v>77</v>
      </c>
    </row>
    <row r="31" spans="1:7" x14ac:dyDescent="0.25">
      <c r="A31" t="s">
        <v>185</v>
      </c>
      <c r="B31" t="s">
        <v>0</v>
      </c>
      <c r="C31">
        <f>2130 + 8</f>
        <v>2138</v>
      </c>
      <c r="D31" t="s">
        <v>1</v>
      </c>
      <c r="E31" t="s">
        <v>2</v>
      </c>
      <c r="F31">
        <v>10325476</v>
      </c>
      <c r="G31" t="s">
        <v>78</v>
      </c>
    </row>
    <row r="32" spans="1:7" x14ac:dyDescent="0.25">
      <c r="A32" t="s">
        <v>186</v>
      </c>
      <c r="B32" t="s">
        <v>0</v>
      </c>
      <c r="C32">
        <f>2130 + 10</f>
        <v>2140</v>
      </c>
      <c r="D32" t="s">
        <v>1</v>
      </c>
      <c r="E32" t="s">
        <v>2</v>
      </c>
      <c r="F32">
        <v>10325476</v>
      </c>
      <c r="G32" t="s">
        <v>79</v>
      </c>
    </row>
    <row r="33" spans="1:7" x14ac:dyDescent="0.25">
      <c r="A33" t="s">
        <v>187</v>
      </c>
      <c r="B33" t="s">
        <v>0</v>
      </c>
      <c r="C33">
        <f>2130 + 12</f>
        <v>2142</v>
      </c>
      <c r="D33" t="s">
        <v>1</v>
      </c>
      <c r="E33" t="s">
        <v>2</v>
      </c>
      <c r="F33">
        <v>10325476</v>
      </c>
      <c r="G33" t="s">
        <v>80</v>
      </c>
    </row>
    <row r="34" spans="1:7" x14ac:dyDescent="0.25">
      <c r="A34" t="s">
        <v>188</v>
      </c>
      <c r="B34" t="s">
        <v>0</v>
      </c>
      <c r="C34">
        <f>2130 + 14</f>
        <v>2144</v>
      </c>
      <c r="D34" t="s">
        <v>1</v>
      </c>
      <c r="E34" t="s">
        <v>2</v>
      </c>
      <c r="F34">
        <v>10325476</v>
      </c>
      <c r="G34" t="s">
        <v>81</v>
      </c>
    </row>
    <row r="35" spans="1:7" x14ac:dyDescent="0.25">
      <c r="A35" t="s">
        <v>189</v>
      </c>
      <c r="B35" t="s">
        <v>0</v>
      </c>
      <c r="C35">
        <f>2130 + 16</f>
        <v>2146</v>
      </c>
      <c r="D35" t="s">
        <v>1</v>
      </c>
      <c r="E35" t="s">
        <v>2</v>
      </c>
      <c r="F35">
        <v>10325476</v>
      </c>
      <c r="G35" t="s">
        <v>82</v>
      </c>
    </row>
    <row r="36" spans="1:7" x14ac:dyDescent="0.25">
      <c r="A36" t="s">
        <v>190</v>
      </c>
      <c r="B36" t="s">
        <v>0</v>
      </c>
      <c r="C36">
        <f>2130 + 18</f>
        <v>2148</v>
      </c>
      <c r="D36" t="s">
        <v>1</v>
      </c>
      <c r="E36" t="s">
        <v>2</v>
      </c>
      <c r="F36">
        <v>10325476</v>
      </c>
      <c r="G36" t="s">
        <v>83</v>
      </c>
    </row>
    <row r="37" spans="1:7" x14ac:dyDescent="0.25">
      <c r="A37" t="s">
        <v>191</v>
      </c>
      <c r="B37" t="s">
        <v>0</v>
      </c>
      <c r="C37">
        <f>2130 + 20</f>
        <v>2150</v>
      </c>
      <c r="D37" t="s">
        <v>1</v>
      </c>
      <c r="E37" t="s">
        <v>2</v>
      </c>
      <c r="F37">
        <v>10325476</v>
      </c>
      <c r="G37" t="s">
        <v>84</v>
      </c>
    </row>
    <row r="38" spans="1:7" x14ac:dyDescent="0.25">
      <c r="A38" t="s">
        <v>192</v>
      </c>
      <c r="B38" t="s">
        <v>0</v>
      </c>
      <c r="C38">
        <f>2130 + 22</f>
        <v>2152</v>
      </c>
      <c r="D38" t="s">
        <v>1</v>
      </c>
      <c r="E38" t="s">
        <v>2</v>
      </c>
      <c r="F38">
        <v>10325476</v>
      </c>
      <c r="G38" t="s">
        <v>85</v>
      </c>
    </row>
    <row r="39" spans="1:7" x14ac:dyDescent="0.25">
      <c r="A39" t="s">
        <v>193</v>
      </c>
      <c r="B39" t="s">
        <v>0</v>
      </c>
      <c r="C39">
        <f>2130 + 24</f>
        <v>2154</v>
      </c>
      <c r="D39" t="s">
        <v>1</v>
      </c>
      <c r="E39" t="s">
        <v>2</v>
      </c>
      <c r="F39">
        <v>10325476</v>
      </c>
      <c r="G39" t="s">
        <v>86</v>
      </c>
    </row>
    <row r="40" spans="1:7" x14ac:dyDescent="0.25">
      <c r="A40" t="s">
        <v>194</v>
      </c>
      <c r="B40" t="s">
        <v>0</v>
      </c>
      <c r="C40">
        <f>2130 + 26</f>
        <v>2156</v>
      </c>
      <c r="D40" t="s">
        <v>3</v>
      </c>
      <c r="E40" t="s">
        <v>2</v>
      </c>
      <c r="F40">
        <v>10325476</v>
      </c>
      <c r="G40" t="s">
        <v>92</v>
      </c>
    </row>
    <row r="41" spans="1:7" x14ac:dyDescent="0.25">
      <c r="A41" t="s">
        <v>195</v>
      </c>
      <c r="B41" t="s">
        <v>0</v>
      </c>
      <c r="C41">
        <f>2130 + 27</f>
        <v>2157</v>
      </c>
      <c r="D41" t="s">
        <v>3</v>
      </c>
      <c r="E41" t="s">
        <v>2</v>
      </c>
      <c r="F41">
        <v>10325476</v>
      </c>
      <c r="G41" t="s">
        <v>91</v>
      </c>
    </row>
    <row r="42" spans="1:7" x14ac:dyDescent="0.25">
      <c r="A42" t="s">
        <v>196</v>
      </c>
      <c r="B42" t="s">
        <v>0</v>
      </c>
      <c r="C42">
        <f>2130 + 28</f>
        <v>2158</v>
      </c>
      <c r="D42" t="s">
        <v>1</v>
      </c>
      <c r="E42" t="s">
        <v>2</v>
      </c>
      <c r="F42">
        <v>10325476</v>
      </c>
      <c r="G42" t="s">
        <v>87</v>
      </c>
    </row>
    <row r="43" spans="1:7" x14ac:dyDescent="0.25">
      <c r="A43" t="s">
        <v>197</v>
      </c>
      <c r="B43" t="s">
        <v>0</v>
      </c>
      <c r="C43">
        <f>2130 + 30</f>
        <v>2160</v>
      </c>
      <c r="D43" t="s">
        <v>1</v>
      </c>
      <c r="E43" t="s">
        <v>2</v>
      </c>
      <c r="F43">
        <v>10325476</v>
      </c>
      <c r="G43" t="s">
        <v>88</v>
      </c>
    </row>
    <row r="44" spans="1:7" x14ac:dyDescent="0.25">
      <c r="A44" t="s">
        <v>198</v>
      </c>
      <c r="B44" t="s">
        <v>0</v>
      </c>
      <c r="C44">
        <f>2130 + 32</f>
        <v>2162</v>
      </c>
      <c r="D44" t="s">
        <v>1</v>
      </c>
      <c r="E44" t="s">
        <v>2</v>
      </c>
      <c r="F44">
        <v>10325476</v>
      </c>
      <c r="G44" t="s">
        <v>89</v>
      </c>
    </row>
    <row r="45" spans="1:7" x14ac:dyDescent="0.25">
      <c r="A45" t="s">
        <v>199</v>
      </c>
      <c r="B45" t="s">
        <v>0</v>
      </c>
      <c r="C45">
        <f>2130 + 34</f>
        <v>2164</v>
      </c>
      <c r="D45" t="s">
        <v>1</v>
      </c>
      <c r="E45" t="s">
        <v>2</v>
      </c>
      <c r="F45">
        <v>10325476</v>
      </c>
      <c r="G45" t="s">
        <v>90</v>
      </c>
    </row>
    <row r="46" spans="1:7" x14ac:dyDescent="0.25">
      <c r="A46" t="s">
        <v>200</v>
      </c>
      <c r="B46" t="s">
        <v>0</v>
      </c>
      <c r="C46">
        <f>1028 + 0</f>
        <v>1028</v>
      </c>
      <c r="D46" t="s">
        <v>1</v>
      </c>
      <c r="E46" t="s">
        <v>2</v>
      </c>
      <c r="F46">
        <v>10325476</v>
      </c>
      <c r="G46" t="s">
        <v>73</v>
      </c>
    </row>
    <row r="47" spans="1:7" x14ac:dyDescent="0.25">
      <c r="A47" t="s">
        <v>201</v>
      </c>
      <c r="B47" t="s">
        <v>0</v>
      </c>
      <c r="C47">
        <f>1028 + 2</f>
        <v>1030</v>
      </c>
      <c r="D47" t="s">
        <v>3</v>
      </c>
      <c r="E47" t="s">
        <v>2</v>
      </c>
      <c r="F47">
        <v>10325476</v>
      </c>
      <c r="G47" t="s">
        <v>22</v>
      </c>
    </row>
    <row r="48" spans="1:7" x14ac:dyDescent="0.25">
      <c r="A48" t="s">
        <v>202</v>
      </c>
      <c r="B48" t="s">
        <v>0</v>
      </c>
      <c r="C48">
        <f>1028 + 3</f>
        <v>1031</v>
      </c>
      <c r="D48" t="s">
        <v>3</v>
      </c>
      <c r="E48" t="s">
        <v>2</v>
      </c>
      <c r="F48">
        <v>10325476</v>
      </c>
      <c r="G48" t="s">
        <v>93</v>
      </c>
    </row>
    <row r="49" spans="1:7" x14ac:dyDescent="0.25">
      <c r="A49" t="s">
        <v>203</v>
      </c>
      <c r="B49" t="s">
        <v>0</v>
      </c>
      <c r="C49">
        <f>2160 + 0</f>
        <v>2160</v>
      </c>
      <c r="D49" t="s">
        <v>1</v>
      </c>
      <c r="E49" t="s">
        <v>2</v>
      </c>
      <c r="F49">
        <v>10325476</v>
      </c>
      <c r="G49" t="s">
        <v>74</v>
      </c>
    </row>
    <row r="50" spans="1:7" x14ac:dyDescent="0.25">
      <c r="A50" t="s">
        <v>204</v>
      </c>
      <c r="B50" t="s">
        <v>0</v>
      </c>
      <c r="C50">
        <f>2160 + 2</f>
        <v>2162</v>
      </c>
      <c r="D50" t="s">
        <v>1</v>
      </c>
      <c r="E50" t="s">
        <v>2</v>
      </c>
      <c r="F50">
        <v>10325476</v>
      </c>
      <c r="G50" t="s">
        <v>75</v>
      </c>
    </row>
    <row r="51" spans="1:7" x14ac:dyDescent="0.25">
      <c r="A51" t="s">
        <v>205</v>
      </c>
      <c r="B51" t="s">
        <v>0</v>
      </c>
      <c r="C51">
        <f>2160 + 4</f>
        <v>2164</v>
      </c>
      <c r="D51" t="s">
        <v>1</v>
      </c>
      <c r="E51" t="s">
        <v>2</v>
      </c>
      <c r="F51">
        <v>10325476</v>
      </c>
      <c r="G51" t="s">
        <v>76</v>
      </c>
    </row>
    <row r="52" spans="1:7" x14ac:dyDescent="0.25">
      <c r="A52" t="s">
        <v>206</v>
      </c>
      <c r="B52" t="s">
        <v>0</v>
      </c>
      <c r="C52">
        <f>2160 + 6</f>
        <v>2166</v>
      </c>
      <c r="D52" t="s">
        <v>1</v>
      </c>
      <c r="E52" t="s">
        <v>2</v>
      </c>
      <c r="F52">
        <v>10325476</v>
      </c>
      <c r="G52" t="s">
        <v>77</v>
      </c>
    </row>
    <row r="53" spans="1:7" x14ac:dyDescent="0.25">
      <c r="A53" t="s">
        <v>207</v>
      </c>
      <c r="B53" t="s">
        <v>0</v>
      </c>
      <c r="C53">
        <f>2160 + 8</f>
        <v>2168</v>
      </c>
      <c r="D53" t="s">
        <v>1</v>
      </c>
      <c r="E53" t="s">
        <v>2</v>
      </c>
      <c r="F53">
        <v>10325476</v>
      </c>
      <c r="G53" t="s">
        <v>78</v>
      </c>
    </row>
    <row r="54" spans="1:7" x14ac:dyDescent="0.25">
      <c r="A54" t="s">
        <v>208</v>
      </c>
      <c r="B54" t="s">
        <v>0</v>
      </c>
      <c r="C54">
        <f>2160 + 10</f>
        <v>2170</v>
      </c>
      <c r="D54" t="s">
        <v>1</v>
      </c>
      <c r="E54" t="s">
        <v>2</v>
      </c>
      <c r="F54">
        <v>10325476</v>
      </c>
      <c r="G54" t="s">
        <v>79</v>
      </c>
    </row>
    <row r="55" spans="1:7" x14ac:dyDescent="0.25">
      <c r="A55" t="s">
        <v>209</v>
      </c>
      <c r="B55" t="s">
        <v>0</v>
      </c>
      <c r="C55">
        <f>2160 + 12</f>
        <v>2172</v>
      </c>
      <c r="D55" t="s">
        <v>1</v>
      </c>
      <c r="E55" t="s">
        <v>2</v>
      </c>
      <c r="F55">
        <v>10325476</v>
      </c>
      <c r="G55" t="s">
        <v>80</v>
      </c>
    </row>
    <row r="56" spans="1:7" x14ac:dyDescent="0.25">
      <c r="A56" t="s">
        <v>210</v>
      </c>
      <c r="B56" t="s">
        <v>0</v>
      </c>
      <c r="C56">
        <f>2160 + 14</f>
        <v>2174</v>
      </c>
      <c r="D56" t="s">
        <v>1</v>
      </c>
      <c r="E56" t="s">
        <v>2</v>
      </c>
      <c r="F56">
        <v>10325476</v>
      </c>
      <c r="G56" t="s">
        <v>81</v>
      </c>
    </row>
    <row r="57" spans="1:7" x14ac:dyDescent="0.25">
      <c r="A57" t="s">
        <v>211</v>
      </c>
      <c r="B57" t="s">
        <v>0</v>
      </c>
      <c r="C57">
        <f>2160 + 16</f>
        <v>2176</v>
      </c>
      <c r="D57" t="s">
        <v>1</v>
      </c>
      <c r="E57" t="s">
        <v>2</v>
      </c>
      <c r="F57">
        <v>10325476</v>
      </c>
      <c r="G57" t="s">
        <v>82</v>
      </c>
    </row>
    <row r="58" spans="1:7" x14ac:dyDescent="0.25">
      <c r="A58" t="s">
        <v>212</v>
      </c>
      <c r="B58" t="s">
        <v>0</v>
      </c>
      <c r="C58">
        <f>2160 + 18</f>
        <v>2178</v>
      </c>
      <c r="D58" t="s">
        <v>1</v>
      </c>
      <c r="E58" t="s">
        <v>2</v>
      </c>
      <c r="F58">
        <v>10325476</v>
      </c>
      <c r="G58" t="s">
        <v>83</v>
      </c>
    </row>
    <row r="59" spans="1:7" x14ac:dyDescent="0.25">
      <c r="A59" t="s">
        <v>213</v>
      </c>
      <c r="B59" t="s">
        <v>0</v>
      </c>
      <c r="C59">
        <f>2160 + 20</f>
        <v>2180</v>
      </c>
      <c r="D59" t="s">
        <v>1</v>
      </c>
      <c r="E59" t="s">
        <v>2</v>
      </c>
      <c r="F59">
        <v>10325476</v>
      </c>
      <c r="G59" t="s">
        <v>84</v>
      </c>
    </row>
    <row r="60" spans="1:7" x14ac:dyDescent="0.25">
      <c r="A60" t="s">
        <v>214</v>
      </c>
      <c r="B60" t="s">
        <v>0</v>
      </c>
      <c r="C60">
        <f>2160 + 22</f>
        <v>2182</v>
      </c>
      <c r="D60" t="s">
        <v>1</v>
      </c>
      <c r="E60" t="s">
        <v>2</v>
      </c>
      <c r="F60">
        <v>10325476</v>
      </c>
      <c r="G60" t="s">
        <v>85</v>
      </c>
    </row>
    <row r="61" spans="1:7" x14ac:dyDescent="0.25">
      <c r="A61" t="s">
        <v>215</v>
      </c>
      <c r="B61" t="s">
        <v>0</v>
      </c>
      <c r="C61">
        <f>2160 + 24</f>
        <v>2184</v>
      </c>
      <c r="D61" t="s">
        <v>1</v>
      </c>
      <c r="E61" t="s">
        <v>2</v>
      </c>
      <c r="F61">
        <v>10325476</v>
      </c>
      <c r="G61" t="s">
        <v>86</v>
      </c>
    </row>
    <row r="62" spans="1:7" x14ac:dyDescent="0.25">
      <c r="A62" t="s">
        <v>216</v>
      </c>
      <c r="B62" t="s">
        <v>0</v>
      </c>
      <c r="C62">
        <f>2160 + 26</f>
        <v>2186</v>
      </c>
      <c r="D62" t="s">
        <v>3</v>
      </c>
      <c r="E62" t="s">
        <v>2</v>
      </c>
      <c r="F62">
        <v>10325476</v>
      </c>
      <c r="G62" t="s">
        <v>92</v>
      </c>
    </row>
    <row r="63" spans="1:7" x14ac:dyDescent="0.25">
      <c r="A63" t="s">
        <v>217</v>
      </c>
      <c r="B63" t="s">
        <v>0</v>
      </c>
      <c r="C63">
        <f>2160 + 27</f>
        <v>2187</v>
      </c>
      <c r="D63" t="s">
        <v>3</v>
      </c>
      <c r="E63" t="s">
        <v>2</v>
      </c>
      <c r="F63">
        <v>10325476</v>
      </c>
      <c r="G63" t="s">
        <v>91</v>
      </c>
    </row>
    <row r="64" spans="1:7" x14ac:dyDescent="0.25">
      <c r="A64" t="s">
        <v>218</v>
      </c>
      <c r="B64" t="s">
        <v>0</v>
      </c>
      <c r="C64">
        <f>2160 + 28</f>
        <v>2188</v>
      </c>
      <c r="D64" t="s">
        <v>1</v>
      </c>
      <c r="E64" t="s">
        <v>2</v>
      </c>
      <c r="F64">
        <v>10325476</v>
      </c>
      <c r="G64" t="s">
        <v>87</v>
      </c>
    </row>
    <row r="65" spans="1:7" x14ac:dyDescent="0.25">
      <c r="A65" t="s">
        <v>219</v>
      </c>
      <c r="B65" t="s">
        <v>0</v>
      </c>
      <c r="C65">
        <f>2160 + 30</f>
        <v>2190</v>
      </c>
      <c r="D65" t="s">
        <v>1</v>
      </c>
      <c r="E65" t="s">
        <v>2</v>
      </c>
      <c r="F65">
        <v>10325476</v>
      </c>
      <c r="G65" t="s">
        <v>88</v>
      </c>
    </row>
    <row r="66" spans="1:7" x14ac:dyDescent="0.25">
      <c r="A66" t="s">
        <v>220</v>
      </c>
      <c r="B66" t="s">
        <v>0</v>
      </c>
      <c r="C66">
        <f>2160 + 32</f>
        <v>2192</v>
      </c>
      <c r="D66" t="s">
        <v>1</v>
      </c>
      <c r="E66" t="s">
        <v>2</v>
      </c>
      <c r="F66">
        <v>10325476</v>
      </c>
      <c r="G66" t="s">
        <v>89</v>
      </c>
    </row>
    <row r="67" spans="1:7" x14ac:dyDescent="0.25">
      <c r="A67" t="s">
        <v>221</v>
      </c>
      <c r="B67" t="s">
        <v>0</v>
      </c>
      <c r="C67">
        <f>2160 + 34</f>
        <v>2194</v>
      </c>
      <c r="D67" t="s">
        <v>1</v>
      </c>
      <c r="E67" t="s">
        <v>2</v>
      </c>
      <c r="F67">
        <v>10325476</v>
      </c>
      <c r="G6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ExAll</vt:lpstr>
      <vt:lpstr>Ex_S</vt:lpstr>
      <vt:lpstr>Ex_UD</vt:lpstr>
      <vt:lpstr>Ex_PID</vt:lpstr>
      <vt:lpstr>S_</vt:lpstr>
      <vt:lpstr>PID_</vt:lpstr>
      <vt:lpstr>UD_</vt:lpstr>
      <vt:lpstr>Лист1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Фолов</dc:creator>
  <cp:lastModifiedBy>Фролов Никита Григорьевич</cp:lastModifiedBy>
  <dcterms:created xsi:type="dcterms:W3CDTF">2016-09-26T09:19:51Z</dcterms:created>
  <dcterms:modified xsi:type="dcterms:W3CDTF">2016-10-17T11:28:56Z</dcterms:modified>
</cp:coreProperties>
</file>