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sPecT\Documents\Appline_Study\Документация\"/>
    </mc:Choice>
  </mc:AlternateContent>
  <bookViews>
    <workbookView xWindow="0" yWindow="0" windowWidth="6885" windowHeight="6330"/>
  </bookViews>
  <sheets>
    <sheet name="Расчетная таблица" sheetId="1" r:id="rId1"/>
    <sheet name="Транзакции в профилях" sheetId="2" r:id="rId2"/>
    <sheet name="Итоги расчета" sheetId="3" r:id="rId3"/>
    <sheet name="import Summary Report" sheetId="4" r:id="rId4"/>
  </sheets>
  <definedNames>
    <definedName name="_xlnm._FilterDatabase" localSheetId="1" hidden="1">'Транзакции в профилях'!$A$3:$I$36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12" i="1"/>
  <c r="E5" i="1"/>
  <c r="E19" i="3" l="1"/>
  <c r="E20" i="3"/>
  <c r="E21" i="3"/>
  <c r="E22" i="3"/>
  <c r="E23" i="3"/>
  <c r="E24" i="3"/>
  <c r="D6" i="1"/>
  <c r="E6" i="1" s="1"/>
  <c r="D10" i="1" l="1"/>
  <c r="E10" i="1" s="1"/>
  <c r="H9" i="3"/>
  <c r="H5" i="3" l="1"/>
  <c r="H11" i="3"/>
  <c r="H7" i="3"/>
  <c r="H14" i="3"/>
  <c r="H10" i="3"/>
  <c r="H6" i="3"/>
  <c r="H13" i="3"/>
  <c r="H12" i="3"/>
  <c r="H8" i="3"/>
  <c r="B24" i="3"/>
  <c r="C24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C5" i="3"/>
  <c r="B5" i="3"/>
  <c r="H15" i="3" l="1"/>
  <c r="D9" i="1"/>
  <c r="E9" i="1" s="1"/>
  <c r="D8" i="1"/>
  <c r="E8" i="1" s="1"/>
  <c r="D7" i="1"/>
  <c r="D5" i="1"/>
  <c r="M11" i="1"/>
  <c r="N11" i="1"/>
  <c r="L11" i="1"/>
  <c r="H34" i="2"/>
  <c r="E34" i="2"/>
  <c r="E11" i="1" l="1"/>
  <c r="F34" i="2"/>
  <c r="H36" i="2"/>
  <c r="H35" i="2"/>
  <c r="E36" i="2"/>
  <c r="E35" i="2"/>
  <c r="F36" i="2"/>
  <c r="F35" i="2" l="1"/>
  <c r="H10" i="1"/>
  <c r="G34" i="2" s="1"/>
  <c r="G11" i="1"/>
  <c r="K10" i="1" s="1"/>
  <c r="H8" i="2"/>
  <c r="E8" i="2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E15" i="3"/>
  <c r="D5" i="3"/>
  <c r="I5" i="3" s="1"/>
  <c r="C23" i="3"/>
  <c r="B23" i="3"/>
  <c r="C22" i="3"/>
  <c r="B22" i="3"/>
  <c r="C21" i="3"/>
  <c r="B21" i="3"/>
  <c r="C20" i="3"/>
  <c r="B20" i="3"/>
  <c r="C19" i="3"/>
  <c r="E25" i="3" s="1"/>
  <c r="B19" i="3"/>
  <c r="J10" i="1" l="1"/>
  <c r="D24" i="3" s="1"/>
  <c r="F24" i="3" s="1"/>
  <c r="G35" i="2"/>
  <c r="G36" i="2"/>
  <c r="I15" i="3"/>
  <c r="D27" i="1"/>
  <c r="H17" i="2"/>
  <c r="E17" i="2"/>
  <c r="I36" i="2" l="1"/>
  <c r="I35" i="2"/>
  <c r="I34" i="2"/>
  <c r="D15" i="3"/>
  <c r="E18" i="1"/>
  <c r="E6" i="3" s="1"/>
  <c r="E22" i="1"/>
  <c r="E10" i="3" s="1"/>
  <c r="E26" i="1"/>
  <c r="E14" i="3" s="1"/>
  <c r="E19" i="1"/>
  <c r="E7" i="3" s="1"/>
  <c r="E23" i="1"/>
  <c r="E11" i="3" s="1"/>
  <c r="E17" i="1"/>
  <c r="E20" i="1"/>
  <c r="E8" i="3" s="1"/>
  <c r="E24" i="1"/>
  <c r="E12" i="3" s="1"/>
  <c r="E21" i="1"/>
  <c r="E9" i="3" s="1"/>
  <c r="E25" i="1"/>
  <c r="E13" i="3" s="1"/>
  <c r="E5" i="2"/>
  <c r="E6" i="2"/>
  <c r="E7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  <c r="H5" i="2"/>
  <c r="H6" i="2"/>
  <c r="H7" i="2"/>
  <c r="H9" i="2"/>
  <c r="H10" i="2"/>
  <c r="H11" i="2"/>
  <c r="H12" i="2"/>
  <c r="H13" i="2"/>
  <c r="H14" i="2"/>
  <c r="H15" i="2"/>
  <c r="H16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F8" i="2" l="1"/>
  <c r="F31" i="2" l="1"/>
  <c r="F26" i="2"/>
  <c r="F5" i="2"/>
  <c r="F10" i="2"/>
  <c r="F6" i="2"/>
  <c r="F11" i="2"/>
  <c r="F7" i="2"/>
  <c r="F4" i="2"/>
  <c r="F9" i="2"/>
  <c r="H5" i="1"/>
  <c r="F17" i="2"/>
  <c r="F14" i="2"/>
  <c r="F19" i="2"/>
  <c r="F15" i="2"/>
  <c r="F12" i="2"/>
  <c r="F16" i="2"/>
  <c r="F13" i="2"/>
  <c r="F18" i="2"/>
  <c r="H6" i="1"/>
  <c r="K6" i="1"/>
  <c r="K5" i="1"/>
  <c r="C34" i="1"/>
  <c r="K7" i="1"/>
  <c r="C35" i="1"/>
  <c r="K8" i="1"/>
  <c r="C36" i="1"/>
  <c r="K9" i="1"/>
  <c r="C33" i="1"/>
  <c r="C32" i="1"/>
  <c r="F11" i="1" l="1"/>
  <c r="K11" i="1"/>
  <c r="F23" i="2"/>
  <c r="F25" i="2"/>
  <c r="F27" i="2"/>
  <c r="F29" i="2"/>
  <c r="H8" i="1"/>
  <c r="G29" i="2" s="1"/>
  <c r="F28" i="2"/>
  <c r="F22" i="2"/>
  <c r="F20" i="2"/>
  <c r="H9" i="1"/>
  <c r="G30" i="2" s="1"/>
  <c r="F30" i="2"/>
  <c r="F24" i="2"/>
  <c r="F32" i="2"/>
  <c r="F33" i="2"/>
  <c r="H7" i="1"/>
  <c r="J7" i="1" s="1"/>
  <c r="F21" i="2"/>
  <c r="G8" i="2"/>
  <c r="J5" i="1"/>
  <c r="G16" i="2"/>
  <c r="G14" i="2"/>
  <c r="G13" i="2"/>
  <c r="G18" i="2"/>
  <c r="G17" i="2"/>
  <c r="G15" i="2"/>
  <c r="G12" i="2"/>
  <c r="J6" i="1"/>
  <c r="G19" i="2"/>
  <c r="G5" i="2"/>
  <c r="G11" i="2"/>
  <c r="G10" i="2"/>
  <c r="G7" i="2"/>
  <c r="G9" i="2"/>
  <c r="G6" i="2"/>
  <c r="G4" i="2"/>
  <c r="G21" i="2"/>
  <c r="H11" i="1" l="1"/>
  <c r="I8" i="2"/>
  <c r="G20" i="2"/>
  <c r="G25" i="2"/>
  <c r="G27" i="2"/>
  <c r="J8" i="1"/>
  <c r="I27" i="2" s="1"/>
  <c r="G26" i="2"/>
  <c r="G28" i="2"/>
  <c r="G31" i="2"/>
  <c r="J9" i="1"/>
  <c r="G33" i="2"/>
  <c r="G32" i="2"/>
  <c r="G23" i="2"/>
  <c r="G24" i="2"/>
  <c r="G22" i="2"/>
  <c r="D20" i="3"/>
  <c r="F20" i="3" s="1"/>
  <c r="I12" i="2"/>
  <c r="I16" i="2"/>
  <c r="I13" i="2"/>
  <c r="I17" i="2"/>
  <c r="I14" i="2"/>
  <c r="I18" i="2"/>
  <c r="I15" i="2"/>
  <c r="I19" i="2"/>
  <c r="D21" i="3"/>
  <c r="F21" i="3" s="1"/>
  <c r="I20" i="2"/>
  <c r="I23" i="2"/>
  <c r="I21" i="2"/>
  <c r="I24" i="2"/>
  <c r="I22" i="2"/>
  <c r="I25" i="2"/>
  <c r="I5" i="2"/>
  <c r="I10" i="2"/>
  <c r="I6" i="2"/>
  <c r="I11" i="2"/>
  <c r="I7" i="2"/>
  <c r="I9" i="2"/>
  <c r="I4" i="2"/>
  <c r="D19" i="3"/>
  <c r="F19" i="3" l="1"/>
  <c r="J11" i="1"/>
  <c r="D33" i="1" s="1"/>
  <c r="F25" i="1"/>
  <c r="F24" i="1"/>
  <c r="F21" i="1"/>
  <c r="F22" i="1"/>
  <c r="I26" i="2"/>
  <c r="D22" i="3"/>
  <c r="F22" i="3" s="1"/>
  <c r="I29" i="2"/>
  <c r="F26" i="1" s="1"/>
  <c r="I28" i="2"/>
  <c r="F23" i="1" s="1"/>
  <c r="I33" i="2"/>
  <c r="F20" i="1" s="1"/>
  <c r="I30" i="2"/>
  <c r="I32" i="2"/>
  <c r="F19" i="1" s="1"/>
  <c r="D23" i="3"/>
  <c r="F23" i="3" s="1"/>
  <c r="I31" i="2"/>
  <c r="F18" i="1" s="1"/>
  <c r="F25" i="3" l="1"/>
  <c r="D25" i="3"/>
  <c r="G18" i="1"/>
  <c r="G6" i="3" s="1"/>
  <c r="G20" i="1"/>
  <c r="G8" i="3" s="1"/>
  <c r="G25" i="1"/>
  <c r="G13" i="3" s="1"/>
  <c r="G23" i="1"/>
  <c r="G11" i="3" s="1"/>
  <c r="G22" i="1"/>
  <c r="G10" i="3" s="1"/>
  <c r="F7" i="3"/>
  <c r="G19" i="1"/>
  <c r="G7" i="3" s="1"/>
  <c r="G26" i="1"/>
  <c r="G14" i="3" s="1"/>
  <c r="G24" i="1"/>
  <c r="G12" i="3" s="1"/>
  <c r="F13" i="3"/>
  <c r="F17" i="1"/>
  <c r="F10" i="3"/>
  <c r="F12" i="3"/>
  <c r="F11" i="3"/>
  <c r="D36" i="1"/>
  <c r="D32" i="1"/>
  <c r="D35" i="1"/>
  <c r="D34" i="1"/>
  <c r="F14" i="3"/>
  <c r="F6" i="3"/>
  <c r="F8" i="3"/>
  <c r="G21" i="1"/>
  <c r="G9" i="3" s="1"/>
  <c r="F9" i="3"/>
  <c r="F5" i="3" l="1"/>
  <c r="G17" i="1"/>
  <c r="G5" i="3" s="1"/>
  <c r="F27" i="1"/>
  <c r="E5" i="3" s="1"/>
  <c r="D37" i="1"/>
  <c r="G27" i="1" l="1"/>
  <c r="G15" i="3" s="1"/>
  <c r="F15" i="3"/>
</calcChain>
</file>

<file path=xl/sharedStrings.xml><?xml version="1.0" encoding="utf-8"?>
<sst xmlns="http://schemas.openxmlformats.org/spreadsheetml/2006/main" count="386" uniqueCount="188">
  <si>
    <t>Операции</t>
  </si>
  <si>
    <t>№ пп</t>
  </si>
  <si>
    <t>max. время выполнения одного скрипта (сек)</t>
  </si>
  <si>
    <t>Pacing (sec)</t>
  </si>
  <si>
    <t>Think Time (sec)</t>
  </si>
  <si>
    <t>Количество VU</t>
  </si>
  <si>
    <t>% повышения нагрузки</t>
  </si>
  <si>
    <t>Интенсивность</t>
  </si>
  <si>
    <t>Количестов запросов одним пользователем в минуту</t>
  </si>
  <si>
    <t>Интенсивность (операций)</t>
  </si>
  <si>
    <t>% распределения</t>
  </si>
  <si>
    <t>Scripts duration</t>
  </si>
  <si>
    <t>1 прогон</t>
  </si>
  <si>
    <t>2 прогон</t>
  </si>
  <si>
    <t>3 прогон</t>
  </si>
  <si>
    <t>Длительность ступени (мин)</t>
  </si>
  <si>
    <t>по профилю</t>
  </si>
  <si>
    <t>% отклонения</t>
  </si>
  <si>
    <t>Операция</t>
  </si>
  <si>
    <t>Кол-во/час пиковой нагрузки</t>
  </si>
  <si>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</si>
  <si>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</si>
  <si>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</si>
  <si>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</si>
  <si>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</si>
  <si>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</si>
  <si>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</si>
  <si>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</si>
  <si>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Script name</t>
  </si>
  <si>
    <t>VU</t>
  </si>
  <si>
    <t>Длительность ступени</t>
  </si>
  <si>
    <t>Расчетные  параметры</t>
  </si>
  <si>
    <t>Заданные параметры</t>
  </si>
  <si>
    <t>Отклонение в %</t>
  </si>
  <si>
    <t>% в профиле</t>
  </si>
  <si>
    <t>Поиск авиабилета, просмотр истории продаж авиабилетов</t>
  </si>
  <si>
    <t xml:space="preserve">Поиск и покупка авиабилета </t>
  </si>
  <si>
    <t>Поиск авиабилета, просмотр истории продаж авиабилетов, удаление авиабилета</t>
  </si>
  <si>
    <t>Просмотр истории продаж авиабилетов</t>
  </si>
  <si>
    <t>Поиск авиабилета</t>
  </si>
  <si>
    <t>01_Search_Itinerary</t>
  </si>
  <si>
    <t>02_Search_BuyTicket</t>
  </si>
  <si>
    <t>03_SearcH_Itinerary_Delete</t>
  </si>
  <si>
    <t>04_Itinerary</t>
  </si>
  <si>
    <t>05_Search</t>
  </si>
  <si>
    <t>Logout</t>
  </si>
  <si>
    <t>goto_home</t>
  </si>
  <si>
    <t>goto_Itinerary</t>
  </si>
  <si>
    <t>Entry_Data_Flight</t>
  </si>
  <si>
    <t>goto_Flight</t>
  </si>
  <si>
    <t>login_user</t>
  </si>
  <si>
    <t>Load_start_Page</t>
  </si>
  <si>
    <t>Scripts Name (RUS)</t>
  </si>
  <si>
    <t>Scripts Name (Eng)</t>
  </si>
  <si>
    <t>choise_ticket</t>
  </si>
  <si>
    <t>Delete_first</t>
  </si>
  <si>
    <t>Entry_Data_Ticket</t>
  </si>
  <si>
    <t>Transaction rq</t>
  </si>
  <si>
    <t>Count</t>
  </si>
  <si>
    <t>Pacing</t>
  </si>
  <si>
    <t>Итоги теста Analysis</t>
  </si>
  <si>
    <t>по факту Analysis</t>
  </si>
  <si>
    <t>06_login_logout</t>
  </si>
  <si>
    <t>Загрузка страницы</t>
  </si>
  <si>
    <t>Переход к поиску полета</t>
  </si>
  <si>
    <t>Операция перехода на странцу "Home"</t>
  </si>
  <si>
    <t>Вход выход</t>
  </si>
  <si>
    <t>Итого:</t>
  </si>
  <si>
    <t>Расчет интенсивности каждой транзакции в операциях профиля</t>
  </si>
  <si>
    <t>Расчеты</t>
  </si>
  <si>
    <t>Расчет нагрузки</t>
  </si>
  <si>
    <t>Расчет нагрузчки по заданным параметрам</t>
  </si>
  <si>
    <t>Расчет параметров для проведения нагрузочного тестирования</t>
  </si>
  <si>
    <t>Коэффициент общий</t>
  </si>
  <si>
    <t>Доп. коэффициент по операциям</t>
  </si>
  <si>
    <t>кол-во одним VU в минуту</t>
  </si>
  <si>
    <t>Транзакция</t>
  </si>
  <si>
    <t>Transaction Name</t>
  </si>
  <si>
    <t>SLA Status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</si>
  <si>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</si>
  <si>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</si>
  <si>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</si>
  <si>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</si>
  <si>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</si>
  <si>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</si>
  <si>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</si>
  <si>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</si>
  <si>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t>0,</t>
  </si>
  <si>
    <t>03_Search_itinerary_delete</t>
  </si>
  <si>
    <t>04_itinerary</t>
  </si>
  <si>
    <t>06_login_Logout</t>
  </si>
  <si>
    <t>Action_Transaction</t>
  </si>
  <si>
    <t>No Data</t>
  </si>
  <si>
    <t>0,088</t>
  </si>
  <si>
    <t>0,298</t>
  </si>
  <si>
    <t>0,326</t>
  </si>
  <si>
    <t>0,23</t>
  </si>
  <si>
    <t>0,165</t>
  </si>
  <si>
    <t>0,139</t>
  </si>
  <si>
    <t>72</t>
  </si>
  <si>
    <t>14</t>
  </si>
  <si>
    <t>37</t>
  </si>
  <si>
    <t>60</t>
  </si>
  <si>
    <t>252</t>
  </si>
  <si>
    <t>289</t>
  </si>
  <si>
    <t>180</t>
  </si>
  <si>
    <t>157</t>
  </si>
  <si>
    <t>435</t>
  </si>
  <si>
    <t>1,421</t>
  </si>
  <si>
    <t>2,023</t>
  </si>
  <si>
    <t>2,667</t>
  </si>
  <si>
    <t>0,359</t>
  </si>
  <si>
    <t>2,567</t>
  </si>
  <si>
    <t>1,389</t>
  </si>
  <si>
    <t>2,055</t>
  </si>
  <si>
    <t>3,349</t>
  </si>
  <si>
    <t>0,374</t>
  </si>
  <si>
    <t>2,525</t>
  </si>
  <si>
    <t>1,143</t>
  </si>
  <si>
    <t>1,668</t>
  </si>
  <si>
    <t>2,35</t>
  </si>
  <si>
    <t>0,279</t>
  </si>
  <si>
    <t>2,07</t>
  </si>
  <si>
    <t>0,953</t>
  </si>
  <si>
    <t>1,224</t>
  </si>
  <si>
    <t>1,702</t>
  </si>
  <si>
    <t>0,235</t>
  </si>
  <si>
    <t>1,632</t>
  </si>
  <si>
    <t>0,792</t>
  </si>
  <si>
    <t>1,114</t>
  </si>
  <si>
    <t>1,976</t>
  </si>
  <si>
    <t>0,278</t>
  </si>
  <si>
    <t>1,55</t>
  </si>
  <si>
    <t>0,598</t>
  </si>
  <si>
    <t>0,828</t>
  </si>
  <si>
    <t>1,694</t>
  </si>
  <si>
    <t>0,181</t>
  </si>
  <si>
    <t>1,</t>
  </si>
  <si>
    <t>1,71</t>
  </si>
  <si>
    <t>0,562</t>
  </si>
  <si>
    <t>2,408</t>
  </si>
  <si>
    <t>0,127</t>
  </si>
  <si>
    <t>0,193</t>
  </si>
  <si>
    <t>0,38</t>
  </si>
  <si>
    <t>0,039</t>
  </si>
  <si>
    <t>0,24</t>
  </si>
  <si>
    <t>0,084</t>
  </si>
  <si>
    <t>0,291</t>
  </si>
  <si>
    <t>0,049</t>
  </si>
  <si>
    <t>0,2</t>
  </si>
  <si>
    <t>0,092</t>
  </si>
  <si>
    <t>0,402</t>
  </si>
  <si>
    <t>0,057</t>
  </si>
  <si>
    <t>0,241</t>
  </si>
  <si>
    <t>0,185</t>
  </si>
  <si>
    <t>0,309</t>
  </si>
  <si>
    <t>0,033</t>
  </si>
  <si>
    <t>0,184</t>
  </si>
  <si>
    <t>0,344</t>
  </si>
  <si>
    <t>0,932</t>
  </si>
  <si>
    <t>0,115</t>
  </si>
  <si>
    <t>0,495</t>
  </si>
  <si>
    <t>0,163</t>
  </si>
  <si>
    <t>0,625</t>
  </si>
  <si>
    <t>0,103</t>
  </si>
  <si>
    <t>0,451</t>
  </si>
  <si>
    <t>0,188</t>
  </si>
  <si>
    <t>0,318</t>
  </si>
  <si>
    <t>0,083</t>
  </si>
  <si>
    <t>0,456</t>
  </si>
  <si>
    <t>0,142</t>
  </si>
  <si>
    <t>0,249</t>
  </si>
  <si>
    <t>0,851</t>
  </si>
  <si>
    <t>0,099</t>
  </si>
  <si>
    <t>0,35</t>
  </si>
  <si>
    <t>0,179</t>
  </si>
  <si>
    <t>0,724</t>
  </si>
  <si>
    <t>0,1</t>
  </si>
  <si>
    <t>0,462</t>
  </si>
  <si>
    <t>0,143</t>
  </si>
  <si>
    <t>0,252</t>
  </si>
  <si>
    <t>0,651</t>
  </si>
  <si>
    <t>0,372</t>
  </si>
  <si>
    <t>361</t>
  </si>
  <si>
    <t>324</t>
  </si>
  <si>
    <t>437</t>
  </si>
  <si>
    <t>436</t>
  </si>
  <si>
    <t>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</si>
</sst>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0.000"/>
    <numFmt numFmtId="165" formatCode="_-* #,##0_р_._-;\-* #,##0_р_._-;_-* &quot;-&quot;??_р_._-;_-@_-"/>
    <numFmt numFmtId="166" formatCode="0.000000000000"/>
    <numFmt numFmtId="167" formatCode="0.0"/>
  </numFmts>
  <fonts count="26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8" borderId="7" applyNumberFormat="0" applyAlignment="0" applyProtection="0"/>
    <xf numFmtId="0" fontId="14" fillId="9" borderId="8" applyNumberFormat="0" applyAlignment="0" applyProtection="0"/>
    <xf numFmtId="0" fontId="15" fillId="9" borderId="7" applyNumberFormat="0" applyAlignment="0" applyProtection="0"/>
    <xf numFmtId="0" fontId="16" fillId="0" borderId="9" applyNumberFormat="0" applyFill="0" applyAlignment="0" applyProtection="0"/>
    <xf numFmtId="0" fontId="17" fillId="10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0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0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1" fillId="0" borderId="0"/>
    <xf numFmtId="0" fontId="22" fillId="7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11" borderId="11" applyNumberFormat="0" applyFont="0" applyAlignment="0" applyProtection="0"/>
    <xf numFmtId="9" fontId="21" fillId="0" borderId="0" applyFont="0" applyFill="0" applyBorder="0" applyAlignment="0" applyProtection="0"/>
  </cellStyleXfs>
  <cellXfs count="117">
    <xf numFmtId="0" fontId="0" fillId="0" borderId="0" xfId="0"/>
    <xf numFmtId="1" fontId="1" fillId="4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36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36" applyFont="1" applyBorder="1"/>
    <xf numFmtId="0" fontId="4" fillId="0" borderId="1" xfId="36" applyFont="1" applyBorder="1" applyAlignment="1">
      <alignment horizontal="center" vertical="center"/>
    </xf>
    <xf numFmtId="1" fontId="4" fillId="0" borderId="1" xfId="36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9" fontId="4" fillId="0" borderId="1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1" xfId="0" applyFont="1" applyBorder="1" applyAlignment="1">
      <alignment vertical="center"/>
    </xf>
    <xf numFmtId="0" fontId="4" fillId="37" borderId="1" xfId="0" applyFont="1" applyFill="1" applyBorder="1" applyAlignment="1">
      <alignment horizontal="center" vertical="center"/>
    </xf>
    <xf numFmtId="9" fontId="4" fillId="37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 wrapText="1"/>
    </xf>
    <xf numFmtId="0" fontId="6" fillId="37" borderId="1" xfId="0" applyFont="1" applyFill="1" applyBorder="1" applyAlignment="1">
      <alignment horizontal="center" vertical="center" wrapText="1"/>
    </xf>
    <xf numFmtId="0" fontId="6" fillId="38" borderId="1" xfId="0" applyFont="1" applyFill="1" applyBorder="1" applyAlignment="1">
      <alignment horizontal="center" vertical="center" wrapText="1"/>
    </xf>
    <xf numFmtId="9" fontId="4" fillId="36" borderId="1" xfId="1" applyFont="1" applyFill="1" applyBorder="1" applyAlignment="1">
      <alignment horizontal="center" vertical="center" wrapText="1"/>
    </xf>
    <xf numFmtId="1" fontId="4" fillId="36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9" fontId="4" fillId="0" borderId="0" xfId="0" applyNumberFormat="1" applyFont="1" applyAlignment="1">
      <alignment vertical="center"/>
    </xf>
    <xf numFmtId="165" fontId="4" fillId="0" borderId="0" xfId="2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9" fontId="4" fillId="40" borderId="1" xfId="1" applyFont="1" applyFill="1" applyBorder="1" applyAlignment="1">
      <alignment horizontal="center" vertical="center"/>
    </xf>
    <xf numFmtId="1" fontId="4" fillId="4" borderId="1" xfId="2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4" fillId="39" borderId="1" xfId="0" applyFont="1" applyFill="1" applyBorder="1" applyAlignment="1">
      <alignment horizontal="center" vertical="center"/>
    </xf>
    <xf numFmtId="9" fontId="4" fillId="39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1" borderId="1" xfId="0" applyFont="1" applyFill="1" applyBorder="1" applyAlignment="1">
      <alignment horizontal="center" vertical="center" wrapText="1"/>
    </xf>
    <xf numFmtId="1" fontId="4" fillId="40" borderId="1" xfId="2" applyNumberFormat="1" applyFont="1" applyFill="1" applyBorder="1" applyAlignment="1">
      <alignment horizontal="center" vertical="center"/>
    </xf>
    <xf numFmtId="0" fontId="6" fillId="2" borderId="2" xfId="36" applyFont="1" applyFill="1" applyBorder="1" applyAlignment="1">
      <alignment horizontal="center" vertical="center" wrapText="1"/>
    </xf>
    <xf numFmtId="0" fontId="4" fillId="0" borderId="3" xfId="36" applyFont="1" applyBorder="1"/>
    <xf numFmtId="0" fontId="4" fillId="0" borderId="3" xfId="36" applyFont="1" applyBorder="1" applyAlignment="1">
      <alignment horizontal="center" vertical="center"/>
    </xf>
    <xf numFmtId="1" fontId="4" fillId="0" borderId="3" xfId="36" applyNumberFormat="1" applyFont="1" applyBorder="1" applyAlignment="1">
      <alignment horizontal="center" vertical="center"/>
    </xf>
    <xf numFmtId="0" fontId="4" fillId="0" borderId="15" xfId="36" applyFont="1" applyBorder="1"/>
    <xf numFmtId="0" fontId="4" fillId="0" borderId="16" xfId="36" applyFont="1" applyBorder="1"/>
    <xf numFmtId="0" fontId="4" fillId="0" borderId="16" xfId="36" applyFont="1" applyBorder="1" applyAlignment="1">
      <alignment horizontal="center" vertical="center"/>
    </xf>
    <xf numFmtId="1" fontId="4" fillId="0" borderId="17" xfId="36" applyNumberFormat="1" applyFont="1" applyBorder="1" applyAlignment="1">
      <alignment horizontal="center" vertical="center"/>
    </xf>
    <xf numFmtId="0" fontId="4" fillId="0" borderId="18" xfId="36" applyFont="1" applyBorder="1"/>
    <xf numFmtId="1" fontId="4" fillId="0" borderId="19" xfId="36" applyNumberFormat="1" applyFont="1" applyBorder="1" applyAlignment="1">
      <alignment horizontal="center" vertical="center"/>
    </xf>
    <xf numFmtId="0" fontId="4" fillId="0" borderId="20" xfId="36" applyFont="1" applyBorder="1"/>
    <xf numFmtId="0" fontId="4" fillId="0" borderId="21" xfId="36" applyFont="1" applyBorder="1"/>
    <xf numFmtId="0" fontId="4" fillId="0" borderId="21" xfId="36" applyFont="1" applyBorder="1" applyAlignment="1">
      <alignment horizontal="center" vertical="center"/>
    </xf>
    <xf numFmtId="1" fontId="4" fillId="0" borderId="22" xfId="36" applyNumberFormat="1" applyFont="1" applyBorder="1" applyAlignment="1">
      <alignment horizontal="center" vertical="center"/>
    </xf>
    <xf numFmtId="0" fontId="4" fillId="0" borderId="2" xfId="36" applyFont="1" applyBorder="1"/>
    <xf numFmtId="0" fontId="4" fillId="0" borderId="2" xfId="36" applyFont="1" applyBorder="1" applyAlignment="1">
      <alignment horizontal="center" vertical="center"/>
    </xf>
    <xf numFmtId="1" fontId="4" fillId="0" borderId="2" xfId="36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2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9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9" fontId="6" fillId="2" borderId="1" xfId="1" applyFont="1" applyFill="1" applyBorder="1" applyAlignment="1">
      <alignment horizontal="center" vertical="center" wrapText="1"/>
    </xf>
    <xf numFmtId="9" fontId="4" fillId="37" borderId="1" xfId="1" applyFont="1" applyFill="1" applyBorder="1" applyAlignment="1">
      <alignment horizontal="center" vertical="center"/>
    </xf>
    <xf numFmtId="1" fontId="4" fillId="38" borderId="1" xfId="0" applyNumberFormat="1" applyFont="1" applyFill="1" applyBorder="1" applyAlignment="1">
      <alignment horizontal="center" vertical="center"/>
    </xf>
    <xf numFmtId="9" fontId="4" fillId="38" borderId="1" xfId="0" applyNumberFormat="1" applyFont="1" applyFill="1" applyBorder="1" applyAlignment="1">
      <alignment horizontal="center" vertical="center"/>
    </xf>
    <xf numFmtId="0" fontId="4" fillId="42" borderId="1" xfId="0" applyFont="1" applyFill="1" applyBorder="1" applyAlignment="1">
      <alignment vertical="center"/>
    </xf>
    <xf numFmtId="0" fontId="4" fillId="0" borderId="26" xfId="36" applyFont="1" applyBorder="1"/>
    <xf numFmtId="0" fontId="4" fillId="0" borderId="14" xfId="36" applyFont="1" applyBorder="1"/>
    <xf numFmtId="0" fontId="4" fillId="0" borderId="27" xfId="36" applyFont="1" applyBorder="1"/>
    <xf numFmtId="167" fontId="5" fillId="4" borderId="1" xfId="0" applyNumberFormat="1" applyFont="1" applyFill="1" applyBorder="1" applyAlignment="1">
      <alignment horizontal="center" vertical="center"/>
    </xf>
    <xf numFmtId="167" fontId="5" fillId="43" borderId="1" xfId="0" applyNumberFormat="1" applyFont="1" applyFill="1" applyBorder="1" applyAlignment="1">
      <alignment horizontal="center" vertical="center"/>
    </xf>
    <xf numFmtId="164" fontId="4" fillId="0" borderId="16" xfId="36" applyNumberFormat="1" applyFont="1" applyBorder="1" applyAlignment="1">
      <alignment horizontal="center" vertical="center"/>
    </xf>
    <xf numFmtId="164" fontId="4" fillId="0" borderId="1" xfId="36" applyNumberFormat="1" applyFont="1" applyBorder="1" applyAlignment="1">
      <alignment horizontal="center" vertical="center"/>
    </xf>
    <xf numFmtId="164" fontId="4" fillId="0" borderId="21" xfId="36" applyNumberFormat="1" applyFont="1" applyBorder="1" applyAlignment="1">
      <alignment horizontal="center" vertical="center"/>
    </xf>
    <xf numFmtId="164" fontId="4" fillId="0" borderId="3" xfId="36" applyNumberFormat="1" applyFont="1" applyBorder="1" applyAlignment="1">
      <alignment horizontal="center" vertical="center"/>
    </xf>
    <xf numFmtId="164" fontId="4" fillId="0" borderId="2" xfId="36" applyNumberFormat="1" applyFont="1" applyBorder="1" applyAlignment="1">
      <alignment horizontal="center" vertical="center"/>
    </xf>
    <xf numFmtId="164" fontId="4" fillId="44" borderId="1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1" fontId="5" fillId="4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right" vertical="center"/>
    </xf>
    <xf numFmtId="0" fontId="6" fillId="2" borderId="23" xfId="0" applyFont="1" applyFill="1" applyBorder="1" applyAlignment="1">
      <alignment horizontal="right" vertical="center"/>
    </xf>
    <xf numFmtId="0" fontId="6" fillId="2" borderId="14" xfId="0" applyFont="1" applyFill="1" applyBorder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36" applyFont="1" applyBorder="1" applyAlignment="1">
      <alignment horizontal="left" vertical="center"/>
    </xf>
    <xf numFmtId="0" fontId="6" fillId="2" borderId="2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 vertical="center"/>
    </xf>
    <xf numFmtId="0" fontId="6" fillId="38" borderId="1" xfId="0" applyFont="1" applyFill="1" applyBorder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 wrapText="1"/>
    </xf>
  </cellXfs>
  <cellStyles count="48">
    <cellStyle name="20% — акцент1" xfId="19" builtinId="30" customBuiltin="1"/>
    <cellStyle name="20% — акцент2" xfId="22" builtinId="34" customBuiltin="1"/>
    <cellStyle name="20% — акцент3" xfId="25" builtinId="38" customBuiltin="1"/>
    <cellStyle name="20% — акцент4" xfId="28" builtinId="42" customBuiltin="1"/>
    <cellStyle name="20% — акцент5" xfId="31" builtinId="46" customBuiltin="1"/>
    <cellStyle name="20% — акцент6" xfId="34" builtinId="50" customBuiltin="1"/>
    <cellStyle name="40% — акцент1" xfId="20" builtinId="31" customBuiltin="1"/>
    <cellStyle name="40% — акцент2" xfId="23" builtinId="35" customBuiltin="1"/>
    <cellStyle name="40% — акцент3" xfId="26" builtinId="39" customBuiltin="1"/>
    <cellStyle name="40% — акцент4" xfId="29" builtinId="43" customBuiltin="1"/>
    <cellStyle name="40% — акцент5" xfId="32" builtinId="47" customBuiltin="1"/>
    <cellStyle name="40% — акцент6" xfId="35" builtinId="51" customBuiltin="1"/>
    <cellStyle name="60% — акцент1 2" xfId="39"/>
    <cellStyle name="60% — акцент2 2" xfId="40"/>
    <cellStyle name="60% — акцент3 2" xfId="41"/>
    <cellStyle name="60% — акцент4 2" xfId="42"/>
    <cellStyle name="60% — акцент5 2" xfId="43"/>
    <cellStyle name="60% — акцент6 2" xfId="44"/>
    <cellStyle name="Акцент1" xfId="18" builtinId="29" customBuiltin="1"/>
    <cellStyle name="Акцент2" xfId="21" builtinId="33" customBuiltin="1"/>
    <cellStyle name="Акцент3" xfId="24" builtinId="37" customBuiltin="1"/>
    <cellStyle name="Акцент4" xfId="27" builtinId="41" customBuiltin="1"/>
    <cellStyle name="Акцент5" xfId="30" builtinId="45" customBuiltin="1"/>
    <cellStyle name="Акцент6" xfId="33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7" builtinId="25" customBuiltin="1"/>
    <cellStyle name="Контрольная ячейка" xfId="14" builtinId="23" customBuiltin="1"/>
    <cellStyle name="Название" xfId="3" builtinId="15" customBuiltin="1"/>
    <cellStyle name="Нейтральный 2" xfId="37"/>
    <cellStyle name="Обычный" xfId="0" builtinId="0"/>
    <cellStyle name="Обычный 2" xfId="38"/>
    <cellStyle name="Обычный 3" xfId="45"/>
    <cellStyle name="Обычный 4" xfId="36"/>
    <cellStyle name="Плохой" xfId="9" builtinId="27" customBuiltin="1"/>
    <cellStyle name="Пояснение" xfId="16" builtinId="53" customBuiltin="1"/>
    <cellStyle name="Примечание 2" xfId="46"/>
    <cellStyle name="Процентный" xfId="1" builtinId="5"/>
    <cellStyle name="Процентный 2" xfId="47"/>
    <cellStyle name="Связанная ячейка" xfId="13" builtinId="24" customBuiltin="1"/>
    <cellStyle name="Текст предупреждения" xfId="15" builtinId="11" customBuiltin="1"/>
    <cellStyle name="Финансовый" xfId="2" builtinId="3"/>
    <cellStyle name="Хороший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C1" zoomScaleNormal="100" workbookViewId="0">
      <selection activeCell="E6" sqref="E6"/>
    </sheetView>
  </sheetViews>
  <sheetFormatPr defaultRowHeight="12.75" x14ac:dyDescent="0.25"/>
  <cols>
    <col min="1" max="1" width="6" style="10" bestFit="1" customWidth="1"/>
    <col min="2" max="2" width="35.5703125" style="21" bestFit="1" customWidth="1"/>
    <col min="3" max="3" width="22.85546875" style="21" bestFit="1" customWidth="1"/>
    <col min="4" max="4" width="14.42578125" style="17" customWidth="1"/>
    <col min="5" max="5" width="12.7109375" style="17" customWidth="1"/>
    <col min="6" max="7" width="13.140625" style="17" customWidth="1"/>
    <col min="8" max="8" width="15.85546875" style="17" customWidth="1"/>
    <col min="9" max="9" width="13.42578125" style="10" customWidth="1"/>
    <col min="10" max="11" width="13.42578125" style="17" customWidth="1"/>
    <col min="12" max="14" width="12" style="17" customWidth="1"/>
    <col min="15" max="15" width="11.85546875" style="17" bestFit="1" customWidth="1"/>
    <col min="16" max="16384" width="9.140625" style="17"/>
  </cols>
  <sheetData>
    <row r="1" spans="1:22" ht="18.75" x14ac:dyDescent="0.25">
      <c r="A1" s="105" t="s">
        <v>72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3" spans="1:22" s="5" customFormat="1" ht="27.75" customHeight="1" x14ac:dyDescent="0.25">
      <c r="A3" s="98" t="s">
        <v>1</v>
      </c>
      <c r="B3" s="98" t="s">
        <v>0</v>
      </c>
      <c r="C3" s="98" t="s">
        <v>28</v>
      </c>
      <c r="D3" s="98" t="s">
        <v>2</v>
      </c>
      <c r="E3" s="98" t="s">
        <v>4</v>
      </c>
      <c r="F3" s="98" t="s">
        <v>3</v>
      </c>
      <c r="G3" s="98" t="s">
        <v>5</v>
      </c>
      <c r="H3" s="98" t="s">
        <v>8</v>
      </c>
      <c r="I3" s="98" t="s">
        <v>15</v>
      </c>
      <c r="J3" s="98" t="s">
        <v>9</v>
      </c>
      <c r="K3" s="98" t="s">
        <v>10</v>
      </c>
      <c r="L3" s="107" t="s">
        <v>11</v>
      </c>
      <c r="M3" s="107"/>
      <c r="N3" s="107"/>
    </row>
    <row r="4" spans="1:22" s="5" customFormat="1" ht="28.5" customHeight="1" x14ac:dyDescent="0.25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6" t="s">
        <v>12</v>
      </c>
      <c r="M4" s="6" t="s">
        <v>13</v>
      </c>
      <c r="N4" s="6" t="s">
        <v>14</v>
      </c>
    </row>
    <row r="5" spans="1:22" ht="26.25" customHeight="1" x14ac:dyDescent="0.25">
      <c r="A5" s="7">
        <v>1</v>
      </c>
      <c r="B5" s="4" t="s">
        <v>35</v>
      </c>
      <c r="C5" s="8" t="s">
        <v>40</v>
      </c>
      <c r="D5" s="2">
        <f>MAX(L5:N5)</f>
        <v>2.9430000000000001</v>
      </c>
      <c r="E5" s="97">
        <f>F5-D5</f>
        <v>30.056999999999999</v>
      </c>
      <c r="F5" s="89">
        <v>33</v>
      </c>
      <c r="G5" s="1">
        <v>2</v>
      </c>
      <c r="H5" s="2">
        <f>60/(F5)</f>
        <v>1.8181818181818181</v>
      </c>
      <c r="I5" s="3">
        <v>20</v>
      </c>
      <c r="J5" s="28">
        <f>ROUND(G5*H5*I5,0)</f>
        <v>73</v>
      </c>
      <c r="K5" s="16">
        <f t="shared" ref="K5:K10" si="0">G5/$G$11</f>
        <v>0.2</v>
      </c>
      <c r="L5" s="29">
        <v>2.59</v>
      </c>
      <c r="M5" s="29">
        <v>2.9430000000000001</v>
      </c>
      <c r="N5" s="29">
        <v>1.982</v>
      </c>
    </row>
    <row r="6" spans="1:22" ht="26.25" customHeight="1" x14ac:dyDescent="0.25">
      <c r="A6" s="7">
        <v>2</v>
      </c>
      <c r="B6" s="4" t="s">
        <v>36</v>
      </c>
      <c r="C6" s="8" t="s">
        <v>41</v>
      </c>
      <c r="D6" s="2">
        <f>MAX(L6:N6)</f>
        <v>2.1775000000000002</v>
      </c>
      <c r="E6" s="97">
        <f>F6-D6</f>
        <v>17.822499999999998</v>
      </c>
      <c r="F6" s="88">
        <v>20</v>
      </c>
      <c r="G6" s="1">
        <v>3</v>
      </c>
      <c r="H6" s="2">
        <f t="shared" ref="H6:H9" si="1">60/(F6)</f>
        <v>3</v>
      </c>
      <c r="I6" s="3">
        <v>20</v>
      </c>
      <c r="J6" s="28">
        <f t="shared" ref="J6:J9" si="2">ROUND(G6*H6*I6,0)</f>
        <v>180</v>
      </c>
      <c r="K6" s="16">
        <f t="shared" si="0"/>
        <v>0.3</v>
      </c>
      <c r="L6" s="95">
        <v>1.988</v>
      </c>
      <c r="M6" s="95">
        <v>2.032</v>
      </c>
      <c r="N6" s="95">
        <v>2.1775000000000002</v>
      </c>
    </row>
    <row r="7" spans="1:22" ht="26.25" customHeight="1" x14ac:dyDescent="0.25">
      <c r="A7" s="7">
        <v>3</v>
      </c>
      <c r="B7" s="4" t="s">
        <v>37</v>
      </c>
      <c r="C7" s="8" t="s">
        <v>42</v>
      </c>
      <c r="D7" s="2">
        <f t="shared" ref="D7:D10" si="3">MAX(L7:N7)</f>
        <v>2.0590000000000002</v>
      </c>
      <c r="E7" s="97">
        <f t="shared" ref="E7:E10" si="4">F7-D7</f>
        <v>31.940999999999999</v>
      </c>
      <c r="F7" s="89">
        <v>34</v>
      </c>
      <c r="G7" s="1">
        <v>2</v>
      </c>
      <c r="H7" s="2">
        <f t="shared" si="1"/>
        <v>1.7647058823529411</v>
      </c>
      <c r="I7" s="3">
        <v>20</v>
      </c>
      <c r="J7" s="28">
        <f t="shared" si="2"/>
        <v>71</v>
      </c>
      <c r="K7" s="16">
        <f t="shared" si="0"/>
        <v>0.2</v>
      </c>
      <c r="L7" s="29">
        <v>2.0590000000000002</v>
      </c>
      <c r="M7" s="29">
        <v>1.786</v>
      </c>
      <c r="N7" s="29">
        <v>2.0009999999999999</v>
      </c>
    </row>
    <row r="8" spans="1:22" ht="26.25" customHeight="1" x14ac:dyDescent="0.25">
      <c r="A8" s="7">
        <v>4</v>
      </c>
      <c r="B8" s="4" t="s">
        <v>38</v>
      </c>
      <c r="C8" s="8" t="s">
        <v>43</v>
      </c>
      <c r="D8" s="2">
        <f t="shared" si="3"/>
        <v>1.9330000000000001</v>
      </c>
      <c r="E8" s="97">
        <f t="shared" si="4"/>
        <v>82.066999999999993</v>
      </c>
      <c r="F8" s="89">
        <v>84</v>
      </c>
      <c r="G8" s="1">
        <v>1</v>
      </c>
      <c r="H8" s="2">
        <f t="shared" si="1"/>
        <v>0.7142857142857143</v>
      </c>
      <c r="I8" s="3">
        <v>20</v>
      </c>
      <c r="J8" s="28">
        <f t="shared" si="2"/>
        <v>14</v>
      </c>
      <c r="K8" s="16">
        <f t="shared" si="0"/>
        <v>0.1</v>
      </c>
      <c r="L8" s="29">
        <v>1.5409999999999999</v>
      </c>
      <c r="M8" s="29">
        <v>1.9330000000000001</v>
      </c>
      <c r="N8" s="29">
        <v>1.821</v>
      </c>
    </row>
    <row r="9" spans="1:22" ht="26.25" customHeight="1" x14ac:dyDescent="0.25">
      <c r="A9" s="7">
        <v>5</v>
      </c>
      <c r="B9" s="4" t="s">
        <v>39</v>
      </c>
      <c r="C9" s="8" t="s">
        <v>44</v>
      </c>
      <c r="D9" s="2">
        <f t="shared" si="3"/>
        <v>1.841</v>
      </c>
      <c r="E9" s="97">
        <f t="shared" si="4"/>
        <v>30.158999999999999</v>
      </c>
      <c r="F9" s="89">
        <v>32</v>
      </c>
      <c r="G9" s="1">
        <v>1</v>
      </c>
      <c r="H9" s="2">
        <f t="shared" si="1"/>
        <v>1.875</v>
      </c>
      <c r="I9" s="3">
        <v>20</v>
      </c>
      <c r="J9" s="28">
        <f t="shared" si="2"/>
        <v>38</v>
      </c>
      <c r="K9" s="16">
        <f t="shared" si="0"/>
        <v>0.1</v>
      </c>
      <c r="L9" s="29">
        <v>1.5309999999999999</v>
      </c>
      <c r="M9" s="29">
        <v>1.841</v>
      </c>
      <c r="N9" s="29">
        <v>1.5009999999999999</v>
      </c>
    </row>
    <row r="10" spans="1:22" ht="26.25" customHeight="1" x14ac:dyDescent="0.25">
      <c r="A10" s="7">
        <v>6</v>
      </c>
      <c r="B10" s="4" t="s">
        <v>66</v>
      </c>
      <c r="C10" s="8" t="s">
        <v>62</v>
      </c>
      <c r="D10" s="2">
        <f t="shared" si="3"/>
        <v>1.542</v>
      </c>
      <c r="E10" s="97">
        <f t="shared" si="4"/>
        <v>18.457999999999998</v>
      </c>
      <c r="F10" s="89">
        <v>20</v>
      </c>
      <c r="G10" s="1">
        <v>1</v>
      </c>
      <c r="H10" s="2">
        <f t="shared" ref="H10" si="5">60/(F10)</f>
        <v>3</v>
      </c>
      <c r="I10" s="3">
        <v>20</v>
      </c>
      <c r="J10" s="28">
        <f t="shared" ref="J10" si="6">ROUND(G10*H10*I10,0)</f>
        <v>60</v>
      </c>
      <c r="K10" s="16">
        <f t="shared" si="0"/>
        <v>0.1</v>
      </c>
      <c r="L10" s="29">
        <v>1.542</v>
      </c>
      <c r="M10" s="29">
        <v>1.4330000000000001</v>
      </c>
      <c r="N10" s="29">
        <v>1.3939999999999999</v>
      </c>
    </row>
    <row r="11" spans="1:22" x14ac:dyDescent="0.25">
      <c r="A11" s="102" t="s">
        <v>67</v>
      </c>
      <c r="B11" s="103"/>
      <c r="C11" s="103"/>
      <c r="D11" s="104"/>
      <c r="E11" s="75">
        <f>SUM(E5:E10)</f>
        <v>210.50449999999998</v>
      </c>
      <c r="F11" s="75">
        <f>SUM(F5:F10)</f>
        <v>223</v>
      </c>
      <c r="G11" s="74">
        <f>SUM(G5:G10)</f>
        <v>10</v>
      </c>
      <c r="H11" s="75">
        <f>SUM(H5:H10)</f>
        <v>12.172173414820474</v>
      </c>
      <c r="I11" s="75"/>
      <c r="J11" s="74">
        <f>SUM(J5:J10)</f>
        <v>436</v>
      </c>
      <c r="K11" s="76">
        <f>SUM(K5:K10)</f>
        <v>0.99999999999999989</v>
      </c>
      <c r="L11" s="77">
        <f>SUM(L5:L10)</f>
        <v>11.250999999999999</v>
      </c>
      <c r="M11" s="77">
        <f t="shared" ref="M11:N11" si="7">SUM(M5:M10)</f>
        <v>11.967999999999998</v>
      </c>
      <c r="N11" s="77">
        <f t="shared" si="7"/>
        <v>10.8765</v>
      </c>
    </row>
    <row r="12" spans="1:22" x14ac:dyDescent="0.25">
      <c r="A12" s="65"/>
      <c r="B12" s="66"/>
      <c r="C12" s="66"/>
      <c r="D12" s="67"/>
      <c r="E12" s="67"/>
      <c r="F12" s="67">
        <f>ROUND((D12+E12)*K17*L17,0)</f>
        <v>0</v>
      </c>
      <c r="G12" s="68"/>
      <c r="H12" s="67"/>
      <c r="I12" s="67"/>
      <c r="J12" s="68"/>
      <c r="K12" s="69"/>
      <c r="L12" s="70"/>
      <c r="M12" s="70"/>
      <c r="N12" s="70"/>
    </row>
    <row r="13" spans="1:22" ht="18.75" x14ac:dyDescent="0.25">
      <c r="A13" s="106" t="s">
        <v>71</v>
      </c>
      <c r="B13" s="106"/>
      <c r="C13" s="106"/>
      <c r="D13" s="106"/>
      <c r="E13" s="106"/>
      <c r="F13" s="106"/>
      <c r="G13" s="106"/>
      <c r="H13" s="67"/>
      <c r="I13" s="67"/>
      <c r="J13" s="68"/>
      <c r="K13" s="69"/>
      <c r="L13" s="70"/>
      <c r="M13" s="70"/>
      <c r="N13" s="70"/>
    </row>
    <row r="15" spans="1:22" s="5" customFormat="1" ht="29.25" customHeight="1" x14ac:dyDescent="0.25">
      <c r="A15" s="98" t="s">
        <v>1</v>
      </c>
      <c r="B15" s="98" t="s">
        <v>18</v>
      </c>
      <c r="C15" s="98" t="s">
        <v>57</v>
      </c>
      <c r="D15" s="100" t="s">
        <v>32</v>
      </c>
      <c r="E15" s="101"/>
      <c r="F15" s="100" t="s">
        <v>31</v>
      </c>
      <c r="G15" s="101"/>
      <c r="H15" s="17"/>
      <c r="I15" s="109" t="s">
        <v>28</v>
      </c>
      <c r="J15" s="110"/>
      <c r="K15" s="107" t="s">
        <v>73</v>
      </c>
      <c r="L15" s="98" t="s">
        <v>74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ht="38.25" x14ac:dyDescent="0.25">
      <c r="A16" s="99"/>
      <c r="B16" s="99"/>
      <c r="C16" s="99"/>
      <c r="D16" s="45" t="s">
        <v>19</v>
      </c>
      <c r="E16" s="45" t="s">
        <v>34</v>
      </c>
      <c r="F16" s="45" t="s">
        <v>19</v>
      </c>
      <c r="G16" s="45" t="s">
        <v>33</v>
      </c>
      <c r="I16" s="109"/>
      <c r="J16" s="110"/>
      <c r="K16" s="107"/>
      <c r="L16" s="99"/>
      <c r="M16" s="35"/>
      <c r="N16" s="24"/>
      <c r="O16" s="35"/>
      <c r="P16" s="24"/>
      <c r="Q16" s="35"/>
      <c r="R16" s="35"/>
      <c r="S16" s="35"/>
      <c r="T16" s="35"/>
      <c r="U16" s="35"/>
      <c r="V16" s="35"/>
    </row>
    <row r="17" spans="1:22" ht="15" x14ac:dyDescent="0.25">
      <c r="A17" s="7">
        <v>1</v>
      </c>
      <c r="B17" s="25" t="s">
        <v>63</v>
      </c>
      <c r="C17" s="12" t="s">
        <v>51</v>
      </c>
      <c r="D17" s="26">
        <v>431</v>
      </c>
      <c r="E17" s="27">
        <f t="shared" ref="E17:E26" si="8">D17/$D$27</f>
        <v>0.15376382447377809</v>
      </c>
      <c r="F17" s="43">
        <f ca="1">SUMIF('Транзакции в профилях'!$C$4:$I$36,C17,'Транзакции в профилях'!$I$4:$I$36)</f>
        <v>436</v>
      </c>
      <c r="G17" s="44">
        <f t="shared" ref="G17:G20" ca="1" si="9">1-D17/F17</f>
        <v>1.1467889908256867E-2</v>
      </c>
      <c r="I17" s="108" t="s">
        <v>40</v>
      </c>
      <c r="J17" s="108"/>
      <c r="K17" s="41">
        <v>0.74099999999999999</v>
      </c>
      <c r="L17" s="41">
        <v>0.71</v>
      </c>
      <c r="M17" s="35"/>
      <c r="N17" s="24"/>
      <c r="O17" s="35"/>
      <c r="P17" s="35"/>
      <c r="Q17" s="35"/>
      <c r="R17" s="35"/>
      <c r="S17" s="24"/>
      <c r="T17" s="35"/>
      <c r="U17" s="35"/>
      <c r="V17" s="35"/>
    </row>
    <row r="18" spans="1:22" ht="15" x14ac:dyDescent="0.25">
      <c r="A18" s="7">
        <v>2</v>
      </c>
      <c r="B18" s="25" t="s">
        <v>20</v>
      </c>
      <c r="C18" s="8" t="s">
        <v>50</v>
      </c>
      <c r="D18" s="26">
        <v>422</v>
      </c>
      <c r="E18" s="27">
        <f t="shared" si="8"/>
        <v>0.15055297895112379</v>
      </c>
      <c r="F18" s="43">
        <f ca="1">SUMIF('Транзакции в профилях'!$C$4:$I$36,C18,'Транзакции в профилях'!$I$4:$I$36)</f>
        <v>436</v>
      </c>
      <c r="G18" s="44">
        <f t="shared" ca="1" si="9"/>
        <v>3.2110091743119296E-2</v>
      </c>
      <c r="I18" s="108" t="s">
        <v>41</v>
      </c>
      <c r="J18" s="108"/>
      <c r="K18" s="41">
        <v>0.74099999999999999</v>
      </c>
      <c r="L18" s="41">
        <v>0.26500000000000001</v>
      </c>
      <c r="M18" s="24"/>
      <c r="N18" s="35"/>
      <c r="O18" s="24"/>
      <c r="P18" s="24"/>
      <c r="Q18" s="35"/>
      <c r="R18" s="35"/>
      <c r="S18" s="35"/>
      <c r="T18" s="35"/>
      <c r="U18" s="35"/>
      <c r="V18" s="24"/>
    </row>
    <row r="19" spans="1:22" ht="15" x14ac:dyDescent="0.25">
      <c r="A19" s="7">
        <v>3</v>
      </c>
      <c r="B19" s="25" t="s">
        <v>64</v>
      </c>
      <c r="C19" s="8" t="s">
        <v>49</v>
      </c>
      <c r="D19" s="26">
        <v>360</v>
      </c>
      <c r="E19" s="27">
        <f t="shared" si="8"/>
        <v>0.12843382090617195</v>
      </c>
      <c r="F19" s="43">
        <f ca="1">SUMIF('Транзакции в профилях'!$C$4:$I$36,C19,'Транзакции в профилях'!$I$4:$I$36)</f>
        <v>362</v>
      </c>
      <c r="G19" s="44">
        <f t="shared" ca="1" si="9"/>
        <v>5.5248618784530246E-3</v>
      </c>
      <c r="I19" s="108" t="s">
        <v>42</v>
      </c>
      <c r="J19" s="108"/>
      <c r="K19" s="41">
        <v>0.74099999999999999</v>
      </c>
      <c r="L19" s="41">
        <v>0.66</v>
      </c>
      <c r="M19" s="24"/>
      <c r="N19" s="24"/>
      <c r="O19" s="24"/>
      <c r="P19" s="24"/>
      <c r="Q19" s="24"/>
      <c r="R19" s="24"/>
      <c r="S19" s="35"/>
      <c r="T19" s="35"/>
      <c r="U19" s="35"/>
      <c r="V19" s="35"/>
    </row>
    <row r="20" spans="1:22" ht="15" x14ac:dyDescent="0.25">
      <c r="A20" s="7">
        <v>4</v>
      </c>
      <c r="B20" s="25" t="s">
        <v>21</v>
      </c>
      <c r="C20" s="8" t="s">
        <v>48</v>
      </c>
      <c r="D20" s="26">
        <v>282</v>
      </c>
      <c r="E20" s="27">
        <f t="shared" si="8"/>
        <v>0.10060649304316803</v>
      </c>
      <c r="F20" s="43">
        <f ca="1">SUMIF('Транзакции в профилях'!$C$4:$I$36,C20,'Транзакции в профилях'!$I$4:$I$36)</f>
        <v>291</v>
      </c>
      <c r="G20" s="44">
        <f t="shared" ca="1" si="9"/>
        <v>3.0927835051546393E-2</v>
      </c>
      <c r="I20" s="108" t="s">
        <v>43</v>
      </c>
      <c r="J20" s="108"/>
      <c r="K20" s="41">
        <v>0.74099999999999999</v>
      </c>
      <c r="L20" s="41">
        <v>3.9</v>
      </c>
      <c r="M20" s="24"/>
      <c r="N20" s="24"/>
      <c r="O20" s="35"/>
      <c r="P20" s="24"/>
      <c r="Q20" s="35"/>
      <c r="R20" s="24"/>
      <c r="S20" s="24"/>
      <c r="T20" s="35"/>
      <c r="U20" s="35"/>
      <c r="V20" s="35"/>
    </row>
    <row r="21" spans="1:22" x14ac:dyDescent="0.25">
      <c r="A21" s="7">
        <v>5</v>
      </c>
      <c r="B21" s="25" t="s">
        <v>22</v>
      </c>
      <c r="C21" s="8" t="s">
        <v>54</v>
      </c>
      <c r="D21" s="26">
        <v>251</v>
      </c>
      <c r="E21" s="27">
        <f t="shared" si="8"/>
        <v>8.954691402069212E-2</v>
      </c>
      <c r="F21" s="43">
        <f ca="1">SUMIF('Транзакции в профилях'!$C$4:$I$36,C21,'Транзакции в профилях'!$I$4:$I$36)</f>
        <v>253</v>
      </c>
      <c r="G21" s="44">
        <f ca="1">1-D21/F21</f>
        <v>7.905138339920903E-3</v>
      </c>
      <c r="H21" s="38"/>
      <c r="I21" s="108" t="s">
        <v>44</v>
      </c>
      <c r="J21" s="108"/>
      <c r="K21" s="41">
        <v>0.74099999999999999</v>
      </c>
      <c r="L21" s="41">
        <v>0.8</v>
      </c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1:22" x14ac:dyDescent="0.25">
      <c r="A22" s="7">
        <v>6</v>
      </c>
      <c r="B22" s="25" t="s">
        <v>23</v>
      </c>
      <c r="C22" s="8" t="s">
        <v>56</v>
      </c>
      <c r="D22" s="26">
        <v>175</v>
      </c>
      <c r="E22" s="27">
        <f t="shared" si="8"/>
        <v>6.2433107384944703E-2</v>
      </c>
      <c r="F22" s="43">
        <f ca="1">SUMIF('Транзакции в профилях'!$C$4:$I$36,C22,'Транзакции в профилях'!$I$4:$I$36)</f>
        <v>180</v>
      </c>
      <c r="G22" s="44">
        <f t="shared" ref="G22:G26" ca="1" si="10">1-D22/F22</f>
        <v>2.777777777777779E-2</v>
      </c>
      <c r="I22" s="108" t="s">
        <v>62</v>
      </c>
      <c r="J22" s="108"/>
      <c r="K22" s="42">
        <v>0.74099999999999999</v>
      </c>
      <c r="L22" s="41">
        <v>1</v>
      </c>
    </row>
    <row r="23" spans="1:22" s="11" customFormat="1" x14ac:dyDescent="0.25">
      <c r="A23" s="7">
        <v>7</v>
      </c>
      <c r="B23" s="25" t="s">
        <v>24</v>
      </c>
      <c r="C23" s="8" t="s">
        <v>47</v>
      </c>
      <c r="D23" s="26">
        <v>159</v>
      </c>
      <c r="E23" s="27">
        <f t="shared" si="8"/>
        <v>5.6724937566892612E-2</v>
      </c>
      <c r="F23" s="43">
        <f ca="1">SUMIF('Транзакции в профилях'!$C$4:$I$36,C23,'Транзакции в профилях'!$I$4:$I$36)</f>
        <v>158</v>
      </c>
      <c r="G23" s="44">
        <f t="shared" ca="1" si="10"/>
        <v>-6.3291139240506666E-3</v>
      </c>
    </row>
    <row r="24" spans="1:22" ht="15" x14ac:dyDescent="0.25">
      <c r="A24" s="7">
        <v>8</v>
      </c>
      <c r="B24" s="25" t="s">
        <v>25</v>
      </c>
      <c r="C24" s="8" t="s">
        <v>55</v>
      </c>
      <c r="D24" s="26">
        <v>73</v>
      </c>
      <c r="E24" s="27">
        <f t="shared" si="8"/>
        <v>2.6043524794862646E-2</v>
      </c>
      <c r="F24" s="43">
        <f ca="1">SUMIF('Транзакции в профилях'!$C$4:$I$36,C24,'Транзакции в профилях'!$I$4:$I$36)</f>
        <v>71</v>
      </c>
      <c r="G24" s="44">
        <f t="shared" ca="1" si="10"/>
        <v>-2.8169014084507005E-2</v>
      </c>
      <c r="H24"/>
      <c r="I24"/>
      <c r="J24"/>
      <c r="K24"/>
      <c r="L24"/>
      <c r="M24"/>
      <c r="N24"/>
      <c r="O24"/>
    </row>
    <row r="25" spans="1:22" ht="15" x14ac:dyDescent="0.25">
      <c r="A25" s="7">
        <v>9</v>
      </c>
      <c r="B25" s="25" t="s">
        <v>65</v>
      </c>
      <c r="C25" s="8" t="s">
        <v>46</v>
      </c>
      <c r="D25" s="26">
        <v>324</v>
      </c>
      <c r="E25" s="27">
        <f t="shared" si="8"/>
        <v>0.11559043881555477</v>
      </c>
      <c r="F25" s="43">
        <f ca="1">SUMIF('Транзакции в профилях'!$C$4:$I$36,C25,'Транзакции в профилях'!$I$4:$I$36)</f>
        <v>324</v>
      </c>
      <c r="G25" s="44">
        <f t="shared" ca="1" si="10"/>
        <v>0</v>
      </c>
      <c r="H25" s="22"/>
      <c r="I25" s="22"/>
      <c r="J25" s="36"/>
      <c r="K25"/>
      <c r="L25"/>
      <c r="M25"/>
      <c r="N25"/>
      <c r="O25"/>
    </row>
    <row r="26" spans="1:22" ht="15" x14ac:dyDescent="0.25">
      <c r="A26" s="7">
        <v>10</v>
      </c>
      <c r="B26" s="25" t="s">
        <v>26</v>
      </c>
      <c r="C26" s="8" t="s">
        <v>45</v>
      </c>
      <c r="D26" s="26">
        <v>326</v>
      </c>
      <c r="E26" s="27">
        <f t="shared" si="8"/>
        <v>0.11630396004281128</v>
      </c>
      <c r="F26" s="43">
        <f ca="1">SUMIF('Транзакции в профилях'!$C$4:$I$36,C26,'Транзакции в профилях'!$I$4:$I$36)</f>
        <v>327</v>
      </c>
      <c r="G26" s="44">
        <f t="shared" ca="1" si="10"/>
        <v>3.0581039755351869E-3</v>
      </c>
      <c r="H26" s="22"/>
      <c r="I26" s="22"/>
      <c r="J26" s="36"/>
      <c r="K26"/>
      <c r="L26"/>
      <c r="M26"/>
      <c r="N26"/>
      <c r="O26"/>
    </row>
    <row r="27" spans="1:22" ht="15" x14ac:dyDescent="0.25">
      <c r="A27" s="71"/>
      <c r="B27" s="72" t="s">
        <v>27</v>
      </c>
      <c r="C27" s="72"/>
      <c r="D27" s="71">
        <f>SUM(D17:D26)</f>
        <v>2803</v>
      </c>
      <c r="E27" s="73">
        <v>1</v>
      </c>
      <c r="F27" s="74">
        <f ca="1">SUM(F17:F26)</f>
        <v>2838</v>
      </c>
      <c r="G27" s="73">
        <f ca="1">AVERAGE(G17:G26)</f>
        <v>8.4273570666051796E-3</v>
      </c>
      <c r="H27" s="22"/>
      <c r="I27" s="22"/>
      <c r="J27" s="36"/>
      <c r="K27"/>
      <c r="L27"/>
      <c r="M27"/>
      <c r="N27"/>
      <c r="O27"/>
    </row>
    <row r="28" spans="1:22" ht="15" x14ac:dyDescent="0.25">
      <c r="H28" s="22"/>
      <c r="I28" s="22"/>
      <c r="J28" s="36"/>
      <c r="K28"/>
      <c r="L28"/>
      <c r="M28"/>
      <c r="N28"/>
      <c r="O28"/>
    </row>
    <row r="29" spans="1:22" ht="18.75" x14ac:dyDescent="0.25">
      <c r="A29" s="105" t="s">
        <v>70</v>
      </c>
      <c r="B29" s="105"/>
      <c r="C29" s="105"/>
      <c r="D29" s="105"/>
      <c r="H29" s="22"/>
      <c r="I29" s="22"/>
      <c r="J29" s="36"/>
      <c r="K29"/>
      <c r="L29"/>
      <c r="M29"/>
      <c r="N29"/>
      <c r="O29"/>
    </row>
    <row r="30" spans="1:22" ht="15" x14ac:dyDescent="0.25">
      <c r="H30" s="22"/>
      <c r="I30" s="22"/>
      <c r="J30" s="36"/>
      <c r="K30"/>
      <c r="L30"/>
      <c r="M30"/>
      <c r="N30"/>
      <c r="O30"/>
    </row>
    <row r="31" spans="1:22" ht="15" x14ac:dyDescent="0.25">
      <c r="A31" s="6" t="s">
        <v>1</v>
      </c>
      <c r="B31" s="6" t="s">
        <v>5</v>
      </c>
      <c r="C31" s="6" t="s">
        <v>6</v>
      </c>
      <c r="D31" s="6" t="s">
        <v>7</v>
      </c>
      <c r="H31" s="22"/>
      <c r="I31" s="22"/>
      <c r="J31" s="36"/>
      <c r="K31"/>
      <c r="L31"/>
      <c r="M31"/>
      <c r="N31"/>
      <c r="O31"/>
    </row>
    <row r="32" spans="1:22" ht="15" x14ac:dyDescent="0.25">
      <c r="A32" s="7">
        <v>1</v>
      </c>
      <c r="B32" s="18">
        <v>10</v>
      </c>
      <c r="C32" s="16">
        <f>B32/$G$11</f>
        <v>1</v>
      </c>
      <c r="D32" s="19">
        <f>$J$11</f>
        <v>436</v>
      </c>
      <c r="H32" s="22"/>
      <c r="I32" s="22"/>
      <c r="J32" s="36"/>
      <c r="K32"/>
      <c r="L32"/>
      <c r="M32"/>
      <c r="N32"/>
      <c r="O32"/>
    </row>
    <row r="33" spans="1:15" ht="15" x14ac:dyDescent="0.25">
      <c r="A33" s="7">
        <v>2</v>
      </c>
      <c r="B33" s="18">
        <v>20</v>
      </c>
      <c r="C33" s="16">
        <f>B33/$G$11</f>
        <v>2</v>
      </c>
      <c r="D33" s="19">
        <f>$J$11*C33</f>
        <v>872</v>
      </c>
      <c r="H33" s="22"/>
      <c r="I33" s="22"/>
      <c r="J33" s="36"/>
      <c r="K33"/>
      <c r="L33"/>
      <c r="M33"/>
      <c r="N33"/>
      <c r="O33"/>
    </row>
    <row r="34" spans="1:15" ht="15" x14ac:dyDescent="0.25">
      <c r="A34" s="7">
        <v>3</v>
      </c>
      <c r="B34" s="18">
        <v>30</v>
      </c>
      <c r="C34" s="16">
        <f>B34/$G$11</f>
        <v>3</v>
      </c>
      <c r="D34" s="19">
        <f t="shared" ref="D34:D36" si="11">$J$11*C34</f>
        <v>1308</v>
      </c>
      <c r="H34" s="22"/>
      <c r="I34" s="22"/>
      <c r="J34" s="36"/>
      <c r="K34"/>
      <c r="L34"/>
      <c r="M34"/>
      <c r="N34"/>
      <c r="O34"/>
    </row>
    <row r="35" spans="1:15" ht="15" x14ac:dyDescent="0.25">
      <c r="A35" s="7">
        <v>4</v>
      </c>
      <c r="B35" s="18">
        <v>40</v>
      </c>
      <c r="C35" s="16">
        <f>B35/$G$11</f>
        <v>4</v>
      </c>
      <c r="D35" s="19">
        <f t="shared" si="11"/>
        <v>1744</v>
      </c>
      <c r="H35" s="22"/>
      <c r="I35" s="22"/>
      <c r="J35" s="36"/>
      <c r="K35"/>
      <c r="L35"/>
      <c r="M35"/>
      <c r="N35"/>
      <c r="O35"/>
    </row>
    <row r="36" spans="1:15" ht="15" x14ac:dyDescent="0.25">
      <c r="A36" s="7">
        <v>5</v>
      </c>
      <c r="B36" s="18">
        <v>50</v>
      </c>
      <c r="C36" s="16">
        <f>B36/$G$11</f>
        <v>5</v>
      </c>
      <c r="D36" s="19">
        <f t="shared" si="11"/>
        <v>2180</v>
      </c>
      <c r="H36" s="22"/>
      <c r="I36" s="22"/>
      <c r="J36" s="36"/>
      <c r="K36"/>
      <c r="L36"/>
      <c r="M36"/>
      <c r="N36"/>
      <c r="O36"/>
    </row>
    <row r="37" spans="1:15" ht="15" x14ac:dyDescent="0.25">
      <c r="A37" s="102" t="s">
        <v>67</v>
      </c>
      <c r="B37" s="103"/>
      <c r="C37" s="104"/>
      <c r="D37" s="78">
        <f>SUM(D32:D36)</f>
        <v>6540</v>
      </c>
      <c r="H37" s="22"/>
      <c r="I37" s="22"/>
      <c r="J37" s="23"/>
      <c r="K37"/>
      <c r="L37"/>
      <c r="M37"/>
      <c r="N37"/>
      <c r="O37"/>
    </row>
    <row r="38" spans="1:15" ht="15" x14ac:dyDescent="0.25">
      <c r="I38"/>
      <c r="J38"/>
      <c r="K38"/>
      <c r="L38"/>
      <c r="M38"/>
      <c r="N38"/>
      <c r="O38"/>
    </row>
    <row r="39" spans="1:15" ht="15" x14ac:dyDescent="0.25">
      <c r="I39"/>
      <c r="J39"/>
      <c r="K39"/>
    </row>
    <row r="40" spans="1:15" ht="15" x14ac:dyDescent="0.25">
      <c r="I40"/>
      <c r="J40"/>
      <c r="K40"/>
    </row>
    <row r="41" spans="1:15" ht="15" x14ac:dyDescent="0.25">
      <c r="I41"/>
      <c r="J41"/>
      <c r="K41"/>
    </row>
    <row r="42" spans="1:15" ht="15" x14ac:dyDescent="0.25">
      <c r="I42"/>
      <c r="J42"/>
      <c r="K42"/>
    </row>
    <row r="43" spans="1:15" ht="15" x14ac:dyDescent="0.25">
      <c r="I43"/>
      <c r="J43"/>
      <c r="K43"/>
    </row>
  </sheetData>
  <mergeCells count="31">
    <mergeCell ref="I21:J21"/>
    <mergeCell ref="I22:J22"/>
    <mergeCell ref="A15:A16"/>
    <mergeCell ref="K15:K16"/>
    <mergeCell ref="I15:J16"/>
    <mergeCell ref="I17:J17"/>
    <mergeCell ref="I18:J18"/>
    <mergeCell ref="I19:J19"/>
    <mergeCell ref="C15:C16"/>
    <mergeCell ref="B15:B16"/>
    <mergeCell ref="A37:C37"/>
    <mergeCell ref="A29:D29"/>
    <mergeCell ref="A13:G13"/>
    <mergeCell ref="A1:N1"/>
    <mergeCell ref="L15:L16"/>
    <mergeCell ref="L3:N3"/>
    <mergeCell ref="A3:A4"/>
    <mergeCell ref="B3:B4"/>
    <mergeCell ref="D3:D4"/>
    <mergeCell ref="E3:E4"/>
    <mergeCell ref="F3:F4"/>
    <mergeCell ref="G3:G4"/>
    <mergeCell ref="H3:H4"/>
    <mergeCell ref="I3:I4"/>
    <mergeCell ref="J3:J4"/>
    <mergeCell ref="I20:J20"/>
    <mergeCell ref="C3:C4"/>
    <mergeCell ref="K3:K4"/>
    <mergeCell ref="D15:E15"/>
    <mergeCell ref="F15:G15"/>
    <mergeCell ref="A11:D11"/>
  </mergeCells>
  <pageMargins left="0.7" right="0.7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selection activeCell="C16" sqref="C16"/>
    </sheetView>
  </sheetViews>
  <sheetFormatPr defaultRowHeight="12.75" x14ac:dyDescent="0.2"/>
  <cols>
    <col min="1" max="1" width="26.5703125" style="9" customWidth="1"/>
    <col min="2" max="2" width="32.85546875" style="9" bestFit="1" customWidth="1"/>
    <col min="3" max="3" width="24.5703125" style="9" customWidth="1"/>
    <col min="4" max="4" width="9.42578125" style="10" customWidth="1"/>
    <col min="5" max="5" width="8" style="10" bestFit="1" customWidth="1"/>
    <col min="6" max="6" width="11" style="10" customWidth="1"/>
    <col min="7" max="7" width="16.140625" style="10" customWidth="1"/>
    <col min="8" max="8" width="15.28515625" style="10" customWidth="1"/>
    <col min="9" max="9" width="10.28515625" style="10" bestFit="1" customWidth="1"/>
    <col min="10" max="10" width="9.140625" style="9"/>
    <col min="11" max="11" width="17.28515625" style="9" customWidth="1"/>
    <col min="12" max="12" width="33.28515625" style="15" customWidth="1"/>
    <col min="13" max="16384" width="9.140625" style="9"/>
  </cols>
  <sheetData>
    <row r="1" spans="1:13" ht="20.25" x14ac:dyDescent="0.3">
      <c r="A1" s="111" t="s">
        <v>68</v>
      </c>
      <c r="B1" s="111"/>
      <c r="C1" s="111"/>
      <c r="D1" s="111"/>
      <c r="E1" s="111"/>
      <c r="F1" s="111"/>
      <c r="G1" s="111"/>
      <c r="H1" s="111"/>
      <c r="I1" s="111"/>
    </row>
    <row r="3" spans="1:13" s="5" customFormat="1" ht="26.25" thickBot="1" x14ac:dyDescent="0.25">
      <c r="A3" s="48" t="s">
        <v>28</v>
      </c>
      <c r="B3" s="48" t="s">
        <v>76</v>
      </c>
      <c r="C3" s="48" t="s">
        <v>57</v>
      </c>
      <c r="D3" s="48" t="s">
        <v>58</v>
      </c>
      <c r="E3" s="48" t="s">
        <v>29</v>
      </c>
      <c r="F3" s="48" t="s">
        <v>59</v>
      </c>
      <c r="G3" s="48" t="s">
        <v>75</v>
      </c>
      <c r="H3" s="48" t="s">
        <v>30</v>
      </c>
      <c r="I3" s="48" t="s">
        <v>27</v>
      </c>
      <c r="M3" s="9"/>
    </row>
    <row r="4" spans="1:13" ht="15" x14ac:dyDescent="0.25">
      <c r="A4" s="52" t="s">
        <v>40</v>
      </c>
      <c r="B4" s="85" t="s">
        <v>63</v>
      </c>
      <c r="C4" s="53" t="s">
        <v>51</v>
      </c>
      <c r="D4" s="54">
        <v>1</v>
      </c>
      <c r="E4" s="54">
        <f>VLOOKUP(A4,'Расчетная таблица'!$C$5:$G$9,5,0)</f>
        <v>2</v>
      </c>
      <c r="F4" s="54">
        <f>VLOOKUP(A4,'Расчетная таблица'!$C$5:$K$9,4,0)</f>
        <v>33</v>
      </c>
      <c r="G4" s="90">
        <f>VLOOKUP(A4,'Расчетная таблица'!$C$5:$K$9,6,0)</f>
        <v>1.8181818181818181</v>
      </c>
      <c r="H4" s="54">
        <f>VLOOKUP(A4,'Расчетная таблица'!$C$5:$K$9,7,0)</f>
        <v>20</v>
      </c>
      <c r="I4" s="55">
        <f>VLOOKUP(A4,'Расчетная таблица'!$C$5:$K$9,8,0)</f>
        <v>73</v>
      </c>
      <c r="M4"/>
    </row>
    <row r="5" spans="1:13" ht="15" x14ac:dyDescent="0.25">
      <c r="A5" s="56" t="s">
        <v>40</v>
      </c>
      <c r="B5" s="86" t="s">
        <v>20</v>
      </c>
      <c r="C5" s="12" t="s">
        <v>50</v>
      </c>
      <c r="D5" s="13">
        <v>1</v>
      </c>
      <c r="E5" s="13">
        <f>VLOOKUP(A5,'Расчетная таблица'!$C$5:$G$9,5,0)</f>
        <v>2</v>
      </c>
      <c r="F5" s="13">
        <f>VLOOKUP(A5,'Расчетная таблица'!$C$5:$K$9,4,0)</f>
        <v>33</v>
      </c>
      <c r="G5" s="91">
        <f>VLOOKUP(A5,'Расчетная таблица'!$C$5:$K$9,6,0)</f>
        <v>1.8181818181818181</v>
      </c>
      <c r="H5" s="13">
        <f>VLOOKUP(A5,'Расчетная таблица'!$C$5:$K$9,7,0)</f>
        <v>20</v>
      </c>
      <c r="I5" s="57">
        <f>VLOOKUP(A5,'Расчетная таблица'!$C$5:$K$9,8,0)</f>
        <v>73</v>
      </c>
      <c r="M5"/>
    </row>
    <row r="6" spans="1:13" ht="15" x14ac:dyDescent="0.25">
      <c r="A6" s="56" t="s">
        <v>40</v>
      </c>
      <c r="B6" s="86" t="s">
        <v>64</v>
      </c>
      <c r="C6" s="12" t="s">
        <v>49</v>
      </c>
      <c r="D6" s="13">
        <v>1</v>
      </c>
      <c r="E6" s="13">
        <f>VLOOKUP(A6,'Расчетная таблица'!$C$5:$G$9,5,0)</f>
        <v>2</v>
      </c>
      <c r="F6" s="13">
        <f>VLOOKUP(A6,'Расчетная таблица'!$C$5:$K$9,4,0)</f>
        <v>33</v>
      </c>
      <c r="G6" s="91">
        <f>VLOOKUP(A6,'Расчетная таблица'!$C$5:$K$9,6,0)</f>
        <v>1.8181818181818181</v>
      </c>
      <c r="H6" s="13">
        <f>VLOOKUP(A6,'Расчетная таблица'!$C$5:$K$9,7,0)</f>
        <v>20</v>
      </c>
      <c r="I6" s="57">
        <f>VLOOKUP(A6,'Расчетная таблица'!$C$5:$K$9,8,0)</f>
        <v>73</v>
      </c>
      <c r="M6"/>
    </row>
    <row r="7" spans="1:13" ht="15" x14ac:dyDescent="0.25">
      <c r="A7" s="56" t="s">
        <v>40</v>
      </c>
      <c r="B7" s="86" t="s">
        <v>21</v>
      </c>
      <c r="C7" s="12" t="s">
        <v>48</v>
      </c>
      <c r="D7" s="13">
        <v>1</v>
      </c>
      <c r="E7" s="13">
        <f>VLOOKUP(A7,'Расчетная таблица'!$C$5:$G$9,5,0)</f>
        <v>2</v>
      </c>
      <c r="F7" s="13">
        <f>VLOOKUP(A7,'Расчетная таблица'!$C$5:$K$9,4,0)</f>
        <v>33</v>
      </c>
      <c r="G7" s="91">
        <f>VLOOKUP(A7,'Расчетная таблица'!$C$5:$K$9,6,0)</f>
        <v>1.8181818181818181</v>
      </c>
      <c r="H7" s="13">
        <f>VLOOKUP(A7,'Расчетная таблица'!$C$5:$K$9,7,0)</f>
        <v>20</v>
      </c>
      <c r="I7" s="57">
        <f>VLOOKUP(A7,'Расчетная таблица'!$C$5:$K$9,8,0)</f>
        <v>73</v>
      </c>
      <c r="M7"/>
    </row>
    <row r="8" spans="1:13" ht="15" x14ac:dyDescent="0.25">
      <c r="A8" s="56" t="s">
        <v>40</v>
      </c>
      <c r="B8" s="86" t="s">
        <v>22</v>
      </c>
      <c r="C8" s="12" t="s">
        <v>54</v>
      </c>
      <c r="D8" s="13">
        <v>1</v>
      </c>
      <c r="E8" s="13">
        <f>VLOOKUP(A8,'Расчетная таблица'!$C$5:$G$9,5,0)</f>
        <v>2</v>
      </c>
      <c r="F8" s="13">
        <f>VLOOKUP(A8,'Расчетная таблица'!$C$5:$K$9,4,0)</f>
        <v>33</v>
      </c>
      <c r="G8" s="91">
        <f>VLOOKUP(A8,'Расчетная таблица'!$C$5:$K$9,6,0)</f>
        <v>1.8181818181818181</v>
      </c>
      <c r="H8" s="13">
        <f>VLOOKUP(A8,'Расчетная таблица'!$C$5:$K$9,7,0)</f>
        <v>20</v>
      </c>
      <c r="I8" s="57">
        <f>VLOOKUP(A8,'Расчетная таблица'!$C$5:$K$9,8,0)</f>
        <v>73</v>
      </c>
      <c r="M8"/>
    </row>
    <row r="9" spans="1:13" ht="15" x14ac:dyDescent="0.25">
      <c r="A9" s="56" t="s">
        <v>40</v>
      </c>
      <c r="B9" s="86" t="s">
        <v>24</v>
      </c>
      <c r="C9" s="12" t="s">
        <v>47</v>
      </c>
      <c r="D9" s="13">
        <v>1</v>
      </c>
      <c r="E9" s="13">
        <f>VLOOKUP(A9,'Расчетная таблица'!$C$5:$G$9,5,0)</f>
        <v>2</v>
      </c>
      <c r="F9" s="13">
        <f>VLOOKUP(A9,'Расчетная таблица'!$C$5:$K$9,4,0)</f>
        <v>33</v>
      </c>
      <c r="G9" s="91">
        <f>VLOOKUP(A9,'Расчетная таблица'!$C$5:$K$9,6,0)</f>
        <v>1.8181818181818181</v>
      </c>
      <c r="H9" s="13">
        <f>VLOOKUP(A9,'Расчетная таблица'!$C$5:$K$9,7,0)</f>
        <v>20</v>
      </c>
      <c r="I9" s="57">
        <f>VLOOKUP(A9,'Расчетная таблица'!$C$5:$K$9,8,0)</f>
        <v>73</v>
      </c>
      <c r="M9"/>
    </row>
    <row r="10" spans="1:13" ht="15" x14ac:dyDescent="0.25">
      <c r="A10" s="56" t="s">
        <v>40</v>
      </c>
      <c r="B10" s="86" t="s">
        <v>65</v>
      </c>
      <c r="C10" s="12" t="s">
        <v>46</v>
      </c>
      <c r="D10" s="13">
        <v>1</v>
      </c>
      <c r="E10" s="13">
        <f>VLOOKUP(A10,'Расчетная таблица'!$C$5:$G$9,5,0)</f>
        <v>2</v>
      </c>
      <c r="F10" s="13">
        <f>VLOOKUP(A10,'Расчетная таблица'!$C$5:$K$9,4,0)</f>
        <v>33</v>
      </c>
      <c r="G10" s="91">
        <f>VLOOKUP(A10,'Расчетная таблица'!$C$5:$K$9,6,0)</f>
        <v>1.8181818181818181</v>
      </c>
      <c r="H10" s="13">
        <f>VLOOKUP(A10,'Расчетная таблица'!$C$5:$K$9,7,0)</f>
        <v>20</v>
      </c>
      <c r="I10" s="57">
        <f>VLOOKUP(A10,'Расчетная таблица'!$C$5:$K$9,8,0)</f>
        <v>73</v>
      </c>
      <c r="M10"/>
    </row>
    <row r="11" spans="1:13" ht="15.75" thickBot="1" x14ac:dyDescent="0.3">
      <c r="A11" s="58" t="s">
        <v>40</v>
      </c>
      <c r="B11" s="87" t="s">
        <v>26</v>
      </c>
      <c r="C11" s="59" t="s">
        <v>45</v>
      </c>
      <c r="D11" s="60">
        <v>1</v>
      </c>
      <c r="E11" s="60">
        <f>VLOOKUP(A11,'Расчетная таблица'!$C$5:$G$9,5,0)</f>
        <v>2</v>
      </c>
      <c r="F11" s="60">
        <f>VLOOKUP(A11,'Расчетная таблица'!$C$5:$K$9,4,0)</f>
        <v>33</v>
      </c>
      <c r="G11" s="92">
        <f>VLOOKUP(A11,'Расчетная таблица'!$C$5:$K$9,6,0)</f>
        <v>1.8181818181818181</v>
      </c>
      <c r="H11" s="60">
        <f>VLOOKUP(A11,'Расчетная таблица'!$C$5:$K$9,7,0)</f>
        <v>20</v>
      </c>
      <c r="I11" s="61">
        <f>VLOOKUP(A11,'Расчетная таблица'!$C$5:$K$9,8,0)</f>
        <v>73</v>
      </c>
      <c r="M11"/>
    </row>
    <row r="12" spans="1:13" ht="15" x14ac:dyDescent="0.25">
      <c r="A12" s="49" t="s">
        <v>41</v>
      </c>
      <c r="B12" s="49" t="s">
        <v>63</v>
      </c>
      <c r="C12" s="49" t="s">
        <v>51</v>
      </c>
      <c r="D12" s="50">
        <v>1</v>
      </c>
      <c r="E12" s="50">
        <f>VLOOKUP(A12,'Расчетная таблица'!$C$5:$G$9,5,0)</f>
        <v>3</v>
      </c>
      <c r="F12" s="50">
        <f>VLOOKUP(A12,'Расчетная таблица'!$C$5:$K$9,4,0)</f>
        <v>20</v>
      </c>
      <c r="G12" s="93">
        <f>VLOOKUP(A12,'Расчетная таблица'!$C$5:$K$9,6,0)</f>
        <v>3</v>
      </c>
      <c r="H12" s="50">
        <f>VLOOKUP(A12,'Расчетная таблица'!$C$5:$K$9,7,0)</f>
        <v>20</v>
      </c>
      <c r="I12" s="51">
        <f>VLOOKUP(A12,'Расчетная таблица'!$C$5:$K$9,8,0)</f>
        <v>180</v>
      </c>
      <c r="M12"/>
    </row>
    <row r="13" spans="1:13" ht="15" x14ac:dyDescent="0.25">
      <c r="A13" s="12" t="s">
        <v>41</v>
      </c>
      <c r="B13" s="12" t="s">
        <v>20</v>
      </c>
      <c r="C13" s="12" t="s">
        <v>50</v>
      </c>
      <c r="D13" s="13">
        <v>1</v>
      </c>
      <c r="E13" s="13">
        <f>VLOOKUP(A13,'Расчетная таблица'!$C$5:$G$9,5,0)</f>
        <v>3</v>
      </c>
      <c r="F13" s="13">
        <f>VLOOKUP(A13,'Расчетная таблица'!$C$5:$K$9,4,0)</f>
        <v>20</v>
      </c>
      <c r="G13" s="91">
        <f>VLOOKUP(A13,'Расчетная таблица'!$C$5:$K$9,6,0)</f>
        <v>3</v>
      </c>
      <c r="H13" s="13">
        <f>VLOOKUP(A13,'Расчетная таблица'!$C$5:$K$9,7,0)</f>
        <v>20</v>
      </c>
      <c r="I13" s="14">
        <f>VLOOKUP(A13,'Расчетная таблица'!$C$5:$K$9,8,0)</f>
        <v>180</v>
      </c>
      <c r="M13"/>
    </row>
    <row r="14" spans="1:13" ht="15" x14ac:dyDescent="0.25">
      <c r="A14" s="12" t="s">
        <v>41</v>
      </c>
      <c r="B14" s="12" t="s">
        <v>64</v>
      </c>
      <c r="C14" s="12" t="s">
        <v>49</v>
      </c>
      <c r="D14" s="13">
        <v>1</v>
      </c>
      <c r="E14" s="13">
        <f>VLOOKUP(A14,'Расчетная таблица'!$C$5:$G$9,5,0)</f>
        <v>3</v>
      </c>
      <c r="F14" s="13">
        <f>VLOOKUP(A14,'Расчетная таблица'!$C$5:$K$9,4,0)</f>
        <v>20</v>
      </c>
      <c r="G14" s="91">
        <f>VLOOKUP(A14,'Расчетная таблица'!$C$5:$K$9,6,0)</f>
        <v>3</v>
      </c>
      <c r="H14" s="13">
        <f>VLOOKUP(A14,'Расчетная таблица'!$C$5:$K$9,7,0)</f>
        <v>20</v>
      </c>
      <c r="I14" s="14">
        <f>VLOOKUP(A14,'Расчетная таблица'!$C$5:$K$9,8,0)</f>
        <v>180</v>
      </c>
      <c r="M14"/>
    </row>
    <row r="15" spans="1:13" ht="15" x14ac:dyDescent="0.25">
      <c r="A15" s="12" t="s">
        <v>41</v>
      </c>
      <c r="B15" s="12" t="s">
        <v>21</v>
      </c>
      <c r="C15" s="12" t="s">
        <v>48</v>
      </c>
      <c r="D15" s="13">
        <v>1</v>
      </c>
      <c r="E15" s="13">
        <f>VLOOKUP(A15,'Расчетная таблица'!$C$5:$G$9,5,0)</f>
        <v>3</v>
      </c>
      <c r="F15" s="13">
        <f>VLOOKUP(A15,'Расчетная таблица'!$C$5:$K$9,4,0)</f>
        <v>20</v>
      </c>
      <c r="G15" s="91">
        <f>VLOOKUP(A15,'Расчетная таблица'!$C$5:$K$9,6,0)</f>
        <v>3</v>
      </c>
      <c r="H15" s="13">
        <f>VLOOKUP(A15,'Расчетная таблица'!$C$5:$K$9,7,0)</f>
        <v>20</v>
      </c>
      <c r="I15" s="14">
        <f>VLOOKUP(A15,'Расчетная таблица'!$C$5:$K$9,8,0)</f>
        <v>180</v>
      </c>
      <c r="M15"/>
    </row>
    <row r="16" spans="1:13" ht="15" x14ac:dyDescent="0.25">
      <c r="A16" s="12" t="s">
        <v>41</v>
      </c>
      <c r="B16" s="12" t="s">
        <v>22</v>
      </c>
      <c r="C16" s="12" t="s">
        <v>54</v>
      </c>
      <c r="D16" s="13">
        <v>1</v>
      </c>
      <c r="E16" s="13">
        <f>VLOOKUP(A16,'Расчетная таблица'!$C$5:$G$9,5,0)</f>
        <v>3</v>
      </c>
      <c r="F16" s="13">
        <f>VLOOKUP(A16,'Расчетная таблица'!$C$5:$K$9,4,0)</f>
        <v>20</v>
      </c>
      <c r="G16" s="91">
        <f>VLOOKUP(A16,'Расчетная таблица'!$C$5:$K$9,6,0)</f>
        <v>3</v>
      </c>
      <c r="H16" s="13">
        <f>VLOOKUP(A16,'Расчетная таблица'!$C$5:$K$9,7,0)</f>
        <v>20</v>
      </c>
      <c r="I16" s="14">
        <f>VLOOKUP(A16,'Расчетная таблица'!$C$5:$K$9,8,0)</f>
        <v>180</v>
      </c>
      <c r="M16"/>
    </row>
    <row r="17" spans="1:13" ht="15" x14ac:dyDescent="0.25">
      <c r="A17" s="12" t="s">
        <v>41</v>
      </c>
      <c r="B17" s="12" t="s">
        <v>23</v>
      </c>
      <c r="C17" s="12" t="s">
        <v>56</v>
      </c>
      <c r="D17" s="13">
        <v>1</v>
      </c>
      <c r="E17" s="13">
        <f>VLOOKUP(A17,'Расчетная таблица'!$C$5:$G$9,5,0)</f>
        <v>3</v>
      </c>
      <c r="F17" s="13">
        <f>VLOOKUP(A17,'Расчетная таблица'!$C$5:$K$9,4,0)</f>
        <v>20</v>
      </c>
      <c r="G17" s="91">
        <f>VLOOKUP(A17,'Расчетная таблица'!$C$5:$K$9,6,0)</f>
        <v>3</v>
      </c>
      <c r="H17" s="13">
        <f>VLOOKUP(A17,'Расчетная таблица'!$C$5:$K$9,7,0)</f>
        <v>20</v>
      </c>
      <c r="I17" s="14">
        <f>VLOOKUP(A17,'Расчетная таблица'!$C$5:$K$9,8,0)</f>
        <v>180</v>
      </c>
      <c r="K17"/>
      <c r="L17"/>
      <c r="M17"/>
    </row>
    <row r="18" spans="1:13" ht="15" x14ac:dyDescent="0.25">
      <c r="A18" s="12" t="s">
        <v>41</v>
      </c>
      <c r="B18" s="12" t="s">
        <v>65</v>
      </c>
      <c r="C18" s="12" t="s">
        <v>46</v>
      </c>
      <c r="D18" s="13">
        <v>1</v>
      </c>
      <c r="E18" s="13">
        <f>VLOOKUP(A18,'Расчетная таблица'!$C$5:$G$9,5,0)</f>
        <v>3</v>
      </c>
      <c r="F18" s="13">
        <f>VLOOKUP(A18,'Расчетная таблица'!$C$5:$K$9,4,0)</f>
        <v>20</v>
      </c>
      <c r="G18" s="91">
        <f>VLOOKUP(A18,'Расчетная таблица'!$C$5:$K$9,6,0)</f>
        <v>3</v>
      </c>
      <c r="H18" s="13">
        <f>VLOOKUP(A18,'Расчетная таблица'!$C$5:$K$9,7,0)</f>
        <v>20</v>
      </c>
      <c r="I18" s="14">
        <f>VLOOKUP(A18,'Расчетная таблица'!$C$5:$K$9,8,0)</f>
        <v>180</v>
      </c>
      <c r="K18"/>
      <c r="L18"/>
      <c r="M18"/>
    </row>
    <row r="19" spans="1:13" ht="15.75" thickBot="1" x14ac:dyDescent="0.3">
      <c r="A19" s="62" t="s">
        <v>41</v>
      </c>
      <c r="B19" s="62" t="s">
        <v>26</v>
      </c>
      <c r="C19" s="62" t="s">
        <v>45</v>
      </c>
      <c r="D19" s="63">
        <v>1</v>
      </c>
      <c r="E19" s="63">
        <f>VLOOKUP(A19,'Расчетная таблица'!$C$5:$G$9,5,0)</f>
        <v>3</v>
      </c>
      <c r="F19" s="63">
        <f>VLOOKUP(A19,'Расчетная таблица'!$C$5:$K$9,4,0)</f>
        <v>20</v>
      </c>
      <c r="G19" s="94">
        <f>VLOOKUP(A19,'Расчетная таблица'!$C$5:$K$9,6,0)</f>
        <v>3</v>
      </c>
      <c r="H19" s="63">
        <f>VLOOKUP(A19,'Расчетная таблица'!$C$5:$K$9,7,0)</f>
        <v>20</v>
      </c>
      <c r="I19" s="64">
        <f>VLOOKUP(A19,'Расчетная таблица'!$C$5:$K$9,8,0)</f>
        <v>180</v>
      </c>
      <c r="K19"/>
      <c r="L19"/>
      <c r="M19"/>
    </row>
    <row r="20" spans="1:13" ht="15" x14ac:dyDescent="0.25">
      <c r="A20" s="52" t="s">
        <v>42</v>
      </c>
      <c r="B20" s="85" t="s">
        <v>63</v>
      </c>
      <c r="C20" s="53" t="s">
        <v>51</v>
      </c>
      <c r="D20" s="54">
        <v>1</v>
      </c>
      <c r="E20" s="54">
        <f>VLOOKUP(A20,'Расчетная таблица'!$C$5:$G$9,5,0)</f>
        <v>2</v>
      </c>
      <c r="F20" s="54">
        <f>VLOOKUP(A20,'Расчетная таблица'!$C$5:$K$9,4,0)</f>
        <v>34</v>
      </c>
      <c r="G20" s="90">
        <f>VLOOKUP(A20,'Расчетная таблица'!$C$5:$K$9,6,0)</f>
        <v>1.7647058823529411</v>
      </c>
      <c r="H20" s="54">
        <f>VLOOKUP(A20,'Расчетная таблица'!$C$5:$K$9,7,0)</f>
        <v>20</v>
      </c>
      <c r="I20" s="55">
        <f>VLOOKUP(A20,'Расчетная таблица'!$C$5:$K$9,8,0)</f>
        <v>71</v>
      </c>
      <c r="K20"/>
      <c r="L20"/>
      <c r="M20"/>
    </row>
    <row r="21" spans="1:13" ht="15" x14ac:dyDescent="0.25">
      <c r="A21" s="56" t="s">
        <v>42</v>
      </c>
      <c r="B21" s="86" t="s">
        <v>20</v>
      </c>
      <c r="C21" s="12" t="s">
        <v>50</v>
      </c>
      <c r="D21" s="13">
        <v>1</v>
      </c>
      <c r="E21" s="13">
        <f>VLOOKUP(A21,'Расчетная таблица'!$C$5:$G$9,5,0)</f>
        <v>2</v>
      </c>
      <c r="F21" s="13">
        <f>VLOOKUP(A21,'Расчетная таблица'!$C$5:$K$9,4,0)</f>
        <v>34</v>
      </c>
      <c r="G21" s="91">
        <f>VLOOKUP(A21,'Расчетная таблица'!$C$5:$K$9,6,0)</f>
        <v>1.7647058823529411</v>
      </c>
      <c r="H21" s="13">
        <f>VLOOKUP(A21,'Расчетная таблица'!$C$5:$K$9,7,0)</f>
        <v>20</v>
      </c>
      <c r="I21" s="57">
        <f>VLOOKUP(A21,'Расчетная таблица'!$C$5:$K$9,8,0)</f>
        <v>71</v>
      </c>
      <c r="K21"/>
      <c r="L21"/>
      <c r="M21"/>
    </row>
    <row r="22" spans="1:13" x14ac:dyDescent="0.2">
      <c r="A22" s="56" t="s">
        <v>42</v>
      </c>
      <c r="B22" s="86" t="s">
        <v>64</v>
      </c>
      <c r="C22" s="12" t="s">
        <v>49</v>
      </c>
      <c r="D22" s="13">
        <v>1</v>
      </c>
      <c r="E22" s="13">
        <f>VLOOKUP(A22,'Расчетная таблица'!$C$5:$G$9,5,0)</f>
        <v>2</v>
      </c>
      <c r="F22" s="13">
        <f>VLOOKUP(A22,'Расчетная таблица'!$C$5:$K$9,4,0)</f>
        <v>34</v>
      </c>
      <c r="G22" s="91">
        <f>VLOOKUP(A22,'Расчетная таблица'!$C$5:$K$9,6,0)</f>
        <v>1.7647058823529411</v>
      </c>
      <c r="H22" s="13">
        <f>VLOOKUP(A22,'Расчетная таблица'!$C$5:$K$9,7,0)</f>
        <v>20</v>
      </c>
      <c r="I22" s="57">
        <f>VLOOKUP(A22,'Расчетная таблица'!$C$5:$K$9,8,0)</f>
        <v>71</v>
      </c>
    </row>
    <row r="23" spans="1:13" x14ac:dyDescent="0.2">
      <c r="A23" s="56" t="s">
        <v>42</v>
      </c>
      <c r="B23" s="86" t="s">
        <v>24</v>
      </c>
      <c r="C23" s="12" t="s">
        <v>47</v>
      </c>
      <c r="D23" s="13">
        <v>1</v>
      </c>
      <c r="E23" s="13">
        <f>VLOOKUP(A23,'Расчетная таблица'!$C$5:$G$9,5,0)</f>
        <v>2</v>
      </c>
      <c r="F23" s="13">
        <f>VLOOKUP(A23,'Расчетная таблица'!$C$5:$K$9,4,0)</f>
        <v>34</v>
      </c>
      <c r="G23" s="91">
        <f>VLOOKUP(A23,'Расчетная таблица'!$C$5:$K$9,6,0)</f>
        <v>1.7647058823529411</v>
      </c>
      <c r="H23" s="13">
        <f>VLOOKUP(A23,'Расчетная таблица'!$C$5:$K$9,7,0)</f>
        <v>20</v>
      </c>
      <c r="I23" s="57">
        <f>VLOOKUP(A23,'Расчетная таблица'!$C$5:$K$9,8,0)</f>
        <v>71</v>
      </c>
    </row>
    <row r="24" spans="1:13" x14ac:dyDescent="0.2">
      <c r="A24" s="56" t="s">
        <v>42</v>
      </c>
      <c r="B24" s="86" t="s">
        <v>25</v>
      </c>
      <c r="C24" s="12" t="s">
        <v>55</v>
      </c>
      <c r="D24" s="13">
        <v>1</v>
      </c>
      <c r="E24" s="13">
        <f>VLOOKUP(A24,'Расчетная таблица'!$C$5:$G$9,5,0)</f>
        <v>2</v>
      </c>
      <c r="F24" s="13">
        <f>VLOOKUP(A24,'Расчетная таблица'!$C$5:$K$9,4,0)</f>
        <v>34</v>
      </c>
      <c r="G24" s="91">
        <f>VLOOKUP(A24,'Расчетная таблица'!$C$5:$K$9,6,0)</f>
        <v>1.7647058823529411</v>
      </c>
      <c r="H24" s="13">
        <f>VLOOKUP(A24,'Расчетная таблица'!$C$5:$K$9,7,0)</f>
        <v>20</v>
      </c>
      <c r="I24" s="57">
        <f>VLOOKUP(A24,'Расчетная таблица'!$C$5:$K$9,8,0)</f>
        <v>71</v>
      </c>
    </row>
    <row r="25" spans="1:13" ht="13.5" thickBot="1" x14ac:dyDescent="0.25">
      <c r="A25" s="58" t="s">
        <v>42</v>
      </c>
      <c r="B25" s="87" t="s">
        <v>65</v>
      </c>
      <c r="C25" s="59" t="s">
        <v>46</v>
      </c>
      <c r="D25" s="60">
        <v>1</v>
      </c>
      <c r="E25" s="60">
        <f>VLOOKUP(A25,'Расчетная таблица'!$C$5:$G$9,5,0)</f>
        <v>2</v>
      </c>
      <c r="F25" s="60">
        <f>VLOOKUP(A25,'Расчетная таблица'!$C$5:$K$9,4,0)</f>
        <v>34</v>
      </c>
      <c r="G25" s="92">
        <f>VLOOKUP(A25,'Расчетная таблица'!$C$5:$K$9,6,0)</f>
        <v>1.7647058823529411</v>
      </c>
      <c r="H25" s="60">
        <f>VLOOKUP(A25,'Расчетная таблица'!$C$5:$K$9,7,0)</f>
        <v>20</v>
      </c>
      <c r="I25" s="61">
        <f>VLOOKUP(A25,'Расчетная таблица'!$C$5:$K$9,8,0)</f>
        <v>71</v>
      </c>
    </row>
    <row r="26" spans="1:13" x14ac:dyDescent="0.2">
      <c r="A26" s="49" t="s">
        <v>43</v>
      </c>
      <c r="B26" s="49" t="s">
        <v>63</v>
      </c>
      <c r="C26" s="49" t="s">
        <v>51</v>
      </c>
      <c r="D26" s="50">
        <v>1</v>
      </c>
      <c r="E26" s="50">
        <f>VLOOKUP(A26,'Расчетная таблица'!$C$5:$G$9,5,0)</f>
        <v>1</v>
      </c>
      <c r="F26" s="50">
        <f>VLOOKUP(A26,'Расчетная таблица'!$C$5:$K$9,4,0)</f>
        <v>84</v>
      </c>
      <c r="G26" s="93">
        <f>VLOOKUP(A26,'Расчетная таблица'!$C$5:$K$9,6,0)</f>
        <v>0.7142857142857143</v>
      </c>
      <c r="H26" s="50">
        <f>VLOOKUP(A26,'Расчетная таблица'!$C$5:$K$9,7,0)</f>
        <v>20</v>
      </c>
      <c r="I26" s="51">
        <f>VLOOKUP(A26,'Расчетная таблица'!$C$5:$K$9,8,0)</f>
        <v>14</v>
      </c>
    </row>
    <row r="27" spans="1:13" x14ac:dyDescent="0.2">
      <c r="A27" s="12" t="s">
        <v>43</v>
      </c>
      <c r="B27" s="12" t="s">
        <v>20</v>
      </c>
      <c r="C27" s="12" t="s">
        <v>50</v>
      </c>
      <c r="D27" s="13">
        <v>1</v>
      </c>
      <c r="E27" s="13">
        <f>VLOOKUP(A27,'Расчетная таблица'!$C$5:$G$9,5,0)</f>
        <v>1</v>
      </c>
      <c r="F27" s="13">
        <f>VLOOKUP(A27,'Расчетная таблица'!$C$5:$K$9,4,0)</f>
        <v>84</v>
      </c>
      <c r="G27" s="91">
        <f>VLOOKUP(A27,'Расчетная таблица'!$C$5:$K$9,6,0)</f>
        <v>0.7142857142857143</v>
      </c>
      <c r="H27" s="13">
        <f>VLOOKUP(A27,'Расчетная таблица'!$C$5:$K$9,7,0)</f>
        <v>20</v>
      </c>
      <c r="I27" s="14">
        <f>VLOOKUP(A27,'Расчетная таблица'!$C$5:$K$9,8,0)</f>
        <v>14</v>
      </c>
    </row>
    <row r="28" spans="1:13" x14ac:dyDescent="0.2">
      <c r="A28" s="12" t="s">
        <v>43</v>
      </c>
      <c r="B28" s="12" t="s">
        <v>24</v>
      </c>
      <c r="C28" s="12" t="s">
        <v>47</v>
      </c>
      <c r="D28" s="13">
        <v>1</v>
      </c>
      <c r="E28" s="13">
        <f>VLOOKUP(A28,'Расчетная таблица'!$C$5:$G$9,5,0)</f>
        <v>1</v>
      </c>
      <c r="F28" s="13">
        <f>VLOOKUP(A28,'Расчетная таблица'!$C$5:$K$9,4,0)</f>
        <v>84</v>
      </c>
      <c r="G28" s="91">
        <f>VLOOKUP(A28,'Расчетная таблица'!$C$5:$K$9,6,0)</f>
        <v>0.7142857142857143</v>
      </c>
      <c r="H28" s="13">
        <f>VLOOKUP(A28,'Расчетная таблица'!$C$5:$K$9,7,0)</f>
        <v>20</v>
      </c>
      <c r="I28" s="14">
        <f>VLOOKUP(A28,'Расчетная таблица'!$C$5:$K$9,8,0)</f>
        <v>14</v>
      </c>
    </row>
    <row r="29" spans="1:13" ht="13.5" thickBot="1" x14ac:dyDescent="0.25">
      <c r="A29" s="62" t="s">
        <v>43</v>
      </c>
      <c r="B29" s="62" t="s">
        <v>26</v>
      </c>
      <c r="C29" s="62" t="s">
        <v>45</v>
      </c>
      <c r="D29" s="63">
        <v>1</v>
      </c>
      <c r="E29" s="63">
        <f>VLOOKUP(A29,'Расчетная таблица'!$C$5:$G$9,5,0)</f>
        <v>1</v>
      </c>
      <c r="F29" s="63">
        <f>VLOOKUP(A29,'Расчетная таблица'!$C$5:$K$9,4,0)</f>
        <v>84</v>
      </c>
      <c r="G29" s="94">
        <f>VLOOKUP(A29,'Расчетная таблица'!$C$5:$K$9,6,0)</f>
        <v>0.7142857142857143</v>
      </c>
      <c r="H29" s="63">
        <f>VLOOKUP(A29,'Расчетная таблица'!$C$5:$K$9,7,0)</f>
        <v>20</v>
      </c>
      <c r="I29" s="64">
        <f>VLOOKUP(A29,'Расчетная таблица'!$C$5:$K$9,8,0)</f>
        <v>14</v>
      </c>
    </row>
    <row r="30" spans="1:13" x14ac:dyDescent="0.2">
      <c r="A30" s="52" t="s">
        <v>44</v>
      </c>
      <c r="B30" s="85" t="s">
        <v>63</v>
      </c>
      <c r="C30" s="53" t="s">
        <v>51</v>
      </c>
      <c r="D30" s="54">
        <v>1</v>
      </c>
      <c r="E30" s="54">
        <f>VLOOKUP(A30,'Расчетная таблица'!$C$5:$G$9,5,0)</f>
        <v>1</v>
      </c>
      <c r="F30" s="54">
        <f>VLOOKUP(A30,'Расчетная таблица'!$C$5:$K$9,4,0)</f>
        <v>32</v>
      </c>
      <c r="G30" s="90">
        <f>VLOOKUP(A30,'Расчетная таблица'!$C$5:$K$9,6,0)</f>
        <v>1.875</v>
      </c>
      <c r="H30" s="54">
        <f>VLOOKUP(A30,'Расчетная таблица'!$C$5:$K$9,7,0)</f>
        <v>20</v>
      </c>
      <c r="I30" s="55">
        <f>VLOOKUP(A30,'Расчетная таблица'!$C$5:$K$9,8,0)</f>
        <v>38</v>
      </c>
    </row>
    <row r="31" spans="1:13" x14ac:dyDescent="0.2">
      <c r="A31" s="56" t="s">
        <v>44</v>
      </c>
      <c r="B31" s="86" t="s">
        <v>20</v>
      </c>
      <c r="C31" s="12" t="s">
        <v>50</v>
      </c>
      <c r="D31" s="13">
        <v>1</v>
      </c>
      <c r="E31" s="13">
        <f>VLOOKUP(A31,'Расчетная таблица'!$C$5:$G$9,5,0)</f>
        <v>1</v>
      </c>
      <c r="F31" s="13">
        <f>VLOOKUP(A31,'Расчетная таблица'!$C$5:$K$9,4,0)</f>
        <v>32</v>
      </c>
      <c r="G31" s="91">
        <f>VLOOKUP(A31,'Расчетная таблица'!$C$5:$K$9,6,0)</f>
        <v>1.875</v>
      </c>
      <c r="H31" s="13">
        <f>VLOOKUP(A31,'Расчетная таблица'!$C$5:$K$9,7,0)</f>
        <v>20</v>
      </c>
      <c r="I31" s="57">
        <f>VLOOKUP(A31,'Расчетная таблица'!$C$5:$K$9,8,0)</f>
        <v>38</v>
      </c>
    </row>
    <row r="32" spans="1:13" x14ac:dyDescent="0.2">
      <c r="A32" s="56" t="s">
        <v>44</v>
      </c>
      <c r="B32" s="86" t="s">
        <v>64</v>
      </c>
      <c r="C32" s="12" t="s">
        <v>49</v>
      </c>
      <c r="D32" s="13">
        <v>1</v>
      </c>
      <c r="E32" s="13">
        <f>VLOOKUP(A32,'Расчетная таблица'!$C$5:$G$9,5,0)</f>
        <v>1</v>
      </c>
      <c r="F32" s="13">
        <f>VLOOKUP(A32,'Расчетная таблица'!$C$5:$K$9,4,0)</f>
        <v>32</v>
      </c>
      <c r="G32" s="91">
        <f>VLOOKUP(A32,'Расчетная таблица'!$C$5:$K$9,6,0)</f>
        <v>1.875</v>
      </c>
      <c r="H32" s="13">
        <f>VLOOKUP(A32,'Расчетная таблица'!$C$5:$K$9,7,0)</f>
        <v>20</v>
      </c>
      <c r="I32" s="57">
        <f>VLOOKUP(A32,'Расчетная таблица'!$C$5:$K$9,8,0)</f>
        <v>38</v>
      </c>
    </row>
    <row r="33" spans="1:9" ht="13.5" thickBot="1" x14ac:dyDescent="0.25">
      <c r="A33" s="58" t="s">
        <v>44</v>
      </c>
      <c r="B33" s="87" t="s">
        <v>21</v>
      </c>
      <c r="C33" s="59" t="s">
        <v>48</v>
      </c>
      <c r="D33" s="60">
        <v>1</v>
      </c>
      <c r="E33" s="60">
        <f>VLOOKUP(A33,'Расчетная таблица'!$C$5:$G$9,5,0)</f>
        <v>1</v>
      </c>
      <c r="F33" s="60">
        <f>VLOOKUP(A33,'Расчетная таблица'!$C$5:$K$9,4,0)</f>
        <v>32</v>
      </c>
      <c r="G33" s="92">
        <f>VLOOKUP(A33,'Расчетная таблица'!$C$5:$K$9,6,0)</f>
        <v>1.875</v>
      </c>
      <c r="H33" s="60">
        <f>VLOOKUP(A33,'Расчетная таблица'!$C$5:$K$9,7,0)</f>
        <v>20</v>
      </c>
      <c r="I33" s="61">
        <f>VLOOKUP(A33,'Расчетная таблица'!$C$5:$K$9,8,0)</f>
        <v>38</v>
      </c>
    </row>
    <row r="34" spans="1:9" ht="12" customHeight="1" x14ac:dyDescent="0.2">
      <c r="A34" s="49" t="s">
        <v>62</v>
      </c>
      <c r="B34" s="49" t="s">
        <v>63</v>
      </c>
      <c r="C34" s="49" t="s">
        <v>51</v>
      </c>
      <c r="D34" s="50">
        <v>1</v>
      </c>
      <c r="E34" s="50">
        <f>VLOOKUP(A34,'Расчетная таблица'!$C$5:$G$10,5,0)</f>
        <v>1</v>
      </c>
      <c r="F34" s="50">
        <f>VLOOKUP(A34,'Расчетная таблица'!$C$5:$K$10,4,0)</f>
        <v>20</v>
      </c>
      <c r="G34" s="93">
        <f>VLOOKUP(A34,'Расчетная таблица'!$C$5:$K$11,6,0)</f>
        <v>3</v>
      </c>
      <c r="H34" s="50">
        <f>VLOOKUP(A34,'Расчетная таблица'!$C$5:$K$10,7,0)</f>
        <v>20</v>
      </c>
      <c r="I34" s="51">
        <f>VLOOKUP(A34,'Расчетная таблица'!$C$5:$K$10,8,0)</f>
        <v>60</v>
      </c>
    </row>
    <row r="35" spans="1:9" ht="12" customHeight="1" x14ac:dyDescent="0.2">
      <c r="A35" s="12" t="s">
        <v>62</v>
      </c>
      <c r="B35" s="12" t="s">
        <v>20</v>
      </c>
      <c r="C35" s="12" t="s">
        <v>50</v>
      </c>
      <c r="D35" s="13">
        <v>1</v>
      </c>
      <c r="E35" s="13">
        <f>VLOOKUP(A35,'Расчетная таблица'!$C$5:$G$10,5,0)</f>
        <v>1</v>
      </c>
      <c r="F35" s="13">
        <f>VLOOKUP(A35,'Расчетная таблица'!$C$5:$K$10,4,0)</f>
        <v>20</v>
      </c>
      <c r="G35" s="91">
        <f>VLOOKUP(A35,'Расчетная таблица'!$C$5:$K$11,6,0)</f>
        <v>3</v>
      </c>
      <c r="H35" s="13">
        <f>VLOOKUP(A35,'Расчетная таблица'!$C$5:$K$10,7,0)</f>
        <v>20</v>
      </c>
      <c r="I35" s="14">
        <f>VLOOKUP(A35,'Расчетная таблица'!$C$5:$K$10,8,0)</f>
        <v>60</v>
      </c>
    </row>
    <row r="36" spans="1:9" x14ac:dyDescent="0.2">
      <c r="A36" s="12" t="s">
        <v>62</v>
      </c>
      <c r="B36" s="12" t="s">
        <v>26</v>
      </c>
      <c r="C36" s="12" t="s">
        <v>45</v>
      </c>
      <c r="D36" s="13">
        <v>1</v>
      </c>
      <c r="E36" s="13">
        <f>VLOOKUP(A36,'Расчетная таблица'!$C$5:$G$10,5,0)</f>
        <v>1</v>
      </c>
      <c r="F36" s="13">
        <f>VLOOKUP(A36,'Расчетная таблица'!$C$5:$K$10,4,0)</f>
        <v>20</v>
      </c>
      <c r="G36" s="91">
        <f>VLOOKUP(A36,'Расчетная таблица'!$C$5:$K$11,6,0)</f>
        <v>3</v>
      </c>
      <c r="H36" s="13">
        <f>VLOOKUP(A36,'Расчетная таблица'!$C$5:$K$10,7,0)</f>
        <v>20</v>
      </c>
      <c r="I36" s="14">
        <f>VLOOKUP(A36,'Расчетная таблица'!$C$5:$K$10,8,0)</f>
        <v>60</v>
      </c>
    </row>
    <row r="39" spans="1:9" x14ac:dyDescent="0.2">
      <c r="D39" s="9"/>
      <c r="E39" s="9"/>
      <c r="F39" s="9"/>
      <c r="G39" s="9"/>
    </row>
    <row r="40" spans="1:9" x14ac:dyDescent="0.2">
      <c r="D40" s="9"/>
      <c r="E40" s="9"/>
      <c r="F40" s="9"/>
      <c r="G40" s="9"/>
    </row>
    <row r="41" spans="1:9" x14ac:dyDescent="0.2">
      <c r="D41" s="9"/>
      <c r="E41" s="9"/>
      <c r="F41" s="9"/>
      <c r="G41" s="9"/>
    </row>
    <row r="42" spans="1:9" x14ac:dyDescent="0.2">
      <c r="D42" s="9"/>
      <c r="E42" s="9"/>
      <c r="F42" s="9"/>
      <c r="G42" s="9"/>
    </row>
    <row r="43" spans="1:9" x14ac:dyDescent="0.2">
      <c r="D43" s="9"/>
      <c r="E43" s="9"/>
      <c r="F43" s="9"/>
      <c r="G43" s="9"/>
    </row>
    <row r="44" spans="1:9" x14ac:dyDescent="0.2">
      <c r="D44" s="9"/>
      <c r="E44" s="9"/>
      <c r="F44" s="9"/>
      <c r="G44" s="9"/>
    </row>
    <row r="45" spans="1:9" x14ac:dyDescent="0.2">
      <c r="D45" s="9"/>
      <c r="E45" s="9"/>
      <c r="F45" s="9"/>
      <c r="G45" s="9"/>
    </row>
    <row r="46" spans="1:9" x14ac:dyDescent="0.2">
      <c r="D46" s="9"/>
      <c r="E46" s="9"/>
      <c r="F46" s="9"/>
      <c r="G46" s="9"/>
    </row>
    <row r="47" spans="1:9" x14ac:dyDescent="0.2">
      <c r="D47" s="9"/>
      <c r="E47" s="9"/>
      <c r="F47" s="9"/>
      <c r="G47" s="9"/>
    </row>
    <row r="48" spans="1:9" x14ac:dyDescent="0.2">
      <c r="D48" s="9"/>
      <c r="E48" s="9"/>
      <c r="F48" s="9"/>
      <c r="G48" s="9"/>
    </row>
    <row r="49" spans="4:7" x14ac:dyDescent="0.2">
      <c r="D49" s="9"/>
      <c r="E49" s="9"/>
      <c r="F49" s="9"/>
      <c r="G49" s="9"/>
    </row>
    <row r="50" spans="4:7" x14ac:dyDescent="0.2">
      <c r="D50" s="9"/>
      <c r="E50" s="9"/>
      <c r="F50" s="9"/>
      <c r="G50" s="9"/>
    </row>
    <row r="51" spans="4:7" x14ac:dyDescent="0.2">
      <c r="D51" s="9"/>
      <c r="E51" s="9"/>
      <c r="F51" s="9"/>
      <c r="G51" s="9"/>
    </row>
    <row r="52" spans="4:7" x14ac:dyDescent="0.2">
      <c r="D52" s="9"/>
      <c r="E52" s="9"/>
      <c r="F52" s="9"/>
      <c r="G52" s="9"/>
    </row>
    <row r="53" spans="4:7" x14ac:dyDescent="0.2">
      <c r="D53" s="9"/>
      <c r="E53" s="9"/>
      <c r="F53" s="9"/>
      <c r="G53" s="9"/>
    </row>
    <row r="54" spans="4:7" x14ac:dyDescent="0.2">
      <c r="D54" s="9"/>
      <c r="E54" s="9"/>
      <c r="F54" s="9"/>
      <c r="G54" s="9"/>
    </row>
    <row r="55" spans="4:7" x14ac:dyDescent="0.2">
      <c r="D55" s="9"/>
      <c r="E55" s="9"/>
      <c r="F55" s="9"/>
      <c r="G55" s="9"/>
    </row>
    <row r="56" spans="4:7" x14ac:dyDescent="0.2">
      <c r="D56" s="9"/>
      <c r="E56" s="9"/>
      <c r="F56" s="9"/>
      <c r="G56" s="9"/>
    </row>
    <row r="57" spans="4:7" x14ac:dyDescent="0.2">
      <c r="D57" s="9"/>
      <c r="E57" s="9"/>
      <c r="F57" s="9"/>
      <c r="G57" s="9"/>
    </row>
    <row r="58" spans="4:7" x14ac:dyDescent="0.2">
      <c r="D58" s="9"/>
      <c r="E58" s="9"/>
      <c r="F58" s="9"/>
      <c r="G58" s="9"/>
    </row>
  </sheetData>
  <mergeCells count="1">
    <mergeCell ref="A1:I1"/>
  </mergeCells>
  <pageMargins left="0.7" right="0.7" top="0.75" bottom="0.75" header="0.3" footer="0.3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selection activeCell="E20" sqref="E20"/>
    </sheetView>
  </sheetViews>
  <sheetFormatPr defaultRowHeight="12.75" x14ac:dyDescent="0.25"/>
  <cols>
    <col min="1" max="1" width="7.140625" style="17" customWidth="1"/>
    <col min="2" max="2" width="36.28515625" style="17" customWidth="1"/>
    <col min="3" max="3" width="22.85546875" style="17" bestFit="1" customWidth="1"/>
    <col min="4" max="4" width="16" style="17" customWidth="1"/>
    <col min="5" max="5" width="11.7109375" style="17" customWidth="1"/>
    <col min="6" max="6" width="16" style="17" customWidth="1"/>
    <col min="7" max="7" width="11.7109375" style="17" customWidth="1"/>
    <col min="8" max="8" width="16" style="17" customWidth="1"/>
    <col min="9" max="9" width="11.7109375" style="17" customWidth="1"/>
    <col min="10" max="16384" width="9.140625" style="17"/>
  </cols>
  <sheetData>
    <row r="1" spans="1:9" ht="18.75" x14ac:dyDescent="0.25">
      <c r="A1" s="105" t="s">
        <v>69</v>
      </c>
      <c r="B1" s="105"/>
      <c r="C1" s="105"/>
      <c r="D1" s="105"/>
      <c r="E1" s="105"/>
      <c r="F1" s="105"/>
      <c r="G1" s="105"/>
      <c r="H1" s="105"/>
      <c r="I1" s="105"/>
    </row>
    <row r="3" spans="1:9" ht="24.75" customHeight="1" x14ac:dyDescent="0.25">
      <c r="A3" s="116" t="s">
        <v>1</v>
      </c>
      <c r="B3" s="116" t="s">
        <v>18</v>
      </c>
      <c r="C3" s="116" t="s">
        <v>57</v>
      </c>
      <c r="D3" s="114" t="s">
        <v>32</v>
      </c>
      <c r="E3" s="114"/>
      <c r="F3" s="115" t="s">
        <v>31</v>
      </c>
      <c r="G3" s="115"/>
      <c r="H3" s="113" t="s">
        <v>60</v>
      </c>
      <c r="I3" s="113"/>
    </row>
    <row r="4" spans="1:9" s="21" customFormat="1" ht="36" customHeight="1" x14ac:dyDescent="0.25">
      <c r="A4" s="116"/>
      <c r="B4" s="116"/>
      <c r="C4" s="116"/>
      <c r="D4" s="31" t="s">
        <v>19</v>
      </c>
      <c r="E4" s="31" t="s">
        <v>34</v>
      </c>
      <c r="F4" s="30" t="s">
        <v>19</v>
      </c>
      <c r="G4" s="30" t="s">
        <v>33</v>
      </c>
      <c r="H4" s="32" t="s">
        <v>19</v>
      </c>
      <c r="I4" s="32" t="s">
        <v>33</v>
      </c>
    </row>
    <row r="5" spans="1:9" x14ac:dyDescent="0.25">
      <c r="A5" s="7">
        <v>1</v>
      </c>
      <c r="B5" s="25" t="str">
        <f>'Расчетная таблица'!B17</f>
        <v>Загрузка страницы</v>
      </c>
      <c r="C5" s="25" t="str">
        <f>'Расчетная таблица'!C17</f>
        <v>Load_start_Page</v>
      </c>
      <c r="D5" s="26">
        <f>'Расчетная таблица'!D17</f>
        <v>431</v>
      </c>
      <c r="E5" s="81">
        <f>'Расчетная таблица'!E17</f>
        <v>0.15376382447377809</v>
      </c>
      <c r="F5" s="34">
        <f ca="1">'Расчетная таблица'!F17</f>
        <v>436</v>
      </c>
      <c r="G5" s="33">
        <f ca="1">'Расчетная таблица'!G17</f>
        <v>1.1467889908256867E-2</v>
      </c>
      <c r="H5" s="82" t="str">
        <f>VLOOKUP(C5,'import Summary Report'!$A$2:$J$51,8,0)</f>
        <v>437</v>
      </c>
      <c r="I5" s="83">
        <f t="shared" ref="I5:I14" si="0">1-D5/H5</f>
        <v>1.3729977116704761E-2</v>
      </c>
    </row>
    <row r="6" spans="1:9" x14ac:dyDescent="0.25">
      <c r="A6" s="7">
        <v>2</v>
      </c>
      <c r="B6" s="84" t="str">
        <f>'Расчетная таблица'!B18</f>
        <v>Вход в систему</v>
      </c>
      <c r="C6" s="25" t="str">
        <f>'Расчетная таблица'!C18</f>
        <v>login_user</v>
      </c>
      <c r="D6" s="26">
        <f>'Расчетная таблица'!D18</f>
        <v>422</v>
      </c>
      <c r="E6" s="81">
        <f>'Расчетная таблица'!E18</f>
        <v>0.15055297895112379</v>
      </c>
      <c r="F6" s="34">
        <f ca="1">'Расчетная таблица'!F18</f>
        <v>436</v>
      </c>
      <c r="G6" s="33">
        <f ca="1">'Расчетная таблица'!G18</f>
        <v>3.2110091743119296E-2</v>
      </c>
      <c r="H6" s="82" t="str">
        <f>VLOOKUP(C6,'import Summary Report'!$A$2:$J$51,8,0)</f>
        <v>436</v>
      </c>
      <c r="I6" s="83">
        <f t="shared" si="0"/>
        <v>3.2110091743119296E-2</v>
      </c>
    </row>
    <row r="7" spans="1:9" x14ac:dyDescent="0.25">
      <c r="A7" s="7">
        <v>3</v>
      </c>
      <c r="B7" s="25" t="str">
        <f>'Расчетная таблица'!B19</f>
        <v>Переход к поиску полета</v>
      </c>
      <c r="C7" s="25" t="str">
        <f>'Расчетная таблица'!C19</f>
        <v>goto_Flight</v>
      </c>
      <c r="D7" s="26">
        <f>'Расчетная таблица'!D19</f>
        <v>360</v>
      </c>
      <c r="E7" s="81">
        <f>'Расчетная таблица'!E19</f>
        <v>0.12843382090617195</v>
      </c>
      <c r="F7" s="34">
        <f ca="1">'Расчетная таблица'!F19</f>
        <v>362</v>
      </c>
      <c r="G7" s="33">
        <f ca="1">'Расчетная таблица'!G19</f>
        <v>5.5248618784530246E-3</v>
      </c>
      <c r="H7" s="82" t="str">
        <f>VLOOKUP(C7,'import Summary Report'!$A$2:$J$51,8,0)</f>
        <v>361</v>
      </c>
      <c r="I7" s="83">
        <f t="shared" si="0"/>
        <v>2.7700831024930483E-3</v>
      </c>
    </row>
    <row r="8" spans="1:9" x14ac:dyDescent="0.25">
      <c r="A8" s="7">
        <v>4</v>
      </c>
      <c r="B8" s="84" t="str">
        <f>'Расчетная таблица'!B20</f>
        <v>Заполнение полей для поиска билета</v>
      </c>
      <c r="C8" s="25" t="str">
        <f>'Расчетная таблица'!C20</f>
        <v>Entry_Data_Flight</v>
      </c>
      <c r="D8" s="26">
        <f>'Расчетная таблица'!D20</f>
        <v>282</v>
      </c>
      <c r="E8" s="81">
        <f>'Расчетная таблица'!E20</f>
        <v>0.10060649304316803</v>
      </c>
      <c r="F8" s="34">
        <f ca="1">'Расчетная таблица'!F20</f>
        <v>291</v>
      </c>
      <c r="G8" s="33">
        <f ca="1">'Расчетная таблица'!G20</f>
        <v>3.0927835051546393E-2</v>
      </c>
      <c r="H8" s="82" t="str">
        <f>VLOOKUP(C8,'import Summary Report'!$A$2:$J$51,8,0)</f>
        <v>289</v>
      </c>
      <c r="I8" s="83">
        <f t="shared" si="0"/>
        <v>2.422145328719727E-2</v>
      </c>
    </row>
    <row r="9" spans="1:9" x14ac:dyDescent="0.25">
      <c r="A9" s="7">
        <v>5</v>
      </c>
      <c r="B9" s="84" t="str">
        <f>'Расчетная таблица'!B21</f>
        <v>Выбор рейса из найденных</v>
      </c>
      <c r="C9" s="25" t="str">
        <f>'Расчетная таблица'!C21</f>
        <v>choise_ticket</v>
      </c>
      <c r="D9" s="26">
        <f>'Расчетная таблица'!D21</f>
        <v>251</v>
      </c>
      <c r="E9" s="81">
        <f>'Расчетная таблица'!E21</f>
        <v>8.954691402069212E-2</v>
      </c>
      <c r="F9" s="34">
        <f ca="1">'Расчетная таблица'!F21</f>
        <v>253</v>
      </c>
      <c r="G9" s="33">
        <f ca="1">'Расчетная таблица'!G21</f>
        <v>7.905138339920903E-3</v>
      </c>
      <c r="H9" s="82" t="str">
        <f>VLOOKUP(C9,'import Summary Report'!$A$2:$J$51,8,0)</f>
        <v>252</v>
      </c>
      <c r="I9" s="83">
        <f t="shared" si="0"/>
        <v>3.9682539682539542E-3</v>
      </c>
    </row>
    <row r="10" spans="1:9" x14ac:dyDescent="0.25">
      <c r="A10" s="7">
        <v>6</v>
      </c>
      <c r="B10" s="84" t="str">
        <f>'Расчетная таблица'!B22</f>
        <v>Оплата билета</v>
      </c>
      <c r="C10" s="25" t="str">
        <f>'Расчетная таблица'!C22</f>
        <v>Entry_Data_Ticket</v>
      </c>
      <c r="D10" s="26">
        <f>'Расчетная таблица'!D22</f>
        <v>175</v>
      </c>
      <c r="E10" s="81">
        <f>'Расчетная таблица'!E22</f>
        <v>6.2433107384944703E-2</v>
      </c>
      <c r="F10" s="34">
        <f ca="1">'Расчетная таблица'!F22</f>
        <v>180</v>
      </c>
      <c r="G10" s="33">
        <f ca="1">'Расчетная таблица'!G22</f>
        <v>2.777777777777779E-2</v>
      </c>
      <c r="H10" s="82" t="str">
        <f>VLOOKUP(C10,'import Summary Report'!$A$2:$J$51,8,0)</f>
        <v>180</v>
      </c>
      <c r="I10" s="83">
        <f t="shared" si="0"/>
        <v>2.777777777777779E-2</v>
      </c>
    </row>
    <row r="11" spans="1:9" x14ac:dyDescent="0.25">
      <c r="A11" s="7">
        <v>7</v>
      </c>
      <c r="B11" s="84" t="str">
        <f>'Расчетная таблица'!B23</f>
        <v>Просмотр квитанций</v>
      </c>
      <c r="C11" s="25" t="str">
        <f>'Расчетная таблица'!C23</f>
        <v>goto_Itinerary</v>
      </c>
      <c r="D11" s="26">
        <f>'Расчетная таблица'!D23</f>
        <v>159</v>
      </c>
      <c r="E11" s="81">
        <f>'Расчетная таблица'!E23</f>
        <v>5.6724937566892612E-2</v>
      </c>
      <c r="F11" s="34">
        <f ca="1">'Расчетная таблица'!F23</f>
        <v>158</v>
      </c>
      <c r="G11" s="33">
        <f ca="1">'Расчетная таблица'!G23</f>
        <v>-6.3291139240506666E-3</v>
      </c>
      <c r="H11" s="82" t="str">
        <f>VLOOKUP(C11,'import Summary Report'!$A$2:$J$51,8,0)</f>
        <v>157</v>
      </c>
      <c r="I11" s="83">
        <f t="shared" si="0"/>
        <v>-1.2738853503184711E-2</v>
      </c>
    </row>
    <row r="12" spans="1:9" x14ac:dyDescent="0.25">
      <c r="A12" s="7">
        <v>8</v>
      </c>
      <c r="B12" s="84" t="str">
        <f>'Расчетная таблица'!B24</f>
        <v>Отмена бронирования билета</v>
      </c>
      <c r="C12" s="25" t="str">
        <f>'Расчетная таблица'!C24</f>
        <v>Delete_first</v>
      </c>
      <c r="D12" s="26">
        <f>'Расчетная таблица'!D24</f>
        <v>73</v>
      </c>
      <c r="E12" s="81">
        <f>'Расчетная таблица'!E24</f>
        <v>2.6043524794862646E-2</v>
      </c>
      <c r="F12" s="34">
        <f ca="1">'Расчетная таблица'!F24</f>
        <v>71</v>
      </c>
      <c r="G12" s="33">
        <f ca="1">'Расчетная таблица'!G24</f>
        <v>-2.8169014084507005E-2</v>
      </c>
      <c r="H12" s="82" t="str">
        <f>VLOOKUP(C12,'import Summary Report'!$A$2:$J$51,8,0)</f>
        <v>72</v>
      </c>
      <c r="I12" s="83">
        <f t="shared" si="0"/>
        <v>-1.388888888888884E-2</v>
      </c>
    </row>
    <row r="13" spans="1:9" x14ac:dyDescent="0.25">
      <c r="A13" s="7">
        <v>9</v>
      </c>
      <c r="B13" s="25" t="str">
        <f>'Расчетная таблица'!B25</f>
        <v>Операция перехода на странцу "Home"</v>
      </c>
      <c r="C13" s="25" t="str">
        <f>'Расчетная таблица'!C25</f>
        <v>goto_home</v>
      </c>
      <c r="D13" s="26">
        <f>'Расчетная таблица'!D25</f>
        <v>324</v>
      </c>
      <c r="E13" s="81">
        <f>'Расчетная таблица'!E25</f>
        <v>0.11559043881555477</v>
      </c>
      <c r="F13" s="34">
        <f ca="1">'Расчетная таблица'!F25</f>
        <v>324</v>
      </c>
      <c r="G13" s="33">
        <f ca="1">'Расчетная таблица'!G25</f>
        <v>0</v>
      </c>
      <c r="H13" s="82" t="str">
        <f>VLOOKUP(C13,'import Summary Report'!$A$2:$J$51,8,0)</f>
        <v>324</v>
      </c>
      <c r="I13" s="83">
        <f t="shared" si="0"/>
        <v>0</v>
      </c>
    </row>
    <row r="14" spans="1:9" x14ac:dyDescent="0.25">
      <c r="A14" s="7">
        <v>10</v>
      </c>
      <c r="B14" s="84" t="str">
        <f>'Расчетная таблица'!B26</f>
        <v>Выход из системы</v>
      </c>
      <c r="C14" s="25" t="str">
        <f>'Расчетная таблица'!C26</f>
        <v>Logout</v>
      </c>
      <c r="D14" s="26">
        <f>'Расчетная таблица'!D26</f>
        <v>326</v>
      </c>
      <c r="E14" s="81">
        <f>'Расчетная таблица'!E26</f>
        <v>0.11630396004281128</v>
      </c>
      <c r="F14" s="34">
        <f ca="1">'Расчетная таблица'!F26</f>
        <v>327</v>
      </c>
      <c r="G14" s="33">
        <f ca="1">'Расчетная таблица'!G26</f>
        <v>3.0581039755351869E-3</v>
      </c>
      <c r="H14" s="82" t="str">
        <f>VLOOKUP(C14,'import Summary Report'!$A$2:$J$51,8,0)</f>
        <v>326</v>
      </c>
      <c r="I14" s="83">
        <f t="shared" si="0"/>
        <v>0</v>
      </c>
    </row>
    <row r="15" spans="1:9" ht="15" customHeight="1" x14ac:dyDescent="0.25">
      <c r="A15" s="102" t="s">
        <v>67</v>
      </c>
      <c r="B15" s="103"/>
      <c r="C15" s="104"/>
      <c r="D15" s="71">
        <f>'Расчетная таблица'!D27</f>
        <v>2803</v>
      </c>
      <c r="E15" s="76">
        <f>'Расчетная таблица'!E27</f>
        <v>1</v>
      </c>
      <c r="F15" s="79">
        <f ca="1">'Расчетная таблица'!F27</f>
        <v>2838</v>
      </c>
      <c r="G15" s="80">
        <f ca="1">'Расчетная таблица'!G27</f>
        <v>8.4273570666051796E-3</v>
      </c>
      <c r="H15" s="74">
        <f>SUM(H5:H14)</f>
        <v>0</v>
      </c>
      <c r="I15" s="73">
        <f>AVERAGE(I5:I14)</f>
        <v>7.7949894603472573E-3</v>
      </c>
    </row>
    <row r="17" spans="1:6" ht="27.75" customHeight="1" x14ac:dyDescent="0.25">
      <c r="A17" s="116" t="s">
        <v>1</v>
      </c>
      <c r="B17" s="116" t="s">
        <v>52</v>
      </c>
      <c r="C17" s="116" t="s">
        <v>53</v>
      </c>
      <c r="D17" s="116" t="s">
        <v>19</v>
      </c>
      <c r="E17" s="116"/>
      <c r="F17" s="116" t="s">
        <v>17</v>
      </c>
    </row>
    <row r="18" spans="1:6" ht="30" customHeight="1" x14ac:dyDescent="0.25">
      <c r="A18" s="116"/>
      <c r="B18" s="116"/>
      <c r="C18" s="116"/>
      <c r="D18" s="46" t="s">
        <v>16</v>
      </c>
      <c r="E18" s="46" t="s">
        <v>61</v>
      </c>
      <c r="F18" s="116"/>
    </row>
    <row r="19" spans="1:6" ht="30.75" customHeight="1" x14ac:dyDescent="0.25">
      <c r="A19" s="7">
        <v>1</v>
      </c>
      <c r="B19" s="20" t="str">
        <f>'Расчетная таблица'!B5</f>
        <v>Поиск авиабилета, просмотр истории продаж авиабилетов</v>
      </c>
      <c r="C19" s="20" t="str">
        <f>'Расчетная таблица'!C5</f>
        <v>01_Search_Itinerary</v>
      </c>
      <c r="D19" s="40">
        <f>'Расчетная таблица'!J5</f>
        <v>73</v>
      </c>
      <c r="E19" s="47" t="str">
        <f>VLOOKUP(C19,'import Summary Report'!$A$2:$J$51,8,0)</f>
        <v>72</v>
      </c>
      <c r="F19" s="39">
        <f t="shared" ref="F19:F24" si="1">1-D19/E19</f>
        <v>-1.388888888888884E-2</v>
      </c>
    </row>
    <row r="20" spans="1:6" ht="30.75" customHeight="1" x14ac:dyDescent="0.25">
      <c r="A20" s="7">
        <v>2</v>
      </c>
      <c r="B20" s="20" t="str">
        <f>'Расчетная таблица'!B6</f>
        <v xml:space="preserve">Поиск и покупка авиабилета </v>
      </c>
      <c r="C20" s="20" t="str">
        <f>'Расчетная таблица'!C6</f>
        <v>02_Search_BuyTicket</v>
      </c>
      <c r="D20" s="40">
        <f>'Расчетная таблица'!J6</f>
        <v>180</v>
      </c>
      <c r="E20" s="47" t="str">
        <f>VLOOKUP(C20,'import Summary Report'!$A$2:$J$51,8,0)</f>
        <v>180</v>
      </c>
      <c r="F20" s="39">
        <f t="shared" si="1"/>
        <v>0</v>
      </c>
    </row>
    <row r="21" spans="1:6" ht="30.75" customHeight="1" x14ac:dyDescent="0.25">
      <c r="A21" s="7">
        <v>3</v>
      </c>
      <c r="B21" s="20" t="str">
        <f>'Расчетная таблица'!B7</f>
        <v>Поиск авиабилета, просмотр истории продаж авиабилетов, удаление авиабилета</v>
      </c>
      <c r="C21" s="20" t="str">
        <f>'Расчетная таблица'!C7</f>
        <v>03_SearcH_Itinerary_Delete</v>
      </c>
      <c r="D21" s="40">
        <f>'Расчетная таблица'!J7</f>
        <v>71</v>
      </c>
      <c r="E21" s="47" t="str">
        <f>VLOOKUP(C21,'import Summary Report'!$A$2:$J$51,8,0)</f>
        <v>72</v>
      </c>
      <c r="F21" s="39">
        <f t="shared" si="1"/>
        <v>1.388888888888884E-2</v>
      </c>
    </row>
    <row r="22" spans="1:6" ht="30.75" customHeight="1" x14ac:dyDescent="0.25">
      <c r="A22" s="7">
        <v>4</v>
      </c>
      <c r="B22" s="20" t="str">
        <f>'Расчетная таблица'!B8</f>
        <v>Просмотр истории продаж авиабилетов</v>
      </c>
      <c r="C22" s="20" t="str">
        <f>'Расчетная таблица'!C8</f>
        <v>04_Itinerary</v>
      </c>
      <c r="D22" s="40">
        <f>'Расчетная таблица'!J8</f>
        <v>14</v>
      </c>
      <c r="E22" s="47" t="str">
        <f>VLOOKUP(C22,'import Summary Report'!$A$2:$J$51,8,0)</f>
        <v>14</v>
      </c>
      <c r="F22" s="39">
        <f t="shared" si="1"/>
        <v>0</v>
      </c>
    </row>
    <row r="23" spans="1:6" ht="30.75" customHeight="1" x14ac:dyDescent="0.25">
      <c r="A23" s="7">
        <v>5</v>
      </c>
      <c r="B23" s="20" t="str">
        <f>'Расчетная таблица'!B9</f>
        <v>Поиск авиабилета</v>
      </c>
      <c r="C23" s="20" t="str">
        <f>'Расчетная таблица'!C9</f>
        <v>05_Search</v>
      </c>
      <c r="D23" s="40">
        <f>'Расчетная таблица'!J9</f>
        <v>38</v>
      </c>
      <c r="E23" s="47" t="str">
        <f>VLOOKUP(C23,'import Summary Report'!$A$2:$J$51,8,0)</f>
        <v>37</v>
      </c>
      <c r="F23" s="39">
        <f t="shared" si="1"/>
        <v>-2.7027027027026973E-2</v>
      </c>
    </row>
    <row r="24" spans="1:6" ht="30.75" customHeight="1" x14ac:dyDescent="0.25">
      <c r="A24" s="7">
        <v>6</v>
      </c>
      <c r="B24" s="20" t="str">
        <f>'Расчетная таблица'!B10</f>
        <v>Вход выход</v>
      </c>
      <c r="C24" s="20" t="str">
        <f>'Расчетная таблица'!C10</f>
        <v>06_login_logout</v>
      </c>
      <c r="D24" s="40">
        <f>'Расчетная таблица'!J10</f>
        <v>60</v>
      </c>
      <c r="E24" s="47" t="str">
        <f>VLOOKUP(C24,'import Summary Report'!$A$2:$J$51,8,0)</f>
        <v>60</v>
      </c>
      <c r="F24" s="39">
        <f t="shared" si="1"/>
        <v>0</v>
      </c>
    </row>
    <row r="25" spans="1:6" x14ac:dyDescent="0.25">
      <c r="A25" s="112" t="s">
        <v>67</v>
      </c>
      <c r="B25" s="112"/>
      <c r="C25" s="112"/>
      <c r="D25" s="74">
        <f>SUM(D19:D24)</f>
        <v>436</v>
      </c>
      <c r="E25" s="75">
        <f>SUM(E19:E24)</f>
        <v>0</v>
      </c>
      <c r="F25" s="73">
        <f>AVERAGE(F19:F24)</f>
        <v>-4.5045045045044958E-3</v>
      </c>
    </row>
  </sheetData>
  <mergeCells count="14">
    <mergeCell ref="A25:C25"/>
    <mergeCell ref="A15:C15"/>
    <mergeCell ref="A1:I1"/>
    <mergeCell ref="H3:I3"/>
    <mergeCell ref="D3:E3"/>
    <mergeCell ref="F3:G3"/>
    <mergeCell ref="A3:A4"/>
    <mergeCell ref="B3:B4"/>
    <mergeCell ref="C3:C4"/>
    <mergeCell ref="D17:E17"/>
    <mergeCell ref="A17:A18"/>
    <mergeCell ref="B17:B18"/>
    <mergeCell ref="C17:C18"/>
    <mergeCell ref="F17:F18"/>
  </mergeCells>
  <pageMargins left="0.7" right="0.7" top="0.75" bottom="0.75" header="0.3" footer="0.3"/>
  <pageSetup paperSize="9"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opLeftCell="A2" workbookViewId="0">
      <selection activeCell="G24" sqref="G23:G24"/>
    </sheetView>
  </sheetViews>
  <sheetFormatPr defaultRowHeight="15" x14ac:dyDescent="0.25"/>
  <sheetData>
    <row r="2" spans="1:10" x14ac:dyDescent="0.25">
      <c r="A2" s="96" t="s">
        <v>77</v>
      </c>
      <c r="B2" s="96" t="s">
        <v>78</v>
      </c>
      <c r="C2" s="96" t="s">
        <v>79</v>
      </c>
      <c r="D2" s="96" t="s">
        <v>80</v>
      </c>
      <c r="E2" s="96" t="s">
        <v>81</v>
      </c>
      <c r="F2" s="96" t="s">
        <v>82</v>
      </c>
      <c r="G2" s="96" t="s">
        <v>83</v>
      </c>
      <c r="H2" s="96" t="s">
        <v>84</v>
      </c>
      <c r="I2" s="96" t="s">
        <v>85</v>
      </c>
      <c r="J2" s="96" t="s">
        <v>86</v>
      </c>
    </row>
    <row r="3" spans="1:10" x14ac:dyDescent="0.25">
      <c r="A3" s="96" t="s">
        <v>40</v>
      </c>
      <c r="B3" s="96" t="s">
        <v>84</v>
      </c>
      <c r="C3" s="96" t="s">
        <v>108</v>
      </c>
      <c r="D3" s="96" t="s">
        <v>109</v>
      </c>
      <c r="E3" s="96" t="s">
        <v>110</v>
      </c>
      <c r="F3" s="96" t="s">
        <v>111</v>
      </c>
      <c r="G3" s="96" t="s">
        <v>112</v>
      </c>
      <c r="H3" s="96" t="s">
        <v>99</v>
      </c>
      <c r="I3" s="96" t="s">
        <v>87</v>
      </c>
      <c r="J3" s="96" t="s">
        <v>87</v>
      </c>
    </row>
    <row r="4" spans="1:10" x14ac:dyDescent="0.25">
      <c r="A4" s="96" t="s">
        <v>41</v>
      </c>
      <c r="B4" s="96" t="s">
        <v>84</v>
      </c>
      <c r="C4" s="96" t="s">
        <v>113</v>
      </c>
      <c r="D4" s="96" t="s">
        <v>114</v>
      </c>
      <c r="E4" s="96" t="s">
        <v>115</v>
      </c>
      <c r="F4" s="96" t="s">
        <v>116</v>
      </c>
      <c r="G4" s="96" t="s">
        <v>117</v>
      </c>
      <c r="H4" s="96" t="s">
        <v>105</v>
      </c>
      <c r="I4" s="96" t="s">
        <v>87</v>
      </c>
      <c r="J4" s="96" t="s">
        <v>87</v>
      </c>
    </row>
    <row r="5" spans="1:10" x14ac:dyDescent="0.25">
      <c r="A5" s="96" t="s">
        <v>88</v>
      </c>
      <c r="B5" s="96" t="s">
        <v>84</v>
      </c>
      <c r="C5" s="96" t="s">
        <v>118</v>
      </c>
      <c r="D5" s="96" t="s">
        <v>119</v>
      </c>
      <c r="E5" s="96" t="s">
        <v>120</v>
      </c>
      <c r="F5" s="96" t="s">
        <v>121</v>
      </c>
      <c r="G5" s="96" t="s">
        <v>122</v>
      </c>
      <c r="H5" s="96" t="s">
        <v>99</v>
      </c>
      <c r="I5" s="96" t="s">
        <v>87</v>
      </c>
      <c r="J5" s="96" t="s">
        <v>87</v>
      </c>
    </row>
    <row r="6" spans="1:10" x14ac:dyDescent="0.25">
      <c r="A6" s="96" t="s">
        <v>89</v>
      </c>
      <c r="B6" s="96" t="s">
        <v>84</v>
      </c>
      <c r="C6" s="96" t="s">
        <v>123</v>
      </c>
      <c r="D6" s="96" t="s">
        <v>124</v>
      </c>
      <c r="E6" s="96" t="s">
        <v>125</v>
      </c>
      <c r="F6" s="96" t="s">
        <v>126</v>
      </c>
      <c r="G6" s="96" t="s">
        <v>127</v>
      </c>
      <c r="H6" s="96" t="s">
        <v>100</v>
      </c>
      <c r="I6" s="96" t="s">
        <v>87</v>
      </c>
      <c r="J6" s="96" t="s">
        <v>87</v>
      </c>
    </row>
    <row r="7" spans="1:10" x14ac:dyDescent="0.25">
      <c r="A7" s="96" t="s">
        <v>44</v>
      </c>
      <c r="B7" s="96" t="s">
        <v>84</v>
      </c>
      <c r="C7" s="96" t="s">
        <v>128</v>
      </c>
      <c r="D7" s="96" t="s">
        <v>129</v>
      </c>
      <c r="E7" s="96" t="s">
        <v>130</v>
      </c>
      <c r="F7" s="96" t="s">
        <v>131</v>
      </c>
      <c r="G7" s="96" t="s">
        <v>132</v>
      </c>
      <c r="H7" s="96" t="s">
        <v>101</v>
      </c>
      <c r="I7" s="96" t="s">
        <v>87</v>
      </c>
      <c r="J7" s="96" t="s">
        <v>87</v>
      </c>
    </row>
    <row r="8" spans="1:10" x14ac:dyDescent="0.25">
      <c r="A8" s="96" t="s">
        <v>90</v>
      </c>
      <c r="B8" s="96" t="s">
        <v>84</v>
      </c>
      <c r="C8" s="96" t="s">
        <v>133</v>
      </c>
      <c r="D8" s="96" t="s">
        <v>134</v>
      </c>
      <c r="E8" s="96" t="s">
        <v>135</v>
      </c>
      <c r="F8" s="96" t="s">
        <v>136</v>
      </c>
      <c r="G8" s="96" t="s">
        <v>137</v>
      </c>
      <c r="H8" s="96" t="s">
        <v>102</v>
      </c>
      <c r="I8" s="96" t="s">
        <v>87</v>
      </c>
      <c r="J8" s="96" t="s">
        <v>87</v>
      </c>
    </row>
    <row r="9" spans="1:10" x14ac:dyDescent="0.25">
      <c r="A9" s="96" t="s">
        <v>91</v>
      </c>
      <c r="B9" s="96" t="s">
        <v>92</v>
      </c>
      <c r="C9" s="96" t="s">
        <v>133</v>
      </c>
      <c r="D9" s="96" t="s">
        <v>138</v>
      </c>
      <c r="E9" s="96" t="s">
        <v>115</v>
      </c>
      <c r="F9" s="96" t="s">
        <v>139</v>
      </c>
      <c r="G9" s="96" t="s">
        <v>140</v>
      </c>
      <c r="H9" s="96" t="s">
        <v>107</v>
      </c>
      <c r="I9" s="96" t="s">
        <v>87</v>
      </c>
      <c r="J9" s="96" t="s">
        <v>87</v>
      </c>
    </row>
    <row r="10" spans="1:10" x14ac:dyDescent="0.25">
      <c r="A10" s="96" t="s">
        <v>54</v>
      </c>
      <c r="B10" s="96" t="s">
        <v>84</v>
      </c>
      <c r="C10" s="96" t="s">
        <v>141</v>
      </c>
      <c r="D10" s="96" t="s">
        <v>142</v>
      </c>
      <c r="E10" s="96" t="s">
        <v>143</v>
      </c>
      <c r="F10" s="96" t="s">
        <v>144</v>
      </c>
      <c r="G10" s="96" t="s">
        <v>145</v>
      </c>
      <c r="H10" s="96" t="s">
        <v>103</v>
      </c>
      <c r="I10" s="96" t="s">
        <v>87</v>
      </c>
      <c r="J10" s="96" t="s">
        <v>87</v>
      </c>
    </row>
    <row r="11" spans="1:10" x14ac:dyDescent="0.25">
      <c r="A11" s="96" t="s">
        <v>55</v>
      </c>
      <c r="B11" s="96" t="s">
        <v>84</v>
      </c>
      <c r="C11" s="96" t="s">
        <v>146</v>
      </c>
      <c r="D11" s="96" t="s">
        <v>98</v>
      </c>
      <c r="E11" s="96" t="s">
        <v>147</v>
      </c>
      <c r="F11" s="96" t="s">
        <v>148</v>
      </c>
      <c r="G11" s="96" t="s">
        <v>149</v>
      </c>
      <c r="H11" s="96" t="s">
        <v>99</v>
      </c>
      <c r="I11" s="96" t="s">
        <v>87</v>
      </c>
      <c r="J11" s="96" t="s">
        <v>87</v>
      </c>
    </row>
    <row r="12" spans="1:10" x14ac:dyDescent="0.25">
      <c r="A12" s="96" t="s">
        <v>48</v>
      </c>
      <c r="B12" s="96" t="s">
        <v>84</v>
      </c>
      <c r="C12" s="96" t="s">
        <v>150</v>
      </c>
      <c r="D12" s="96" t="s">
        <v>97</v>
      </c>
      <c r="E12" s="96" t="s">
        <v>151</v>
      </c>
      <c r="F12" s="96" t="s">
        <v>152</v>
      </c>
      <c r="G12" s="96" t="s">
        <v>153</v>
      </c>
      <c r="H12" s="96" t="s">
        <v>104</v>
      </c>
      <c r="I12" s="96" t="s">
        <v>87</v>
      </c>
      <c r="J12" s="96" t="s">
        <v>87</v>
      </c>
    </row>
    <row r="13" spans="1:10" x14ac:dyDescent="0.25">
      <c r="A13" s="96" t="s">
        <v>56</v>
      </c>
      <c r="B13" s="96" t="s">
        <v>84</v>
      </c>
      <c r="C13" s="96" t="s">
        <v>98</v>
      </c>
      <c r="D13" s="96" t="s">
        <v>154</v>
      </c>
      <c r="E13" s="96" t="s">
        <v>155</v>
      </c>
      <c r="F13" s="96" t="s">
        <v>156</v>
      </c>
      <c r="G13" s="96" t="s">
        <v>96</v>
      </c>
      <c r="H13" s="96" t="s">
        <v>105</v>
      </c>
      <c r="I13" s="96" t="s">
        <v>87</v>
      </c>
      <c r="J13" s="96" t="s">
        <v>87</v>
      </c>
    </row>
    <row r="14" spans="1:10" x14ac:dyDescent="0.25">
      <c r="A14" s="96" t="s">
        <v>49</v>
      </c>
      <c r="B14" s="96" t="s">
        <v>84</v>
      </c>
      <c r="C14" s="96" t="s">
        <v>157</v>
      </c>
      <c r="D14" s="96" t="s">
        <v>158</v>
      </c>
      <c r="E14" s="96" t="s">
        <v>159</v>
      </c>
      <c r="F14" s="96" t="s">
        <v>160</v>
      </c>
      <c r="G14" s="96" t="s">
        <v>161</v>
      </c>
      <c r="H14" s="96" t="s">
        <v>183</v>
      </c>
      <c r="I14" s="96" t="s">
        <v>87</v>
      </c>
      <c r="J14" s="96" t="s">
        <v>87</v>
      </c>
    </row>
    <row r="15" spans="1:10" x14ac:dyDescent="0.25">
      <c r="A15" s="96" t="s">
        <v>46</v>
      </c>
      <c r="B15" s="96" t="s">
        <v>84</v>
      </c>
      <c r="C15" s="96" t="s">
        <v>162</v>
      </c>
      <c r="D15" s="96" t="s">
        <v>94</v>
      </c>
      <c r="E15" s="96" t="s">
        <v>163</v>
      </c>
      <c r="F15" s="96" t="s">
        <v>164</v>
      </c>
      <c r="G15" s="96" t="s">
        <v>165</v>
      </c>
      <c r="H15" s="96" t="s">
        <v>184</v>
      </c>
      <c r="I15" s="96" t="s">
        <v>87</v>
      </c>
      <c r="J15" s="96" t="s">
        <v>87</v>
      </c>
    </row>
    <row r="16" spans="1:10" x14ac:dyDescent="0.25">
      <c r="A16" s="96" t="s">
        <v>47</v>
      </c>
      <c r="B16" s="96" t="s">
        <v>84</v>
      </c>
      <c r="C16" s="96" t="s">
        <v>166</v>
      </c>
      <c r="D16" s="96" t="s">
        <v>167</v>
      </c>
      <c r="E16" s="96" t="s">
        <v>139</v>
      </c>
      <c r="F16" s="96" t="s">
        <v>168</v>
      </c>
      <c r="G16" s="96" t="s">
        <v>169</v>
      </c>
      <c r="H16" s="96" t="s">
        <v>106</v>
      </c>
      <c r="I16" s="96" t="s">
        <v>87</v>
      </c>
      <c r="J16" s="96" t="s">
        <v>87</v>
      </c>
    </row>
    <row r="17" spans="1:10" x14ac:dyDescent="0.25">
      <c r="A17" s="96" t="s">
        <v>51</v>
      </c>
      <c r="B17" s="96" t="s">
        <v>84</v>
      </c>
      <c r="C17" s="96" t="s">
        <v>170</v>
      </c>
      <c r="D17" s="96" t="s">
        <v>171</v>
      </c>
      <c r="E17" s="96" t="s">
        <v>172</v>
      </c>
      <c r="F17" s="96" t="s">
        <v>173</v>
      </c>
      <c r="G17" s="96" t="s">
        <v>174</v>
      </c>
      <c r="H17" s="96" t="s">
        <v>185</v>
      </c>
      <c r="I17" s="96" t="s">
        <v>87</v>
      </c>
      <c r="J17" s="96" t="s">
        <v>87</v>
      </c>
    </row>
    <row r="18" spans="1:10" x14ac:dyDescent="0.25">
      <c r="A18" s="96" t="s">
        <v>50</v>
      </c>
      <c r="B18" s="96" t="s">
        <v>84</v>
      </c>
      <c r="C18" s="96" t="s">
        <v>175</v>
      </c>
      <c r="D18" s="96" t="s">
        <v>95</v>
      </c>
      <c r="E18" s="96" t="s">
        <v>176</v>
      </c>
      <c r="F18" s="96" t="s">
        <v>177</v>
      </c>
      <c r="G18" s="96" t="s">
        <v>178</v>
      </c>
      <c r="H18" s="96" t="s">
        <v>186</v>
      </c>
      <c r="I18" s="96" t="s">
        <v>87</v>
      </c>
      <c r="J18" s="96" t="s">
        <v>87</v>
      </c>
    </row>
    <row r="19" spans="1:10" x14ac:dyDescent="0.25">
      <c r="A19" s="96" t="s">
        <v>45</v>
      </c>
      <c r="B19" s="96" t="s">
        <v>84</v>
      </c>
      <c r="C19" s="96" t="s">
        <v>179</v>
      </c>
      <c r="D19" s="96" t="s">
        <v>180</v>
      </c>
      <c r="E19" s="96" t="s">
        <v>181</v>
      </c>
      <c r="F19" s="96" t="s">
        <v>93</v>
      </c>
      <c r="G19" s="96" t="s">
        <v>182</v>
      </c>
      <c r="H19" s="96" t="s">
        <v>187</v>
      </c>
      <c r="I19" s="96" t="s">
        <v>87</v>
      </c>
      <c r="J19" s="9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Расчетная таблица</vt:lpstr>
      <vt:lpstr>Транзакции в профилях</vt:lpstr>
      <vt:lpstr>Итоги расчета</vt:lpstr>
      <vt:lpstr>import Summary Report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SusPecT</dc:creator>
  <cp:lastModifiedBy>SusPecT</cp:lastModifiedBy>
  <cp:lastPrinted>2020-07-24T13:31:43Z</cp:lastPrinted>
  <dcterms:created xsi:type="dcterms:W3CDTF">2020-07-12T11:01:20Z</dcterms:created>
  <dcterms:modified xsi:type="dcterms:W3CDTF">2020-07-29T00:04:54Z</dcterms:modified>
</cp:coreProperties>
</file>