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прочее\"/>
    </mc:Choice>
  </mc:AlternateContent>
  <bookViews>
    <workbookView xWindow="0" yWindow="0" windowWidth="6885" windowHeight="6330" activeTab="2"/>
  </bookViews>
  <sheets>
    <sheet name="расчет" sheetId="1" r:id="rId1"/>
    <sheet name="интенсивность" sheetId="2" r:id="rId2"/>
    <sheet name="итоги расчета" sheetId="3" r:id="rId3"/>
  </sheets>
  <definedNames>
    <definedName name="_xlnm._FilterDatabase" localSheetId="1" hidden="1">интенсивность!$A$1:$H$46</definedName>
  </definedNames>
  <calcPr calcId="152511" refMode="R1C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0" i="3"/>
  <c r="I9" i="3"/>
  <c r="I8" i="3"/>
  <c r="I7" i="3"/>
  <c r="I6" i="3"/>
  <c r="I4" i="3" l="1"/>
  <c r="I13" i="3" s="1"/>
  <c r="F17" i="3"/>
  <c r="E46" i="2" l="1"/>
  <c r="F46" i="2" s="1"/>
  <c r="E44" i="2"/>
  <c r="F44" i="2" s="1"/>
  <c r="E43" i="2"/>
  <c r="F43" i="2" s="1"/>
  <c r="E42" i="2"/>
  <c r="F42" i="2" s="1"/>
  <c r="E41" i="2"/>
  <c r="F41" i="2" s="1"/>
  <c r="E40" i="2"/>
  <c r="F40" i="2" s="1"/>
  <c r="E38" i="2"/>
  <c r="F3" i="3"/>
  <c r="G9" i="1"/>
  <c r="V16" i="1"/>
  <c r="V15" i="1"/>
  <c r="V13" i="1"/>
  <c r="V12" i="1"/>
  <c r="U16" i="1"/>
  <c r="U15" i="1"/>
  <c r="U14" i="1"/>
  <c r="U13" i="1"/>
  <c r="U12" i="1"/>
  <c r="T14" i="1"/>
  <c r="T13" i="1"/>
  <c r="T12" i="1"/>
  <c r="T16" i="1"/>
  <c r="T15" i="1"/>
  <c r="Q16" i="1"/>
  <c r="S15" i="1"/>
  <c r="S14" i="1"/>
  <c r="S12" i="1"/>
  <c r="R14" i="1"/>
  <c r="R13" i="1"/>
  <c r="R12" i="1"/>
  <c r="Q14" i="1"/>
  <c r="Q13" i="1"/>
  <c r="Q12" i="1"/>
  <c r="P13" i="1"/>
  <c r="O16" i="1"/>
  <c r="O13" i="1"/>
  <c r="O12" i="1"/>
  <c r="N14" i="1"/>
  <c r="M13" i="1"/>
  <c r="M12" i="1"/>
  <c r="N17" i="1"/>
  <c r="O17" i="1"/>
  <c r="P17" i="1"/>
  <c r="Q17" i="1"/>
  <c r="R17" i="1"/>
  <c r="S17" i="1"/>
  <c r="T17" i="1"/>
  <c r="U17" i="1"/>
  <c r="V17" i="1"/>
  <c r="M17" i="1"/>
  <c r="I12" i="1"/>
  <c r="G6" i="2"/>
  <c r="D6" i="2"/>
  <c r="D4" i="1"/>
  <c r="I13" i="1" s="1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13" i="3"/>
  <c r="E3" i="3"/>
  <c r="D3" i="3"/>
  <c r="H13" i="3"/>
  <c r="C21" i="3"/>
  <c r="B21" i="3"/>
  <c r="C20" i="3"/>
  <c r="B20" i="3"/>
  <c r="C19" i="3"/>
  <c r="B19" i="3"/>
  <c r="C18" i="3"/>
  <c r="B18" i="3"/>
  <c r="C17" i="3"/>
  <c r="B17" i="3"/>
  <c r="D31" i="1" l="1"/>
  <c r="D13" i="3" s="1"/>
  <c r="G15" i="2"/>
  <c r="D15" i="2"/>
  <c r="G5" i="3" l="1"/>
  <c r="F5" i="3"/>
  <c r="G3" i="3"/>
  <c r="G11" i="3"/>
  <c r="F11" i="3"/>
  <c r="D3" i="2" l="1"/>
  <c r="D4" i="2"/>
  <c r="D5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G3" i="2"/>
  <c r="G4" i="2"/>
  <c r="G5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M9" i="1" l="1"/>
  <c r="N9" i="1"/>
  <c r="L9" i="1"/>
  <c r="F4" i="1" l="1"/>
  <c r="D5" i="1"/>
  <c r="D6" i="1"/>
  <c r="D7" i="1"/>
  <c r="D3" i="1"/>
  <c r="F3" i="1" s="1"/>
  <c r="E6" i="2" s="1"/>
  <c r="F7" i="1" l="1"/>
  <c r="E31" i="2" s="1"/>
  <c r="I16" i="1"/>
  <c r="F6" i="1"/>
  <c r="E26" i="2" s="1"/>
  <c r="I15" i="1"/>
  <c r="F5" i="1"/>
  <c r="E21" i="2" s="1"/>
  <c r="I14" i="1"/>
  <c r="E22" i="2"/>
  <c r="E24" i="2"/>
  <c r="E3" i="2"/>
  <c r="E8" i="2"/>
  <c r="E4" i="2"/>
  <c r="E9" i="2"/>
  <c r="E5" i="2"/>
  <c r="E2" i="2"/>
  <c r="E7" i="2"/>
  <c r="H3" i="1"/>
  <c r="E15" i="2"/>
  <c r="E12" i="2"/>
  <c r="E17" i="2"/>
  <c r="E13" i="2"/>
  <c r="E10" i="2"/>
  <c r="E14" i="2"/>
  <c r="E11" i="2"/>
  <c r="E16" i="2"/>
  <c r="H4" i="1"/>
  <c r="K4" i="1"/>
  <c r="K3" i="1"/>
  <c r="C14" i="1"/>
  <c r="K5" i="1"/>
  <c r="C15" i="1"/>
  <c r="K6" i="1"/>
  <c r="C16" i="1"/>
  <c r="K7" i="1"/>
  <c r="C13" i="1"/>
  <c r="C12" i="1"/>
  <c r="E27" i="2" l="1"/>
  <c r="E29" i="2"/>
  <c r="H6" i="1"/>
  <c r="F29" i="2" s="1"/>
  <c r="E28" i="2"/>
  <c r="E34" i="2"/>
  <c r="E20" i="2"/>
  <c r="E18" i="2"/>
  <c r="H7" i="1"/>
  <c r="F30" i="2" s="1"/>
  <c r="E30" i="2"/>
  <c r="E23" i="2"/>
  <c r="E25" i="2"/>
  <c r="E32" i="2"/>
  <c r="E33" i="2"/>
  <c r="H5" i="1"/>
  <c r="J5" i="1" s="1"/>
  <c r="E19" i="2"/>
  <c r="F6" i="2"/>
  <c r="J3" i="1"/>
  <c r="H6" i="2" s="1"/>
  <c r="F14" i="2"/>
  <c r="F12" i="2"/>
  <c r="F11" i="2"/>
  <c r="F16" i="2"/>
  <c r="F15" i="2"/>
  <c r="F13" i="2"/>
  <c r="F10" i="2"/>
  <c r="J4" i="1"/>
  <c r="F17" i="2"/>
  <c r="F3" i="2"/>
  <c r="F9" i="2"/>
  <c r="F8" i="2"/>
  <c r="F5" i="2"/>
  <c r="F7" i="2"/>
  <c r="F4" i="2"/>
  <c r="F2" i="2"/>
  <c r="F19" i="2"/>
  <c r="F18" i="2"/>
  <c r="F24" i="2"/>
  <c r="K9" i="1"/>
  <c r="F27" i="2" l="1"/>
  <c r="J6" i="1"/>
  <c r="H27" i="2" s="1"/>
  <c r="F26" i="2"/>
  <c r="F28" i="2"/>
  <c r="F31" i="2"/>
  <c r="F34" i="2"/>
  <c r="J7" i="1"/>
  <c r="H34" i="2" s="1"/>
  <c r="F33" i="2"/>
  <c r="F32" i="2"/>
  <c r="F22" i="2"/>
  <c r="F21" i="2"/>
  <c r="F25" i="2"/>
  <c r="F23" i="2"/>
  <c r="F20" i="2"/>
  <c r="D20" i="3"/>
  <c r="F20" i="3" s="1"/>
  <c r="H26" i="2"/>
  <c r="H29" i="2"/>
  <c r="D18" i="3"/>
  <c r="F18" i="3" s="1"/>
  <c r="H10" i="2"/>
  <c r="H14" i="2"/>
  <c r="H11" i="2"/>
  <c r="H15" i="2"/>
  <c r="H12" i="2"/>
  <c r="H16" i="2"/>
  <c r="H13" i="2"/>
  <c r="H17" i="2"/>
  <c r="D19" i="3"/>
  <c r="F19" i="3" s="1"/>
  <c r="H18" i="2"/>
  <c r="H22" i="2"/>
  <c r="H19" i="2"/>
  <c r="H23" i="2"/>
  <c r="H20" i="2"/>
  <c r="H24" i="2"/>
  <c r="H21" i="2"/>
  <c r="H25" i="2"/>
  <c r="H3" i="2"/>
  <c r="H8" i="2"/>
  <c r="H4" i="2"/>
  <c r="H9" i="2"/>
  <c r="H5" i="2"/>
  <c r="H7" i="2"/>
  <c r="H2" i="2"/>
  <c r="D17" i="3"/>
  <c r="H28" i="2" l="1"/>
  <c r="F27" i="1" s="1"/>
  <c r="F9" i="3" s="1"/>
  <c r="H33" i="2"/>
  <c r="F24" i="1" s="1"/>
  <c r="G24" i="1" s="1"/>
  <c r="G6" i="3" s="1"/>
  <c r="H30" i="2"/>
  <c r="H32" i="2"/>
  <c r="D21" i="3"/>
  <c r="F21" i="3" s="1"/>
  <c r="H31" i="2"/>
  <c r="F22" i="1" s="1"/>
  <c r="G22" i="1" s="1"/>
  <c r="J9" i="1"/>
  <c r="D13" i="1" s="1"/>
  <c r="F25" i="1"/>
  <c r="F28" i="1"/>
  <c r="F10" i="3" s="1"/>
  <c r="F26" i="1"/>
  <c r="F8" i="3" s="1"/>
  <c r="F30" i="1"/>
  <c r="G30" i="1" s="1"/>
  <c r="G12" i="3" s="1"/>
  <c r="D16" i="1" l="1"/>
  <c r="D12" i="1"/>
  <c r="D15" i="1"/>
  <c r="D14" i="1"/>
  <c r="G26" i="1"/>
  <c r="G8" i="3" s="1"/>
  <c r="G28" i="1"/>
  <c r="G10" i="3" s="1"/>
  <c r="F12" i="3"/>
  <c r="F4" i="3"/>
  <c r="F31" i="1"/>
  <c r="F13" i="3" s="1"/>
  <c r="F6" i="3"/>
  <c r="G27" i="1"/>
  <c r="G9" i="3" s="1"/>
  <c r="G4" i="3"/>
  <c r="G25" i="1"/>
  <c r="G7" i="3" s="1"/>
  <c r="F7" i="3"/>
  <c r="D17" i="1" l="1"/>
  <c r="G31" i="1"/>
  <c r="G13" i="3" s="1"/>
</calcChain>
</file>

<file path=xl/sharedStrings.xml><?xml version="1.0" encoding="utf-8"?>
<sst xmlns="http://schemas.openxmlformats.org/spreadsheetml/2006/main" count="240" uniqueCount="82">
  <si>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</si>
  <si>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</si>
  <si>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</si>
  <si>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</si>
  <si>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</si>
  <si>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</si>
  <si>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</si>
  <si>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</si>
  <si>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</si>
  <si>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</si>
  <si>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</si>
  <si>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</si>
  <si>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</si>
  <si>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</si>
  <si>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</si>
  <si>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</si>
  <si>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</si>
  <si>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по факту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</si>
  <si>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</si>
  <si>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</si>
  <si>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</si>
  <si>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</si>
  <si>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</si>
  <si>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</si>
  <si>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</si>
  <si>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</si>
  <si>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</si>
  <si>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</si>
  <si>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</si>
  <si>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</si>
  <si>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</si>
  <si>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</si>
  <si>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</si>
  <si>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</si>
  <si>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</si>
  <si>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</si>
  <si>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кол-во одним пользователем в минуту</t>
  </si>
  <si>
    <t>Поиск авиабилета, просмотр истории продаж авиабилетов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</si>
  <si>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</si>
  <si>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</si>
  <si>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</si>
  <si>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</si>
  <si>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</si>
  <si>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</si>
  <si>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</si>
  <si>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</si>
  <si>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</si>
  <si>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</si>
  <si>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</si>
  <si>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</si>
  <si>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</si>
  <si>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</si>
  <si>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</si>
  <si>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</si>
  <si>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</si>
  <si>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</si>
  <si>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</si>
  <si>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</si>
  <si>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Названия строк</t>
  </si>
  <si>
    <t>Общий итог</t>
  </si>
  <si>
    <t>Entry_Data_Ticket</t>
  </si>
  <si>
    <t>Итоги теста</t>
  </si>
  <si>
    <t>Transaction rq</t>
  </si>
  <si>
    <t>Count</t>
  </si>
  <si>
    <t>Pacing</t>
  </si>
  <si>
    <t>коэффициент общий</t>
  </si>
  <si>
    <t>Коэффициент частный</t>
  </si>
  <si>
    <t>Названия столбцов</t>
  </si>
  <si>
    <t>(пусто)</t>
  </si>
  <si>
    <t>Количество по полю Transaction rq</t>
  </si>
  <si>
    <t>=ОКРУГЛ(2*60/(ОКРУГЛ(x*y1*(8,107+55,009);0))*20;0)</t>
  </si>
  <si>
    <t>=ОКРУГЛ(3*60/(ОКРУГЛ(x*y2*(3,775+100,016);0))*20;0)</t>
  </si>
  <si>
    <t>=ОКРУГЛ(2*60/(ОКРУГЛ(x*y3*(5,432+65,035);0))*20;0)</t>
  </si>
  <si>
    <t>=ОКРУГЛ(1*60/(ОКРУГЛ(x*y4*(9,343+20);0))*20;0)</t>
  </si>
  <si>
    <t>=ОКРУГЛ(2*60/(ОКРУГЛ(x*y5*(9,921+45,001);0))*20;0)</t>
  </si>
  <si>
    <t>2*60/(1*y1*(8.107+55.009))*20+3*60/(1*y2*(3.775+100.016))*20 = 251</t>
  </si>
  <si>
    <t>2*60/(1*y3*(5.432+65.035))*20 = 73</t>
  </si>
  <si>
    <t>2*60/(1*y1*(8.107+55.009))*20+3*60/(1*y2*(3.775+100.016))*20 + 2*60/(1*y5*(9.921+45.001))*20= 282</t>
  </si>
  <si>
    <t>3*60/(1*y2*(3.775+100.016))*20 = 175</t>
  </si>
  <si>
    <t>2*60/(1*y1*(8.107+55.009))*20 + 2*60/(1*y3*(5.432+65.035))*20 + 1*60/(1*y4*(9.343+20))*20 = 159</t>
  </si>
  <si>
    <t>2*60/(1*y1*(8.107+55.009))*20+3*60/(1*y2*(3.775+100.016))*20 + 2*60/(1*y3*(5.432+65.035))*20 + 1*60/(1*y4*(9.343+20))*20 + 2*60/(1*y5*(9.921+45.001))*20 = 422</t>
  </si>
  <si>
    <t>2*60/(1*y1*(8.107+55.009))*20+3*60/(1*y2*(3.775+100.016))*20 + 1*60/(1*y4*(9.343+20))*20 + 2*60/(1*y5*(9.921+45.001))*20 =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</si>
</sst>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000000000"/>
    <numFmt numFmtId="167" formatCode="0.00000000000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95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2" borderId="1" xfId="36" applyFont="1" applyFill="1" applyBorder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2" fontId="4" fillId="0" borderId="1" xfId="36" applyNumberFormat="1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1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8" borderId="13" xfId="0" applyFont="1" applyFill="1" applyBorder="1"/>
    <xf numFmtId="0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40" borderId="1" xfId="0" applyFont="1" applyFill="1" applyBorder="1" applyAlignment="1">
      <alignment horizontal="center" vertical="center" wrapText="1"/>
    </xf>
    <xf numFmtId="1" fontId="4" fillId="40" borderId="1" xfId="0" applyNumberFormat="1" applyFont="1" applyFill="1" applyBorder="1" applyAlignment="1">
      <alignment horizontal="center"/>
    </xf>
    <xf numFmtId="9" fontId="4" fillId="40" borderId="1" xfId="0" applyNumberFormat="1" applyFont="1" applyFill="1" applyBorder="1" applyAlignment="1">
      <alignment horizontal="center"/>
    </xf>
    <xf numFmtId="1" fontId="6" fillId="40" borderId="1" xfId="0" applyNumberFormat="1" applyFont="1" applyFill="1" applyBorder="1" applyAlignment="1">
      <alignment horizontal="center"/>
    </xf>
    <xf numFmtId="9" fontId="6" fillId="40" borderId="1" xfId="0" applyNumberFormat="1" applyFont="1" applyFill="1" applyBorder="1" applyAlignment="1">
      <alignment horizontal="center"/>
    </xf>
    <xf numFmtId="9" fontId="4" fillId="37" borderId="1" xfId="1" applyFont="1" applyFill="1" applyBorder="1" applyAlignment="1">
      <alignment horizontal="center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3" fillId="38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4" borderId="1" xfId="36" applyFont="1" applyFill="1" applyBorder="1"/>
    <xf numFmtId="49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36" applyFont="1" applyBorder="1" applyAlignment="1">
      <alignment vertical="center"/>
    </xf>
    <xf numFmtId="0" fontId="4" fillId="0" borderId="0" xfId="36" applyFont="1" applyBorder="1" applyAlignment="1">
      <alignment horizontal="center" vertical="center"/>
    </xf>
    <xf numFmtId="2" fontId="4" fillId="0" borderId="0" xfId="36" applyNumberFormat="1" applyFont="1" applyBorder="1" applyAlignment="1">
      <alignment horizontal="center" vertical="center"/>
    </xf>
    <xf numFmtId="1" fontId="4" fillId="0" borderId="0" xfId="36" applyNumberFormat="1" applyFont="1" applyBorder="1" applyAlignment="1">
      <alignment horizontal="center" vertical="center"/>
    </xf>
    <xf numFmtId="0" fontId="6" fillId="3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/>
    </xf>
    <xf numFmtId="0" fontId="6" fillId="37" borderId="1" xfId="0" applyFont="1" applyFill="1" applyBorder="1" applyAlignment="1">
      <alignment horizontal="center"/>
    </xf>
    <xf numFmtId="0" fontId="6" fillId="36" borderId="1" xfId="0" applyFont="1" applyFill="1" applyBorder="1" applyAlignment="1">
      <alignment horizontal="center"/>
    </xf>
    <xf numFmtId="9" fontId="4" fillId="42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9" fontId="6" fillId="37" borderId="1" xfId="1" applyFont="1" applyFill="1" applyBorder="1" applyAlignment="1">
      <alignment horizontal="center"/>
    </xf>
    <xf numFmtId="1" fontId="6" fillId="36" borderId="1" xfId="0" applyNumberFormat="1" applyFont="1" applyFill="1" applyBorder="1" applyAlignment="1">
      <alignment horizontal="center" vertical="center" wrapText="1"/>
    </xf>
    <xf numFmtId="9" fontId="6" fillId="36" borderId="1" xfId="1" applyFont="1" applyFill="1" applyBorder="1" applyAlignment="1">
      <alignment horizontal="center" vertical="center" wrapText="1"/>
    </xf>
    <xf numFmtId="1" fontId="4" fillId="41" borderId="1" xfId="0" applyNumberFormat="1" applyFont="1" applyFill="1" applyBorder="1" applyAlignment="1">
      <alignment horizontal="center" vertical="center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3">
    <dxf>
      <alignment vertic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PecT" refreshedDate="44035.964618171296" createdVersion="5" refreshedVersion="5" minRefreshableVersion="3" recordCount="33">
  <cacheSource type="worksheet">
    <worksheetSource ref="A1:H34" sheet="интенсивность"/>
  </cacheSource>
  <cacheFields count="8">
    <cacheField name="Script name" numFmtId="0">
      <sharedItems count="5">
        <s v="01_Search_Itinerary"/>
        <s v="02_Search_BuyTicket"/>
        <s v="03_SearcH_Itinerary_Delete"/>
        <s v="04_Itinerary"/>
        <s v="05_Search"/>
      </sharedItems>
    </cacheField>
    <cacheField name="Transaction rq" numFmtId="0">
      <sharedItems containsBlank="1" count="11">
        <s v="Load_start_Page"/>
        <s v="login_user"/>
        <s v="goto_Flight"/>
        <s v="Entry_Data_Flight"/>
        <s v="choise_ticket"/>
        <s v="goto_Itinerary"/>
        <s v="goto_home"/>
        <s v="Logout"/>
        <s v="Entry_Data_Ticket"/>
        <m/>
        <s v="Delete_first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20" maxValue="44"/>
    </cacheField>
    <cacheField name="кол-во одним пользователем в минуту" numFmtId="2">
      <sharedItems containsSemiMixedTypes="0" containsString="0" containsNumber="1" minValue="1.3636363636363635" maxValue="3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containsInteger="1" minValue="44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1"/>
    <n v="2"/>
    <n v="44"/>
    <n v="1.3636363636363635"/>
    <n v="20"/>
    <n v="55"/>
  </r>
  <r>
    <x v="0"/>
    <x v="1"/>
    <n v="1"/>
    <n v="2"/>
    <n v="44"/>
    <n v="1.3636363636363635"/>
    <n v="20"/>
    <n v="55"/>
  </r>
  <r>
    <x v="0"/>
    <x v="2"/>
    <n v="1"/>
    <n v="2"/>
    <n v="44"/>
    <n v="1.3636363636363635"/>
    <n v="20"/>
    <n v="55"/>
  </r>
  <r>
    <x v="0"/>
    <x v="3"/>
    <n v="1"/>
    <n v="2"/>
    <n v="44"/>
    <n v="1.3636363636363635"/>
    <n v="20"/>
    <n v="55"/>
  </r>
  <r>
    <x v="0"/>
    <x v="4"/>
    <n v="1"/>
    <n v="2"/>
    <n v="44"/>
    <n v="1.3636363636363635"/>
    <n v="20"/>
    <n v="55"/>
  </r>
  <r>
    <x v="0"/>
    <x v="5"/>
    <n v="1"/>
    <n v="2"/>
    <n v="44"/>
    <n v="1.3636363636363635"/>
    <n v="20"/>
    <n v="55"/>
  </r>
  <r>
    <x v="0"/>
    <x v="6"/>
    <n v="1"/>
    <n v="2"/>
    <n v="44"/>
    <n v="1.3636363636363635"/>
    <n v="20"/>
    <n v="55"/>
  </r>
  <r>
    <x v="0"/>
    <x v="7"/>
    <n v="1"/>
    <n v="2"/>
    <n v="44"/>
    <n v="1.3636363636363635"/>
    <n v="20"/>
    <n v="55"/>
  </r>
  <r>
    <x v="1"/>
    <x v="0"/>
    <n v="1"/>
    <n v="3"/>
    <n v="20"/>
    <n v="3"/>
    <n v="20"/>
    <n v="180"/>
  </r>
  <r>
    <x v="1"/>
    <x v="1"/>
    <n v="1"/>
    <n v="3"/>
    <n v="20"/>
    <n v="3"/>
    <n v="20"/>
    <n v="180"/>
  </r>
  <r>
    <x v="1"/>
    <x v="2"/>
    <n v="1"/>
    <n v="3"/>
    <n v="20"/>
    <n v="3"/>
    <n v="20"/>
    <n v="180"/>
  </r>
  <r>
    <x v="1"/>
    <x v="3"/>
    <n v="1"/>
    <n v="3"/>
    <n v="20"/>
    <n v="3"/>
    <n v="20"/>
    <n v="180"/>
  </r>
  <r>
    <x v="1"/>
    <x v="4"/>
    <n v="1"/>
    <n v="3"/>
    <n v="20"/>
    <n v="3"/>
    <n v="20"/>
    <n v="180"/>
  </r>
  <r>
    <x v="1"/>
    <x v="8"/>
    <n v="1"/>
    <n v="3"/>
    <n v="20"/>
    <n v="3"/>
    <n v="20"/>
    <n v="180"/>
  </r>
  <r>
    <x v="1"/>
    <x v="6"/>
    <n v="1"/>
    <n v="3"/>
    <n v="20"/>
    <n v="3"/>
    <n v="20"/>
    <n v="180"/>
  </r>
  <r>
    <x v="1"/>
    <x v="7"/>
    <n v="1"/>
    <n v="3"/>
    <n v="20"/>
    <n v="3"/>
    <n v="20"/>
    <n v="180"/>
  </r>
  <r>
    <x v="2"/>
    <x v="0"/>
    <n v="1"/>
    <n v="2"/>
    <n v="33"/>
    <n v="1.8181818181818181"/>
    <n v="20"/>
    <n v="73"/>
  </r>
  <r>
    <x v="2"/>
    <x v="1"/>
    <n v="1"/>
    <n v="2"/>
    <n v="33"/>
    <n v="1.8181818181818181"/>
    <n v="20"/>
    <n v="73"/>
  </r>
  <r>
    <x v="2"/>
    <x v="2"/>
    <n v="1"/>
    <n v="2"/>
    <n v="33"/>
    <n v="1.8181818181818181"/>
    <n v="20"/>
    <n v="73"/>
  </r>
  <r>
    <x v="2"/>
    <x v="9"/>
    <n v="1"/>
    <n v="2"/>
    <n v="33"/>
    <n v="1.8181818181818181"/>
    <n v="20"/>
    <n v="73"/>
  </r>
  <r>
    <x v="2"/>
    <x v="5"/>
    <n v="1"/>
    <n v="2"/>
    <n v="33"/>
    <n v="1.8181818181818181"/>
    <n v="20"/>
    <n v="73"/>
  </r>
  <r>
    <x v="2"/>
    <x v="10"/>
    <n v="1"/>
    <n v="2"/>
    <n v="33"/>
    <n v="1.8181818181818181"/>
    <n v="20"/>
    <n v="73"/>
  </r>
  <r>
    <x v="2"/>
    <x v="6"/>
    <n v="1"/>
    <n v="2"/>
    <n v="33"/>
    <n v="1.8181818181818181"/>
    <n v="20"/>
    <n v="73"/>
  </r>
  <r>
    <x v="2"/>
    <x v="9"/>
    <n v="1"/>
    <n v="2"/>
    <n v="33"/>
    <n v="1.8181818181818181"/>
    <n v="20"/>
    <n v="73"/>
  </r>
  <r>
    <x v="3"/>
    <x v="0"/>
    <n v="1"/>
    <n v="1"/>
    <n v="27"/>
    <n v="2.2222222222222223"/>
    <n v="20"/>
    <n v="44"/>
  </r>
  <r>
    <x v="3"/>
    <x v="1"/>
    <n v="1"/>
    <n v="1"/>
    <n v="27"/>
    <n v="2.2222222222222223"/>
    <n v="20"/>
    <n v="44"/>
  </r>
  <r>
    <x v="3"/>
    <x v="5"/>
    <n v="1"/>
    <n v="1"/>
    <n v="27"/>
    <n v="2.2222222222222223"/>
    <n v="20"/>
    <n v="44"/>
  </r>
  <r>
    <x v="3"/>
    <x v="7"/>
    <n v="1"/>
    <n v="1"/>
    <n v="27"/>
    <n v="2.2222222222222223"/>
    <n v="20"/>
    <n v="44"/>
  </r>
  <r>
    <x v="4"/>
    <x v="0"/>
    <n v="1"/>
    <n v="2"/>
    <n v="43"/>
    <n v="1.3953488372093024"/>
    <n v="20"/>
    <n v="56"/>
  </r>
  <r>
    <x v="4"/>
    <x v="1"/>
    <n v="1"/>
    <n v="2"/>
    <n v="43"/>
    <n v="1.3953488372093024"/>
    <n v="20"/>
    <n v="56"/>
  </r>
  <r>
    <x v="4"/>
    <x v="2"/>
    <n v="1"/>
    <n v="2"/>
    <n v="43"/>
    <n v="1.3953488372093024"/>
    <n v="20"/>
    <n v="56"/>
  </r>
  <r>
    <x v="4"/>
    <x v="3"/>
    <n v="1"/>
    <n v="2"/>
    <n v="43"/>
    <n v="1.3953488372093024"/>
    <n v="20"/>
    <n v="56"/>
  </r>
  <r>
    <x v="4"/>
    <x v="7"/>
    <n v="1"/>
    <n v="2"/>
    <n v="43"/>
    <n v="1.3953488372093024"/>
    <n v="20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>
  <location ref="A49:G62" firstHeaderRow="1" firstDataRow="2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12">
        <item x="4"/>
        <item x="10"/>
        <item x="3"/>
        <item x="8"/>
        <item x="2"/>
        <item x="6"/>
        <item x="5"/>
        <item x="0"/>
        <item x="1"/>
        <item x="7"/>
        <item x="9"/>
        <item t="default"/>
      </items>
    </pivotField>
    <pivotField showAll="0"/>
    <pivotField showAll="0"/>
    <pivotField showAll="0"/>
    <pivotField numFmtId="2" showAll="0"/>
    <pivotField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Transaction rq" fld="1" subtotal="count" baseField="0" baseItem="0"/>
  </dataFields>
  <formats count="3">
    <format dxfId="2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D27" sqref="D27"/>
    </sheetView>
  </sheetViews>
  <sheetFormatPr defaultRowHeight="12.75" x14ac:dyDescent="0.25"/>
  <cols>
    <col min="1" max="1" width="6" style="14" bestFit="1" customWidth="1"/>
    <col min="2" max="2" width="35.5703125" style="35" bestFit="1" customWidth="1"/>
    <col min="3" max="3" width="22.85546875" style="35" bestFit="1" customWidth="1"/>
    <col min="4" max="4" width="16.28515625" style="27" customWidth="1"/>
    <col min="5" max="6" width="13.42578125" style="27" customWidth="1"/>
    <col min="7" max="7" width="12.42578125" style="27" customWidth="1"/>
    <col min="8" max="8" width="15.7109375" style="27" customWidth="1"/>
    <col min="9" max="9" width="14.140625" style="14" customWidth="1"/>
    <col min="10" max="10" width="14" style="27" customWidth="1"/>
    <col min="11" max="11" width="19.7109375" style="27" customWidth="1"/>
    <col min="12" max="12" width="26.140625" style="27" bestFit="1" customWidth="1"/>
    <col min="13" max="13" width="11.5703125" style="27" bestFit="1" customWidth="1"/>
    <col min="14" max="14" width="9.85546875" style="27" bestFit="1" customWidth="1"/>
    <col min="15" max="15" width="11.85546875" style="27" bestFit="1" customWidth="1"/>
    <col min="16" max="16384" width="9.140625" style="27"/>
  </cols>
  <sheetData>
    <row r="1" spans="1:22" s="7" customFormat="1" ht="27.75" customHeight="1" x14ac:dyDescent="0.25">
      <c r="A1" s="81" t="s">
        <v>1</v>
      </c>
      <c r="B1" s="81" t="s">
        <v>0</v>
      </c>
      <c r="C1" s="81" t="s">
        <v>29</v>
      </c>
      <c r="D1" s="81" t="s">
        <v>2</v>
      </c>
      <c r="E1" s="81" t="s">
        <v>4</v>
      </c>
      <c r="F1" s="81" t="s">
        <v>3</v>
      </c>
      <c r="G1" s="81" t="s">
        <v>5</v>
      </c>
      <c r="H1" s="81" t="s">
        <v>8</v>
      </c>
      <c r="I1" s="81" t="s">
        <v>15</v>
      </c>
      <c r="J1" s="81" t="s">
        <v>9</v>
      </c>
      <c r="K1" s="81" t="s">
        <v>10</v>
      </c>
      <c r="L1" s="80" t="s">
        <v>11</v>
      </c>
      <c r="M1" s="80"/>
      <c r="N1" s="80"/>
    </row>
    <row r="2" spans="1:22" s="7" customFormat="1" ht="28.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" t="s">
        <v>12</v>
      </c>
      <c r="M2" s="8" t="s">
        <v>13</v>
      </c>
      <c r="N2" s="8" t="s">
        <v>14</v>
      </c>
    </row>
    <row r="3" spans="1:22" ht="25.5" x14ac:dyDescent="0.25">
      <c r="A3" s="9">
        <v>1</v>
      </c>
      <c r="B3" s="6" t="s">
        <v>37</v>
      </c>
      <c r="C3" s="10" t="s">
        <v>42</v>
      </c>
      <c r="D3" s="2">
        <f>MAX(L3:N3)</f>
        <v>8.1069999999999993</v>
      </c>
      <c r="E3" s="5">
        <v>55.009</v>
      </c>
      <c r="F3" s="36">
        <f>ROUND($F$12*(D3+E3)*G12,0)</f>
        <v>44</v>
      </c>
      <c r="G3" s="1">
        <v>2</v>
      </c>
      <c r="H3" s="2">
        <f>60/(F3)</f>
        <v>1.3636363636363635</v>
      </c>
      <c r="I3" s="4">
        <v>20</v>
      </c>
      <c r="J3" s="53">
        <f>ROUND(G3*H3*I3,0)</f>
        <v>55</v>
      </c>
      <c r="K3" s="26">
        <f>G3/$G$9</f>
        <v>0.2</v>
      </c>
      <c r="L3" s="54">
        <v>5.6020000000000003</v>
      </c>
      <c r="M3" s="54">
        <v>6.0730000000000004</v>
      </c>
      <c r="N3" s="54">
        <v>8.1069999999999993</v>
      </c>
    </row>
    <row r="4" spans="1:22" x14ac:dyDescent="0.25">
      <c r="A4" s="9">
        <v>2</v>
      </c>
      <c r="B4" s="6" t="s">
        <v>38</v>
      </c>
      <c r="C4" s="10" t="s">
        <v>43</v>
      </c>
      <c r="D4" s="2">
        <f t="shared" ref="D4:D7" si="0">MAX(L4:N4)</f>
        <v>3.7749999999999999</v>
      </c>
      <c r="E4" s="5">
        <v>100.01600000000001</v>
      </c>
      <c r="F4" s="36">
        <f>ROUND($F$12*(D4+E4)*G13,0)</f>
        <v>19</v>
      </c>
      <c r="G4" s="1">
        <v>3</v>
      </c>
      <c r="H4" s="2">
        <f t="shared" ref="H4:H7" si="1">60/(F4)</f>
        <v>3.1578947368421053</v>
      </c>
      <c r="I4" s="4">
        <v>20</v>
      </c>
      <c r="J4" s="53">
        <f t="shared" ref="J4:J7" si="2">ROUND(G4*H4*I4,0)</f>
        <v>189</v>
      </c>
      <c r="K4" s="26">
        <f>G4/$G$9</f>
        <v>0.3</v>
      </c>
      <c r="L4" s="54">
        <v>2.6549999999999998</v>
      </c>
      <c r="M4" s="54">
        <v>3.1379999999999999</v>
      </c>
      <c r="N4" s="54">
        <v>3.7749999999999999</v>
      </c>
    </row>
    <row r="5" spans="1:22" ht="25.5" x14ac:dyDescent="0.25">
      <c r="A5" s="9">
        <v>3</v>
      </c>
      <c r="B5" s="6" t="s">
        <v>39</v>
      </c>
      <c r="C5" s="10" t="s">
        <v>44</v>
      </c>
      <c r="D5" s="2">
        <f t="shared" si="0"/>
        <v>5.423</v>
      </c>
      <c r="E5" s="5">
        <v>65.034999999999997</v>
      </c>
      <c r="F5" s="36">
        <f>ROUND($F$12*(D5+E5)*G14,0)</f>
        <v>33</v>
      </c>
      <c r="G5" s="1">
        <v>2</v>
      </c>
      <c r="H5" s="2">
        <f t="shared" si="1"/>
        <v>1.8181818181818181</v>
      </c>
      <c r="I5" s="4">
        <v>20</v>
      </c>
      <c r="J5" s="53">
        <f t="shared" si="2"/>
        <v>73</v>
      </c>
      <c r="K5" s="26">
        <f>G5/$G$9</f>
        <v>0.2</v>
      </c>
      <c r="L5" s="54">
        <v>3.3889999999999998</v>
      </c>
      <c r="M5" s="54">
        <v>4.5350000000000001</v>
      </c>
      <c r="N5" s="54">
        <v>5.423</v>
      </c>
    </row>
    <row r="6" spans="1:22" x14ac:dyDescent="0.25">
      <c r="A6" s="9">
        <v>4</v>
      </c>
      <c r="B6" s="6" t="s">
        <v>40</v>
      </c>
      <c r="C6" s="10" t="s">
        <v>45</v>
      </c>
      <c r="D6" s="2">
        <f t="shared" si="0"/>
        <v>9.343</v>
      </c>
      <c r="E6" s="5">
        <v>20</v>
      </c>
      <c r="F6" s="36">
        <f>ROUND($F$12*(D6+E6)*G15,0)</f>
        <v>30</v>
      </c>
      <c r="G6" s="1">
        <v>1</v>
      </c>
      <c r="H6" s="2">
        <f t="shared" si="1"/>
        <v>2</v>
      </c>
      <c r="I6" s="4">
        <v>20</v>
      </c>
      <c r="J6" s="53">
        <f t="shared" si="2"/>
        <v>40</v>
      </c>
      <c r="K6" s="26">
        <f>G6/$G$9</f>
        <v>0.1</v>
      </c>
      <c r="L6" s="54">
        <v>8.1709999999999994</v>
      </c>
      <c r="M6" s="54">
        <v>7.306</v>
      </c>
      <c r="N6" s="54">
        <v>9.343</v>
      </c>
    </row>
    <row r="7" spans="1:22" x14ac:dyDescent="0.25">
      <c r="A7" s="9">
        <v>5</v>
      </c>
      <c r="B7" s="6" t="s">
        <v>41</v>
      </c>
      <c r="C7" s="10" t="s">
        <v>46</v>
      </c>
      <c r="D7" s="2">
        <f t="shared" si="0"/>
        <v>9.9209999999999994</v>
      </c>
      <c r="E7" s="5">
        <v>45.000999999999998</v>
      </c>
      <c r="F7" s="36">
        <f>ROUND($F$12*(D7+E7)*G16,0)</f>
        <v>47</v>
      </c>
      <c r="G7" s="1">
        <v>2</v>
      </c>
      <c r="H7" s="2">
        <f t="shared" si="1"/>
        <v>1.2765957446808511</v>
      </c>
      <c r="I7" s="4">
        <v>20</v>
      </c>
      <c r="J7" s="53">
        <f t="shared" si="2"/>
        <v>51</v>
      </c>
      <c r="K7" s="26">
        <f>G7/$G$9</f>
        <v>0.2</v>
      </c>
      <c r="L7" s="54">
        <v>8.6980000000000004</v>
      </c>
      <c r="M7" s="54">
        <v>9.6080000000000005</v>
      </c>
      <c r="N7" s="54">
        <v>9.9209999999999994</v>
      </c>
    </row>
    <row r="8" spans="1:22" x14ac:dyDescent="0.2">
      <c r="A8" s="9"/>
      <c r="B8" s="6"/>
      <c r="C8" s="11"/>
      <c r="D8" s="2"/>
      <c r="E8" s="5"/>
      <c r="F8" s="36"/>
      <c r="G8" s="1"/>
      <c r="H8" s="2"/>
      <c r="I8" s="4"/>
      <c r="J8" s="53"/>
      <c r="K8" s="26"/>
      <c r="L8" s="54"/>
      <c r="M8" s="54"/>
      <c r="N8" s="54"/>
    </row>
    <row r="9" spans="1:22" x14ac:dyDescent="0.25">
      <c r="A9" s="12"/>
      <c r="B9" s="28"/>
      <c r="C9" s="28"/>
      <c r="D9" s="3"/>
      <c r="E9" s="3"/>
      <c r="F9" s="3"/>
      <c r="G9" s="29">
        <f>SUM(G3:G8)</f>
        <v>10</v>
      </c>
      <c r="H9" s="3"/>
      <c r="I9" s="3"/>
      <c r="J9" s="29">
        <f>SUM(J3:J7)</f>
        <v>408</v>
      </c>
      <c r="K9" s="30">
        <f>SUM(K3:K7)</f>
        <v>1</v>
      </c>
      <c r="L9" s="31">
        <f>SUM(L3:L7)</f>
        <v>28.515000000000001</v>
      </c>
      <c r="M9" s="31">
        <f t="shared" ref="M9:N9" si="3">SUM(M3:M7)</f>
        <v>30.66</v>
      </c>
      <c r="N9" s="31">
        <f t="shared" si="3"/>
        <v>36.569000000000003</v>
      </c>
    </row>
    <row r="11" spans="1:22" s="7" customFormat="1" ht="21" customHeight="1" x14ac:dyDescent="0.25">
      <c r="A11" s="8" t="s">
        <v>1</v>
      </c>
      <c r="B11" s="8" t="s">
        <v>5</v>
      </c>
      <c r="C11" s="8" t="s">
        <v>6</v>
      </c>
      <c r="D11" s="8" t="s">
        <v>7</v>
      </c>
      <c r="F11" s="7" t="s">
        <v>65</v>
      </c>
      <c r="G11" s="7" t="s">
        <v>66</v>
      </c>
      <c r="H11" s="27"/>
      <c r="J11" s="27"/>
      <c r="K11" s="27"/>
      <c r="M11" s="39" t="s">
        <v>56</v>
      </c>
      <c r="N11" s="39" t="s">
        <v>57</v>
      </c>
      <c r="O11" s="39" t="s">
        <v>50</v>
      </c>
      <c r="P11" s="39" t="s">
        <v>60</v>
      </c>
      <c r="Q11" s="39" t="s">
        <v>51</v>
      </c>
      <c r="R11" s="39" t="s">
        <v>48</v>
      </c>
      <c r="S11" s="39" t="s">
        <v>49</v>
      </c>
      <c r="T11" s="39" t="s">
        <v>53</v>
      </c>
      <c r="U11" s="39" t="s">
        <v>52</v>
      </c>
      <c r="V11" s="39" t="s">
        <v>47</v>
      </c>
    </row>
    <row r="12" spans="1:22" ht="15" x14ac:dyDescent="0.25">
      <c r="A12" s="9">
        <v>1</v>
      </c>
      <c r="B12" s="32">
        <v>10</v>
      </c>
      <c r="C12" s="26">
        <f>B12/$G$9</f>
        <v>1</v>
      </c>
      <c r="D12" s="33">
        <f>$J$9</f>
        <v>408</v>
      </c>
      <c r="F12" s="68">
        <v>0.78</v>
      </c>
      <c r="G12" s="68">
        <v>0.9</v>
      </c>
      <c r="I12" s="71">
        <f>ROUND(G3*60/(ROUND($F$12*G12*(D3+E3),0))*$I3,0)</f>
        <v>55</v>
      </c>
      <c r="J12" s="70" t="s">
        <v>70</v>
      </c>
      <c r="M12" s="65">
        <f>M$17/M$18</f>
        <v>125.5</v>
      </c>
      <c r="N12" s="42"/>
      <c r="O12" s="65">
        <f t="shared" ref="O12:O13" si="4">O$17/O$18</f>
        <v>94</v>
      </c>
      <c r="P12" s="42"/>
      <c r="Q12" s="65">
        <f t="shared" ref="Q12:R14" si="5">Q$17/Q$18</f>
        <v>0</v>
      </c>
      <c r="R12" s="65">
        <f t="shared" si="5"/>
        <v>0</v>
      </c>
      <c r="S12" s="65">
        <f>S$17/S$18</f>
        <v>53</v>
      </c>
      <c r="T12" s="65">
        <f t="shared" ref="T12:V16" si="6">T$17/T$18</f>
        <v>0</v>
      </c>
      <c r="U12" s="65">
        <f t="shared" si="6"/>
        <v>84.4</v>
      </c>
      <c r="V12" s="65">
        <f t="shared" si="6"/>
        <v>81.5</v>
      </c>
    </row>
    <row r="13" spans="1:22" ht="15" x14ac:dyDescent="0.25">
      <c r="A13" s="9">
        <v>2</v>
      </c>
      <c r="B13" s="32">
        <v>20</v>
      </c>
      <c r="C13" s="26">
        <f>B13/$G$9</f>
        <v>2</v>
      </c>
      <c r="D13" s="33">
        <f>$J$9*C13</f>
        <v>816</v>
      </c>
      <c r="F13" s="14"/>
      <c r="G13" s="68">
        <v>0.24</v>
      </c>
      <c r="I13" s="71">
        <f>ROUND(G4*60/(ROUND($F$12*G13*(D4+E4),0))*$I4,0)</f>
        <v>189</v>
      </c>
      <c r="J13" s="70" t="s">
        <v>71</v>
      </c>
      <c r="M13" s="65">
        <f>M$17/M$18</f>
        <v>125.5</v>
      </c>
      <c r="N13" s="42"/>
      <c r="O13" s="65">
        <f t="shared" si="4"/>
        <v>94</v>
      </c>
      <c r="P13" s="65">
        <f>P$17/P$18</f>
        <v>175</v>
      </c>
      <c r="Q13" s="65">
        <f t="shared" si="5"/>
        <v>0</v>
      </c>
      <c r="R13" s="65">
        <f t="shared" si="5"/>
        <v>0</v>
      </c>
      <c r="S13" s="42"/>
      <c r="T13" s="65">
        <f t="shared" si="6"/>
        <v>0</v>
      </c>
      <c r="U13" s="65">
        <f t="shared" si="6"/>
        <v>84.4</v>
      </c>
      <c r="V13" s="65">
        <f t="shared" si="6"/>
        <v>81.5</v>
      </c>
    </row>
    <row r="14" spans="1:22" ht="15" x14ac:dyDescent="0.25">
      <c r="A14" s="9">
        <v>3</v>
      </c>
      <c r="B14" s="32">
        <v>30</v>
      </c>
      <c r="C14" s="26">
        <f>B14/$G$9</f>
        <v>3</v>
      </c>
      <c r="D14" s="33">
        <f t="shared" ref="D14:D16" si="7">$J$9*C14</f>
        <v>1224</v>
      </c>
      <c r="G14" s="68">
        <v>0.6</v>
      </c>
      <c r="I14" s="71">
        <f>ROUND(G5*60/(ROUND($F$12*G14*(D5+E5),0))*$I5,0)</f>
        <v>73</v>
      </c>
      <c r="J14" s="70" t="s">
        <v>72</v>
      </c>
      <c r="M14" s="42"/>
      <c r="N14" s="65">
        <f>N$17/N$18</f>
        <v>73</v>
      </c>
      <c r="O14" s="42"/>
      <c r="P14" s="42"/>
      <c r="Q14" s="65">
        <f t="shared" si="5"/>
        <v>0</v>
      </c>
      <c r="R14" s="65">
        <f t="shared" si="5"/>
        <v>0</v>
      </c>
      <c r="S14" s="65">
        <f>S$17/S$18</f>
        <v>53</v>
      </c>
      <c r="T14" s="65">
        <f t="shared" si="6"/>
        <v>0</v>
      </c>
      <c r="U14" s="65">
        <f t="shared" si="6"/>
        <v>84.4</v>
      </c>
      <c r="V14" s="42"/>
    </row>
    <row r="15" spans="1:22" ht="15" x14ac:dyDescent="0.25">
      <c r="A15" s="9">
        <v>4</v>
      </c>
      <c r="B15" s="32">
        <v>40</v>
      </c>
      <c r="C15" s="26">
        <f>B15/$G$9</f>
        <v>4</v>
      </c>
      <c r="D15" s="33">
        <f t="shared" si="7"/>
        <v>1632</v>
      </c>
      <c r="G15" s="68">
        <v>1.3</v>
      </c>
      <c r="I15" s="71">
        <f>ROUND(G6*60/(ROUND($F$12*G15*(D6+E6),0))*$I6,0)</f>
        <v>40</v>
      </c>
      <c r="J15" s="70" t="s">
        <v>73</v>
      </c>
      <c r="M15" s="42"/>
      <c r="N15" s="42"/>
      <c r="O15" s="42"/>
      <c r="P15" s="42"/>
      <c r="Q15" s="42"/>
      <c r="R15" s="42"/>
      <c r="S15" s="65">
        <f>S$17/S$18</f>
        <v>53</v>
      </c>
      <c r="T15" s="65">
        <f>T$17/T$18</f>
        <v>0</v>
      </c>
      <c r="U15" s="65">
        <f t="shared" si="6"/>
        <v>84.4</v>
      </c>
      <c r="V15" s="65">
        <f t="shared" si="6"/>
        <v>81.5</v>
      </c>
    </row>
    <row r="16" spans="1:22" ht="15" x14ac:dyDescent="0.25">
      <c r="A16" s="9">
        <v>5</v>
      </c>
      <c r="B16" s="32">
        <v>50</v>
      </c>
      <c r="C16" s="26">
        <f>B16/$G$9</f>
        <v>5</v>
      </c>
      <c r="D16" s="33">
        <f t="shared" si="7"/>
        <v>2040</v>
      </c>
      <c r="G16" s="68">
        <v>1.1000000000000001</v>
      </c>
      <c r="I16" s="71">
        <f>ROUND(G7*60/(ROUND($F$12*G16*(D7+E7),0))*$I7,0)</f>
        <v>51</v>
      </c>
      <c r="J16" s="70" t="s">
        <v>74</v>
      </c>
      <c r="M16" s="42"/>
      <c r="N16" s="42"/>
      <c r="O16" s="65">
        <f>O$17/O$18</f>
        <v>94</v>
      </c>
      <c r="P16" s="42"/>
      <c r="Q16" s="65">
        <f>Q$17/Q$18</f>
        <v>0</v>
      </c>
      <c r="R16" s="42"/>
      <c r="S16" s="42"/>
      <c r="T16" s="65">
        <f>T$17/T$18</f>
        <v>0</v>
      </c>
      <c r="U16" s="65">
        <f t="shared" si="6"/>
        <v>84.4</v>
      </c>
      <c r="V16" s="65">
        <f t="shared" si="6"/>
        <v>81.5</v>
      </c>
    </row>
    <row r="17" spans="1:22" x14ac:dyDescent="0.25">
      <c r="A17" s="12"/>
      <c r="B17" s="13"/>
      <c r="C17" s="12"/>
      <c r="D17" s="52">
        <f>SUM(D12:D16)</f>
        <v>6120</v>
      </c>
      <c r="G17" s="27">
        <v>2</v>
      </c>
      <c r="H17" s="73"/>
      <c r="I17" s="74"/>
      <c r="M17" s="72">
        <f>VLOOKUP(M11,$C$21:$D$30,2,0)</f>
        <v>251</v>
      </c>
      <c r="N17" s="72">
        <f t="shared" ref="N17:V17" si="8">VLOOKUP(N11,$C$21:$D$30,2,0)</f>
        <v>73</v>
      </c>
      <c r="O17" s="72">
        <f t="shared" si="8"/>
        <v>282</v>
      </c>
      <c r="P17" s="72">
        <f t="shared" si="8"/>
        <v>175</v>
      </c>
      <c r="Q17" s="72">
        <f t="shared" si="8"/>
        <v>0</v>
      </c>
      <c r="R17" s="72">
        <f t="shared" si="8"/>
        <v>0</v>
      </c>
      <c r="S17" s="72">
        <f t="shared" si="8"/>
        <v>159</v>
      </c>
      <c r="T17" s="72">
        <f t="shared" si="8"/>
        <v>0</v>
      </c>
      <c r="U17" s="72">
        <f t="shared" si="8"/>
        <v>422</v>
      </c>
      <c r="V17" s="72">
        <f t="shared" si="8"/>
        <v>326</v>
      </c>
    </row>
    <row r="18" spans="1:22" x14ac:dyDescent="0.25">
      <c r="M18" s="27">
        <v>2</v>
      </c>
      <c r="N18" s="27">
        <v>1</v>
      </c>
      <c r="O18" s="27">
        <v>3</v>
      </c>
      <c r="P18" s="27">
        <v>1</v>
      </c>
      <c r="Q18" s="27">
        <v>4</v>
      </c>
      <c r="R18" s="27">
        <v>3</v>
      </c>
      <c r="S18" s="27">
        <v>3</v>
      </c>
      <c r="T18" s="27">
        <v>5</v>
      </c>
      <c r="U18" s="27">
        <v>5</v>
      </c>
      <c r="V18" s="27">
        <v>4</v>
      </c>
    </row>
    <row r="19" spans="1:22" s="16" customFormat="1" ht="21" customHeight="1" x14ac:dyDescent="0.25">
      <c r="A19" s="81" t="s">
        <v>1</v>
      </c>
      <c r="B19" s="81" t="s">
        <v>19</v>
      </c>
      <c r="C19" s="50"/>
      <c r="D19" s="84" t="s">
        <v>33</v>
      </c>
      <c r="E19" s="85"/>
      <c r="F19" s="83" t="s">
        <v>32</v>
      </c>
      <c r="G19" s="83"/>
    </row>
    <row r="20" spans="1:22" ht="37.5" customHeight="1" x14ac:dyDescent="0.25">
      <c r="A20" s="82"/>
      <c r="B20" s="82"/>
      <c r="C20" s="43"/>
      <c r="D20" s="8" t="s">
        <v>20</v>
      </c>
      <c r="E20" s="8" t="s">
        <v>35</v>
      </c>
      <c r="F20" s="8" t="s">
        <v>20</v>
      </c>
      <c r="G20" s="8" t="s">
        <v>34</v>
      </c>
      <c r="I20"/>
      <c r="J20"/>
      <c r="K20"/>
      <c r="L20"/>
      <c r="M20"/>
      <c r="N20"/>
      <c r="O20"/>
    </row>
    <row r="21" spans="1:22" ht="15" x14ac:dyDescent="0.25">
      <c r="A21" s="9"/>
      <c r="B21" s="44"/>
      <c r="C21" s="10" t="s">
        <v>53</v>
      </c>
      <c r="D21" s="51"/>
      <c r="E21" s="46"/>
      <c r="F21" s="9"/>
      <c r="G21" s="47"/>
      <c r="I21" s="39"/>
      <c r="J21" s="40"/>
      <c r="K21"/>
      <c r="L21"/>
      <c r="M21"/>
      <c r="N21"/>
      <c r="O21"/>
    </row>
    <row r="22" spans="1:22" ht="15" x14ac:dyDescent="0.25">
      <c r="A22" s="9">
        <v>1</v>
      </c>
      <c r="B22" s="44" t="s">
        <v>21</v>
      </c>
      <c r="C22" s="10" t="s">
        <v>52</v>
      </c>
      <c r="D22" s="45">
        <v>422</v>
      </c>
      <c r="E22" s="46">
        <v>0.25</v>
      </c>
      <c r="F22" s="9">
        <f ca="1">SUMIF(интенсивность!$B$2:$H$45,C22,интенсивность!$H$2:$H$45)</f>
        <v>408</v>
      </c>
      <c r="G22" s="47">
        <f ca="1">1-D22/F22</f>
        <v>-3.4313725490196179E-2</v>
      </c>
      <c r="I22" s="39"/>
      <c r="J22" s="70" t="s">
        <v>75</v>
      </c>
      <c r="K22"/>
      <c r="L22"/>
      <c r="M22"/>
      <c r="N22"/>
      <c r="O22"/>
    </row>
    <row r="23" spans="1:22" ht="15" x14ac:dyDescent="0.25">
      <c r="A23" s="9"/>
      <c r="B23" s="44"/>
      <c r="C23" s="10" t="s">
        <v>51</v>
      </c>
      <c r="D23" s="51"/>
      <c r="E23" s="46"/>
      <c r="F23" s="9"/>
      <c r="G23" s="47"/>
      <c r="I23" s="39"/>
      <c r="J23" s="70" t="s">
        <v>76</v>
      </c>
      <c r="K23"/>
      <c r="L23"/>
      <c r="M23"/>
      <c r="N23"/>
      <c r="O23"/>
    </row>
    <row r="24" spans="1:22" ht="15" x14ac:dyDescent="0.25">
      <c r="A24" s="9">
        <v>2</v>
      </c>
      <c r="B24" s="44" t="s">
        <v>22</v>
      </c>
      <c r="C24" s="10" t="s">
        <v>50</v>
      </c>
      <c r="D24" s="45">
        <v>282</v>
      </c>
      <c r="E24" s="46">
        <v>0.17</v>
      </c>
      <c r="F24" s="9">
        <f ca="1">SUMIF(интенсивность!$B$2:$H$34,C24,интенсивность!$H$2:$H$34)</f>
        <v>295</v>
      </c>
      <c r="G24" s="47">
        <f ca="1">1-D24/F24</f>
        <v>4.4067796610169463E-2</v>
      </c>
      <c r="I24" s="39"/>
      <c r="J24" s="40" t="s">
        <v>77</v>
      </c>
      <c r="K24"/>
      <c r="L24"/>
      <c r="M24"/>
      <c r="N24"/>
      <c r="O24"/>
    </row>
    <row r="25" spans="1:22" ht="15" x14ac:dyDescent="0.25">
      <c r="A25" s="9">
        <v>3</v>
      </c>
      <c r="B25" s="44" t="s">
        <v>23</v>
      </c>
      <c r="C25" s="10" t="s">
        <v>56</v>
      </c>
      <c r="D25" s="45">
        <v>251</v>
      </c>
      <c r="E25" s="46">
        <v>0.15</v>
      </c>
      <c r="F25" s="9">
        <f ca="1">SUMIF(интенсивность!$B$2:$H$34,C25,интенсивность!$H$2:$H$34)</f>
        <v>244</v>
      </c>
      <c r="G25" s="47">
        <f ca="1">1-D25/F25</f>
        <v>-2.8688524590164022E-2</v>
      </c>
      <c r="I25" s="39"/>
      <c r="J25" s="40" t="s">
        <v>78</v>
      </c>
      <c r="K25"/>
      <c r="L25"/>
      <c r="M25"/>
      <c r="N25"/>
      <c r="O25"/>
    </row>
    <row r="26" spans="1:22" ht="15" x14ac:dyDescent="0.25">
      <c r="A26" s="9">
        <v>4</v>
      </c>
      <c r="B26" s="44" t="s">
        <v>24</v>
      </c>
      <c r="C26" s="10" t="s">
        <v>60</v>
      </c>
      <c r="D26" s="45">
        <v>175</v>
      </c>
      <c r="E26" s="46">
        <v>0.1</v>
      </c>
      <c r="F26" s="9">
        <f ca="1">SUMIF(интенсивность!$B$2:$H$34,C26,интенсивность!$H$2:$H$34)</f>
        <v>189</v>
      </c>
      <c r="G26" s="47">
        <f ca="1">1-D26/F26</f>
        <v>7.407407407407407E-2</v>
      </c>
      <c r="I26" s="39"/>
      <c r="J26" s="40" t="s">
        <v>79</v>
      </c>
      <c r="K26"/>
      <c r="L26"/>
      <c r="M26"/>
      <c r="N26"/>
      <c r="O26"/>
    </row>
    <row r="27" spans="1:22" ht="15" x14ac:dyDescent="0.25">
      <c r="A27" s="9">
        <v>5</v>
      </c>
      <c r="B27" s="44" t="s">
        <v>25</v>
      </c>
      <c r="C27" s="10" t="s">
        <v>49</v>
      </c>
      <c r="D27" s="45">
        <v>159</v>
      </c>
      <c r="E27" s="46">
        <v>0.09</v>
      </c>
      <c r="F27" s="9">
        <f ca="1">SUMIF(интенсивность!$B$2:$H$34,C27,интенсивность!$H$2:$H$34)</f>
        <v>168</v>
      </c>
      <c r="G27" s="47">
        <f ca="1">1-D27/F27</f>
        <v>5.3571428571428603E-2</v>
      </c>
      <c r="I27" s="39"/>
      <c r="J27" s="40" t="s">
        <v>80</v>
      </c>
      <c r="K27"/>
      <c r="L27"/>
      <c r="M27"/>
      <c r="N27"/>
      <c r="O27"/>
    </row>
    <row r="28" spans="1:22" ht="15" x14ac:dyDescent="0.25">
      <c r="A28" s="9">
        <v>6</v>
      </c>
      <c r="B28" s="44" t="s">
        <v>26</v>
      </c>
      <c r="C28" s="10" t="s">
        <v>57</v>
      </c>
      <c r="D28" s="45">
        <v>73</v>
      </c>
      <c r="E28" s="46">
        <v>0.04</v>
      </c>
      <c r="F28" s="9">
        <f ca="1">SUMIF(интенсивность!$B$2:$H$34,C28,интенсивность!$H$2:$H$34)</f>
        <v>73</v>
      </c>
      <c r="G28" s="47">
        <f ca="1">1-D28/F28</f>
        <v>0</v>
      </c>
      <c r="I28" s="39"/>
      <c r="J28" s="40" t="s">
        <v>81</v>
      </c>
      <c r="K28"/>
      <c r="L28"/>
      <c r="M28"/>
      <c r="N28"/>
      <c r="O28"/>
    </row>
    <row r="29" spans="1:22" ht="15" x14ac:dyDescent="0.25">
      <c r="A29" s="9"/>
      <c r="B29" s="44"/>
      <c r="C29" s="10" t="s">
        <v>48</v>
      </c>
      <c r="D29" s="51"/>
      <c r="E29" s="46"/>
      <c r="F29" s="9"/>
      <c r="G29" s="47"/>
      <c r="I29" s="39"/>
      <c r="J29" s="40"/>
      <c r="K29"/>
      <c r="L29"/>
      <c r="M29"/>
      <c r="N29"/>
      <c r="O29"/>
    </row>
    <row r="30" spans="1:22" ht="15" x14ac:dyDescent="0.25">
      <c r="A30" s="9">
        <v>7</v>
      </c>
      <c r="B30" s="44" t="s">
        <v>27</v>
      </c>
      <c r="C30" s="10" t="s">
        <v>47</v>
      </c>
      <c r="D30" s="45">
        <v>326</v>
      </c>
      <c r="E30" s="46">
        <v>0.2</v>
      </c>
      <c r="F30" s="9">
        <f ca="1">SUMIF(интенсивность!$B$2:$H$34,C30,интенсивность!$H$2:$H$34)</f>
        <v>335</v>
      </c>
      <c r="G30" s="47">
        <f ca="1">1-D30/F30</f>
        <v>2.68656716417911E-2</v>
      </c>
      <c r="I30" s="39"/>
      <c r="J30" s="40"/>
      <c r="K30"/>
      <c r="L30"/>
      <c r="M30"/>
      <c r="N30"/>
      <c r="O30"/>
    </row>
    <row r="31" spans="1:22" ht="15" x14ac:dyDescent="0.25">
      <c r="A31" s="12"/>
      <c r="B31" s="48" t="s">
        <v>28</v>
      </c>
      <c r="C31" s="48"/>
      <c r="D31" s="12">
        <f>SUM(D21:D30)</f>
        <v>1688</v>
      </c>
      <c r="E31" s="49">
        <v>1</v>
      </c>
      <c r="F31" s="29">
        <f ca="1">SUM(F21:F30)</f>
        <v>1712</v>
      </c>
      <c r="G31" s="49">
        <f ca="1">AVERAGE(G21:G30)</f>
        <v>1.9368102973871863E-2</v>
      </c>
      <c r="I31" s="39"/>
      <c r="J31" s="40"/>
      <c r="K31"/>
      <c r="L31"/>
      <c r="M31"/>
      <c r="N31"/>
      <c r="O31"/>
    </row>
    <row r="32" spans="1:22" ht="15" x14ac:dyDescent="0.25">
      <c r="I32"/>
      <c r="J32"/>
      <c r="K32"/>
      <c r="L32"/>
      <c r="M32"/>
      <c r="N32"/>
      <c r="O32"/>
    </row>
    <row r="33" spans="9:11" ht="15" x14ac:dyDescent="0.25">
      <c r="I33"/>
      <c r="J33"/>
      <c r="K33"/>
    </row>
    <row r="34" spans="9:11" ht="15" x14ac:dyDescent="0.25">
      <c r="I34"/>
      <c r="J34"/>
      <c r="K34"/>
    </row>
    <row r="35" spans="9:11" ht="15" x14ac:dyDescent="0.25">
      <c r="I35"/>
      <c r="J35"/>
      <c r="K35"/>
    </row>
    <row r="36" spans="9:11" ht="15" x14ac:dyDescent="0.25">
      <c r="I36"/>
      <c r="J36"/>
      <c r="K36"/>
    </row>
    <row r="37" spans="9:11" ht="15" x14ac:dyDescent="0.25">
      <c r="I37"/>
      <c r="J37"/>
      <c r="K37"/>
    </row>
  </sheetData>
  <mergeCells count="16">
    <mergeCell ref="B19:B20"/>
    <mergeCell ref="A19:A20"/>
    <mergeCell ref="F19:G19"/>
    <mergeCell ref="D19:E19"/>
    <mergeCell ref="K1:K2"/>
    <mergeCell ref="L1:N1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B15" sqref="B15"/>
    </sheetView>
  </sheetViews>
  <sheetFormatPr defaultRowHeight="12.75" x14ac:dyDescent="0.2"/>
  <cols>
    <col min="1" max="1" width="22.85546875" style="11" bestFit="1" customWidth="1"/>
    <col min="2" max="2" width="21.140625" style="11" customWidth="1"/>
    <col min="3" max="3" width="9.42578125" style="14" customWidth="1"/>
    <col min="4" max="4" width="8" style="14" bestFit="1" customWidth="1"/>
    <col min="5" max="5" width="11" style="14" customWidth="1"/>
    <col min="6" max="6" width="19.28515625" style="14" bestFit="1" customWidth="1"/>
    <col min="7" max="7" width="17.140625" style="14" bestFit="1" customWidth="1"/>
    <col min="8" max="8" width="10.28515625" style="14" bestFit="1" customWidth="1"/>
    <col min="9" max="9" width="9.140625" style="11"/>
    <col min="10" max="10" width="17.28515625" style="11" customWidth="1"/>
    <col min="11" max="11" width="33.28515625" style="25" customWidth="1"/>
    <col min="12" max="16384" width="9.140625" style="11"/>
  </cols>
  <sheetData>
    <row r="1" spans="1:12" s="7" customFormat="1" ht="38.25" x14ac:dyDescent="0.2">
      <c r="A1" s="17" t="s">
        <v>29</v>
      </c>
      <c r="B1" s="17" t="s">
        <v>62</v>
      </c>
      <c r="C1" s="17" t="s">
        <v>63</v>
      </c>
      <c r="D1" s="17" t="s">
        <v>30</v>
      </c>
      <c r="E1" s="17" t="s">
        <v>64</v>
      </c>
      <c r="F1" s="17" t="s">
        <v>36</v>
      </c>
      <c r="G1" s="17" t="s">
        <v>31</v>
      </c>
      <c r="H1" s="17" t="s">
        <v>28</v>
      </c>
      <c r="L1" s="11"/>
    </row>
    <row r="2" spans="1:12" ht="12.75" customHeight="1" x14ac:dyDescent="0.25">
      <c r="A2" s="18" t="s">
        <v>42</v>
      </c>
      <c r="B2" s="18" t="s">
        <v>53</v>
      </c>
      <c r="C2" s="19">
        <v>1</v>
      </c>
      <c r="D2" s="19">
        <f>VLOOKUP(A2,расчет!$C$3:$G$7,5,0)</f>
        <v>2</v>
      </c>
      <c r="E2" s="19">
        <f>VLOOKUP(A2,расчет!$C$3:$K$7,4,0)</f>
        <v>44</v>
      </c>
      <c r="F2" s="20">
        <f>VLOOKUP(A2,расчет!$C$3:$K$7,6,0)</f>
        <v>1.3636363636363635</v>
      </c>
      <c r="G2" s="19">
        <f>VLOOKUP(A2,расчет!$C$3:$K$7,7,0)</f>
        <v>20</v>
      </c>
      <c r="H2" s="21">
        <f>VLOOKUP(A2,расчет!$C$3:$K$7,8,0)</f>
        <v>55</v>
      </c>
      <c r="L2"/>
    </row>
    <row r="3" spans="1:12" ht="12.75" customHeight="1" x14ac:dyDescent="0.25">
      <c r="A3" s="18" t="s">
        <v>42</v>
      </c>
      <c r="B3" s="18" t="s">
        <v>52</v>
      </c>
      <c r="C3" s="19">
        <v>1</v>
      </c>
      <c r="D3" s="19">
        <f>VLOOKUP(A3,расчет!$C$3:$G$7,5,0)</f>
        <v>2</v>
      </c>
      <c r="E3" s="19">
        <f>VLOOKUP(A3,расчет!$C$3:$K$7,4,0)</f>
        <v>44</v>
      </c>
      <c r="F3" s="20">
        <f>VLOOKUP(A3,расчет!$C$3:$K$7,6,0)</f>
        <v>1.3636363636363635</v>
      </c>
      <c r="G3" s="19">
        <f>VLOOKUP(A3,расчет!$C$3:$K$7,7,0)</f>
        <v>20</v>
      </c>
      <c r="H3" s="21">
        <f>VLOOKUP(A3,расчет!$C$3:$K$7,8,0)</f>
        <v>55</v>
      </c>
      <c r="L3"/>
    </row>
    <row r="4" spans="1:12" ht="12.75" customHeight="1" x14ac:dyDescent="0.25">
      <c r="A4" s="18" t="s">
        <v>42</v>
      </c>
      <c r="B4" s="18" t="s">
        <v>51</v>
      </c>
      <c r="C4" s="19">
        <v>1</v>
      </c>
      <c r="D4" s="19">
        <f>VLOOKUP(A4,расчет!$C$3:$G$7,5,0)</f>
        <v>2</v>
      </c>
      <c r="E4" s="19">
        <f>VLOOKUP(A4,расчет!$C$3:$K$7,4,0)</f>
        <v>44</v>
      </c>
      <c r="F4" s="20">
        <f>VLOOKUP(A4,расчет!$C$3:$K$7,6,0)</f>
        <v>1.3636363636363635</v>
      </c>
      <c r="G4" s="19">
        <f>VLOOKUP(A4,расчет!$C$3:$K$7,7,0)</f>
        <v>20</v>
      </c>
      <c r="H4" s="21">
        <f>VLOOKUP(A4,расчет!$C$3:$K$7,8,0)</f>
        <v>55</v>
      </c>
      <c r="L4"/>
    </row>
    <row r="5" spans="1:12" ht="12.75" customHeight="1" x14ac:dyDescent="0.25">
      <c r="A5" s="18" t="s">
        <v>42</v>
      </c>
      <c r="B5" s="18" t="s">
        <v>50</v>
      </c>
      <c r="C5" s="19">
        <v>1</v>
      </c>
      <c r="D5" s="19">
        <f>VLOOKUP(A5,расчет!$C$3:$G$7,5,0)</f>
        <v>2</v>
      </c>
      <c r="E5" s="19">
        <f>VLOOKUP(A5,расчет!$C$3:$K$7,4,0)</f>
        <v>44</v>
      </c>
      <c r="F5" s="20">
        <f>VLOOKUP(A5,расчет!$C$3:$K$7,6,0)</f>
        <v>1.3636363636363635</v>
      </c>
      <c r="G5" s="19">
        <f>VLOOKUP(A5,расчет!$C$3:$K$7,7,0)</f>
        <v>20</v>
      </c>
      <c r="H5" s="21">
        <f>VLOOKUP(A5,расчет!$C$3:$K$7,8,0)</f>
        <v>55</v>
      </c>
      <c r="L5"/>
    </row>
    <row r="6" spans="1:12" ht="15" x14ac:dyDescent="0.25">
      <c r="A6" s="18" t="s">
        <v>42</v>
      </c>
      <c r="B6" s="69" t="s">
        <v>56</v>
      </c>
      <c r="C6" s="19">
        <v>1</v>
      </c>
      <c r="D6" s="19">
        <f>VLOOKUP(A6,расчет!$C$3:$G$7,5,0)</f>
        <v>2</v>
      </c>
      <c r="E6" s="19">
        <f>VLOOKUP(A6,расчет!$C$3:$K$7,4,0)</f>
        <v>44</v>
      </c>
      <c r="F6" s="20">
        <f>VLOOKUP(A6,расчет!$C$3:$K$7,6,0)</f>
        <v>1.3636363636363635</v>
      </c>
      <c r="G6" s="19">
        <f>VLOOKUP(A6,расчет!$C$3:$K$7,7,0)</f>
        <v>20</v>
      </c>
      <c r="H6" s="21">
        <f>VLOOKUP(A6,расчет!$C$3:$K$7,8,0)</f>
        <v>55</v>
      </c>
      <c r="L6"/>
    </row>
    <row r="7" spans="1:12" ht="12.75" customHeight="1" x14ac:dyDescent="0.25">
      <c r="A7" s="18" t="s">
        <v>42</v>
      </c>
      <c r="B7" s="18" t="s">
        <v>49</v>
      </c>
      <c r="C7" s="19">
        <v>1</v>
      </c>
      <c r="D7" s="19">
        <f>VLOOKUP(A7,расчет!$C$3:$G$7,5,0)</f>
        <v>2</v>
      </c>
      <c r="E7" s="19">
        <f>VLOOKUP(A7,расчет!$C$3:$K$7,4,0)</f>
        <v>44</v>
      </c>
      <c r="F7" s="20">
        <f>VLOOKUP(A7,расчет!$C$3:$K$7,6,0)</f>
        <v>1.3636363636363635</v>
      </c>
      <c r="G7" s="19">
        <f>VLOOKUP(A7,расчет!$C$3:$K$7,7,0)</f>
        <v>20</v>
      </c>
      <c r="H7" s="21">
        <f>VLOOKUP(A7,расчет!$C$3:$K$7,8,0)</f>
        <v>55</v>
      </c>
      <c r="L7"/>
    </row>
    <row r="8" spans="1:12" ht="12.75" customHeight="1" x14ac:dyDescent="0.25">
      <c r="A8" s="18" t="s">
        <v>42</v>
      </c>
      <c r="B8" s="18" t="s">
        <v>48</v>
      </c>
      <c r="C8" s="19">
        <v>1</v>
      </c>
      <c r="D8" s="19">
        <f>VLOOKUP(A8,расчет!$C$3:$G$7,5,0)</f>
        <v>2</v>
      </c>
      <c r="E8" s="19">
        <f>VLOOKUP(A8,расчет!$C$3:$K$7,4,0)</f>
        <v>44</v>
      </c>
      <c r="F8" s="20">
        <f>VLOOKUP(A8,расчет!$C$3:$K$7,6,0)</f>
        <v>1.3636363636363635</v>
      </c>
      <c r="G8" s="19">
        <f>VLOOKUP(A8,расчет!$C$3:$K$7,7,0)</f>
        <v>20</v>
      </c>
      <c r="H8" s="21">
        <f>VLOOKUP(A8,расчет!$C$3:$K$7,8,0)</f>
        <v>55</v>
      </c>
      <c r="L8"/>
    </row>
    <row r="9" spans="1:12" ht="12.75" customHeight="1" x14ac:dyDescent="0.25">
      <c r="A9" s="18" t="s">
        <v>42</v>
      </c>
      <c r="B9" s="18" t="s">
        <v>47</v>
      </c>
      <c r="C9" s="19">
        <v>1</v>
      </c>
      <c r="D9" s="19">
        <f>VLOOKUP(A9,расчет!$C$3:$G$7,5,0)</f>
        <v>2</v>
      </c>
      <c r="E9" s="19">
        <f>VLOOKUP(A9,расчет!$C$3:$K$7,4,0)</f>
        <v>44</v>
      </c>
      <c r="F9" s="20">
        <f>VLOOKUP(A9,расчет!$C$3:$K$7,6,0)</f>
        <v>1.3636363636363635</v>
      </c>
      <c r="G9" s="19">
        <f>VLOOKUP(A9,расчет!$C$3:$K$7,7,0)</f>
        <v>20</v>
      </c>
      <c r="H9" s="21">
        <f>VLOOKUP(A9,расчет!$C$3:$K$7,8,0)</f>
        <v>55</v>
      </c>
      <c r="L9"/>
    </row>
    <row r="10" spans="1:12" ht="12.75" customHeight="1" x14ac:dyDescent="0.25">
      <c r="A10" s="18" t="s">
        <v>43</v>
      </c>
      <c r="B10" s="18" t="s">
        <v>53</v>
      </c>
      <c r="C10" s="19">
        <v>1</v>
      </c>
      <c r="D10" s="19">
        <f>VLOOKUP(A10,расчет!$C$3:$G$7,5,0)</f>
        <v>3</v>
      </c>
      <c r="E10" s="19">
        <f>VLOOKUP(A10,расчет!$C$3:$K$7,4,0)</f>
        <v>19</v>
      </c>
      <c r="F10" s="20">
        <f>VLOOKUP(A10,расчет!$C$3:$K$7,6,0)</f>
        <v>3.1578947368421053</v>
      </c>
      <c r="G10" s="19">
        <f>VLOOKUP(A10,расчет!$C$3:$K$7,7,0)</f>
        <v>20</v>
      </c>
      <c r="H10" s="21">
        <f>VLOOKUP(A10,расчет!$C$3:$K$7,8,0)</f>
        <v>189</v>
      </c>
      <c r="L10"/>
    </row>
    <row r="11" spans="1:12" ht="12.75" customHeight="1" x14ac:dyDescent="0.25">
      <c r="A11" s="18" t="s">
        <v>43</v>
      </c>
      <c r="B11" s="18" t="s">
        <v>52</v>
      </c>
      <c r="C11" s="19">
        <v>1</v>
      </c>
      <c r="D11" s="19">
        <f>VLOOKUP(A11,расчет!$C$3:$G$7,5,0)</f>
        <v>3</v>
      </c>
      <c r="E11" s="19">
        <f>VLOOKUP(A11,расчет!$C$3:$K$7,4,0)</f>
        <v>19</v>
      </c>
      <c r="F11" s="20">
        <f>VLOOKUP(A11,расчет!$C$3:$K$7,6,0)</f>
        <v>3.1578947368421053</v>
      </c>
      <c r="G11" s="19">
        <f>VLOOKUP(A11,расчет!$C$3:$K$7,7,0)</f>
        <v>20</v>
      </c>
      <c r="H11" s="21">
        <f>VLOOKUP(A11,расчет!$C$3:$K$7,8,0)</f>
        <v>189</v>
      </c>
      <c r="L11"/>
    </row>
    <row r="12" spans="1:12" ht="12.75" customHeight="1" x14ac:dyDescent="0.25">
      <c r="A12" s="18" t="s">
        <v>43</v>
      </c>
      <c r="B12" s="18" t="s">
        <v>51</v>
      </c>
      <c r="C12" s="19">
        <v>1</v>
      </c>
      <c r="D12" s="19">
        <f>VLOOKUP(A12,расчет!$C$3:$G$7,5,0)</f>
        <v>3</v>
      </c>
      <c r="E12" s="19">
        <f>VLOOKUP(A12,расчет!$C$3:$K$7,4,0)</f>
        <v>19</v>
      </c>
      <c r="F12" s="20">
        <f>VLOOKUP(A12,расчет!$C$3:$K$7,6,0)</f>
        <v>3.1578947368421053</v>
      </c>
      <c r="G12" s="19">
        <f>VLOOKUP(A12,расчет!$C$3:$K$7,7,0)</f>
        <v>20</v>
      </c>
      <c r="H12" s="21">
        <f>VLOOKUP(A12,расчет!$C$3:$K$7,8,0)</f>
        <v>189</v>
      </c>
      <c r="L12"/>
    </row>
    <row r="13" spans="1:12" ht="12.75" customHeight="1" x14ac:dyDescent="0.25">
      <c r="A13" s="18" t="s">
        <v>43</v>
      </c>
      <c r="B13" s="18" t="s">
        <v>50</v>
      </c>
      <c r="C13" s="19">
        <v>1</v>
      </c>
      <c r="D13" s="19">
        <f>VLOOKUP(A13,расчет!$C$3:$G$7,5,0)</f>
        <v>3</v>
      </c>
      <c r="E13" s="19">
        <f>VLOOKUP(A13,расчет!$C$3:$K$7,4,0)</f>
        <v>19</v>
      </c>
      <c r="F13" s="20">
        <f>VLOOKUP(A13,расчет!$C$3:$K$7,6,0)</f>
        <v>3.1578947368421053</v>
      </c>
      <c r="G13" s="19">
        <f>VLOOKUP(A13,расчет!$C$3:$K$7,7,0)</f>
        <v>20</v>
      </c>
      <c r="H13" s="21">
        <f>VLOOKUP(A13,расчет!$C$3:$K$7,8,0)</f>
        <v>189</v>
      </c>
      <c r="L13"/>
    </row>
    <row r="14" spans="1:12" ht="15" x14ac:dyDescent="0.25">
      <c r="A14" s="18" t="s">
        <v>43</v>
      </c>
      <c r="B14" s="18" t="s">
        <v>56</v>
      </c>
      <c r="C14" s="19">
        <v>1</v>
      </c>
      <c r="D14" s="19">
        <f>VLOOKUP(A14,расчет!$C$3:$G$7,5,0)</f>
        <v>3</v>
      </c>
      <c r="E14" s="19">
        <f>VLOOKUP(A14,расчет!$C$3:$K$7,4,0)</f>
        <v>19</v>
      </c>
      <c r="F14" s="20">
        <f>VLOOKUP(A14,расчет!$C$3:$K$7,6,0)</f>
        <v>3.1578947368421053</v>
      </c>
      <c r="G14" s="19">
        <f>VLOOKUP(A14,расчет!$C$3:$K$7,7,0)</f>
        <v>20</v>
      </c>
      <c r="H14" s="21">
        <f>VLOOKUP(A14,расчет!$C$3:$K$7,8,0)</f>
        <v>189</v>
      </c>
      <c r="L14"/>
    </row>
    <row r="15" spans="1:12" ht="12.75" customHeight="1" x14ac:dyDescent="0.25">
      <c r="A15" s="18" t="s">
        <v>43</v>
      </c>
      <c r="B15" s="18" t="s">
        <v>60</v>
      </c>
      <c r="C15" s="19">
        <v>1</v>
      </c>
      <c r="D15" s="19">
        <f>VLOOKUP(A15,расчет!$C$3:$G$7,5,0)</f>
        <v>3</v>
      </c>
      <c r="E15" s="19">
        <f>VLOOKUP(A15,расчет!$C$3:$K$7,4,0)</f>
        <v>19</v>
      </c>
      <c r="F15" s="20">
        <f>VLOOKUP(A15,расчет!$C$3:$K$7,6,0)</f>
        <v>3.1578947368421053</v>
      </c>
      <c r="G15" s="19">
        <f>VLOOKUP(A15,расчет!$C$3:$K$7,7,0)</f>
        <v>20</v>
      </c>
      <c r="H15" s="21">
        <f>VLOOKUP(A15,расчет!$C$3:$K$7,8,0)</f>
        <v>189</v>
      </c>
      <c r="J15"/>
      <c r="K15"/>
      <c r="L15"/>
    </row>
    <row r="16" spans="1:12" ht="12.75" customHeight="1" x14ac:dyDescent="0.25">
      <c r="A16" s="18" t="s">
        <v>43</v>
      </c>
      <c r="B16" s="18" t="s">
        <v>48</v>
      </c>
      <c r="C16" s="19">
        <v>1</v>
      </c>
      <c r="D16" s="19">
        <f>VLOOKUP(A16,расчет!$C$3:$G$7,5,0)</f>
        <v>3</v>
      </c>
      <c r="E16" s="19">
        <f>VLOOKUP(A16,расчет!$C$3:$K$7,4,0)</f>
        <v>19</v>
      </c>
      <c r="F16" s="20">
        <f>VLOOKUP(A16,расчет!$C$3:$K$7,6,0)</f>
        <v>3.1578947368421053</v>
      </c>
      <c r="G16" s="19">
        <f>VLOOKUP(A16,расчет!$C$3:$K$7,7,0)</f>
        <v>20</v>
      </c>
      <c r="H16" s="21">
        <f>VLOOKUP(A16,расчет!$C$3:$K$7,8,0)</f>
        <v>189</v>
      </c>
      <c r="J16"/>
      <c r="K16"/>
      <c r="L16"/>
    </row>
    <row r="17" spans="1:12" ht="12.75" customHeight="1" x14ac:dyDescent="0.25">
      <c r="A17" s="18" t="s">
        <v>43</v>
      </c>
      <c r="B17" s="18" t="s">
        <v>47</v>
      </c>
      <c r="C17" s="19">
        <v>1</v>
      </c>
      <c r="D17" s="19">
        <f>VLOOKUP(A17,расчет!$C$3:$G$7,5,0)</f>
        <v>3</v>
      </c>
      <c r="E17" s="19">
        <f>VLOOKUP(A17,расчет!$C$3:$K$7,4,0)</f>
        <v>19</v>
      </c>
      <c r="F17" s="20">
        <f>VLOOKUP(A17,расчет!$C$3:$K$7,6,0)</f>
        <v>3.1578947368421053</v>
      </c>
      <c r="G17" s="19">
        <f>VLOOKUP(A17,расчет!$C$3:$K$7,7,0)</f>
        <v>20</v>
      </c>
      <c r="H17" s="21">
        <f>VLOOKUP(A17,расчет!$C$3:$K$7,8,0)</f>
        <v>189</v>
      </c>
      <c r="J17"/>
      <c r="K17"/>
      <c r="L17"/>
    </row>
    <row r="18" spans="1:12" ht="12.75" customHeight="1" x14ac:dyDescent="0.25">
      <c r="A18" s="18" t="s">
        <v>44</v>
      </c>
      <c r="B18" s="18" t="s">
        <v>53</v>
      </c>
      <c r="C18" s="19">
        <v>1</v>
      </c>
      <c r="D18" s="19">
        <f>VLOOKUP(A18,расчет!$C$3:$G$7,5,0)</f>
        <v>2</v>
      </c>
      <c r="E18" s="19">
        <f>VLOOKUP(A18,расчет!$C$3:$K$7,4,0)</f>
        <v>33</v>
      </c>
      <c r="F18" s="20">
        <f>VLOOKUP(A18,расчет!$C$3:$K$7,6,0)</f>
        <v>1.8181818181818181</v>
      </c>
      <c r="G18" s="19">
        <f>VLOOKUP(A18,расчет!$C$3:$K$7,7,0)</f>
        <v>20</v>
      </c>
      <c r="H18" s="21">
        <f>VLOOKUP(A18,расчет!$C$3:$K$7,8,0)</f>
        <v>73</v>
      </c>
      <c r="J18"/>
      <c r="K18"/>
      <c r="L18"/>
    </row>
    <row r="19" spans="1:12" ht="12.75" customHeight="1" x14ac:dyDescent="0.25">
      <c r="A19" s="18" t="s">
        <v>44</v>
      </c>
      <c r="B19" s="18" t="s">
        <v>52</v>
      </c>
      <c r="C19" s="19">
        <v>1</v>
      </c>
      <c r="D19" s="19">
        <f>VLOOKUP(A19,расчет!$C$3:$G$7,5,0)</f>
        <v>2</v>
      </c>
      <c r="E19" s="19">
        <f>VLOOKUP(A19,расчет!$C$3:$K$7,4,0)</f>
        <v>33</v>
      </c>
      <c r="F19" s="20">
        <f>VLOOKUP(A19,расчет!$C$3:$K$7,6,0)</f>
        <v>1.8181818181818181</v>
      </c>
      <c r="G19" s="19">
        <f>VLOOKUP(A19,расчет!$C$3:$K$7,7,0)</f>
        <v>20</v>
      </c>
      <c r="H19" s="21">
        <f>VLOOKUP(A19,расчет!$C$3:$K$7,8,0)</f>
        <v>73</v>
      </c>
      <c r="J19"/>
      <c r="K19"/>
      <c r="L19"/>
    </row>
    <row r="20" spans="1:12" ht="12.75" customHeight="1" x14ac:dyDescent="0.2">
      <c r="A20" s="18" t="s">
        <v>44</v>
      </c>
      <c r="B20" s="18" t="s">
        <v>51</v>
      </c>
      <c r="C20" s="19">
        <v>1</v>
      </c>
      <c r="D20" s="19">
        <f>VLOOKUP(A20,расчет!$C$3:$G$7,5,0)</f>
        <v>2</v>
      </c>
      <c r="E20" s="19">
        <f>VLOOKUP(A20,расчет!$C$3:$K$7,4,0)</f>
        <v>33</v>
      </c>
      <c r="F20" s="20">
        <f>VLOOKUP(A20,расчет!$C$3:$K$7,6,0)</f>
        <v>1.8181818181818181</v>
      </c>
      <c r="G20" s="19">
        <f>VLOOKUP(A20,расчет!$C$3:$K$7,7,0)</f>
        <v>20</v>
      </c>
      <c r="H20" s="21">
        <f>VLOOKUP(A20,расчет!$C$3:$K$7,8,0)</f>
        <v>73</v>
      </c>
    </row>
    <row r="21" spans="1:12" ht="12.75" customHeight="1" x14ac:dyDescent="0.2">
      <c r="A21" s="18" t="s">
        <v>44</v>
      </c>
      <c r="B21" s="69"/>
      <c r="C21" s="19">
        <v>1</v>
      </c>
      <c r="D21" s="19">
        <f>VLOOKUP(A21,расчет!$C$3:$G$7,5,0)</f>
        <v>2</v>
      </c>
      <c r="E21" s="19">
        <f>VLOOKUP(A21,расчет!$C$3:$K$7,4,0)</f>
        <v>33</v>
      </c>
      <c r="F21" s="20">
        <f>VLOOKUP(A21,расчет!$C$3:$K$7,6,0)</f>
        <v>1.8181818181818181</v>
      </c>
      <c r="G21" s="19">
        <f>VLOOKUP(A21,расчет!$C$3:$K$7,7,0)</f>
        <v>20</v>
      </c>
      <c r="H21" s="21">
        <f>VLOOKUP(A21,расчет!$C$3:$K$7,8,0)</f>
        <v>73</v>
      </c>
    </row>
    <row r="22" spans="1:12" ht="12.75" customHeight="1" x14ac:dyDescent="0.2">
      <c r="A22" s="18" t="s">
        <v>44</v>
      </c>
      <c r="B22" s="18" t="s">
        <v>49</v>
      </c>
      <c r="C22" s="19">
        <v>1</v>
      </c>
      <c r="D22" s="19">
        <f>VLOOKUP(A22,расчет!$C$3:$G$7,5,0)</f>
        <v>2</v>
      </c>
      <c r="E22" s="19">
        <f>VLOOKUP(A22,расчет!$C$3:$K$7,4,0)</f>
        <v>33</v>
      </c>
      <c r="F22" s="20">
        <f>VLOOKUP(A22,расчет!$C$3:$K$7,6,0)</f>
        <v>1.8181818181818181</v>
      </c>
      <c r="G22" s="19">
        <f>VLOOKUP(A22,расчет!$C$3:$K$7,7,0)</f>
        <v>20</v>
      </c>
      <c r="H22" s="21">
        <f>VLOOKUP(A22,расчет!$C$3:$K$7,8,0)</f>
        <v>73</v>
      </c>
    </row>
    <row r="23" spans="1:12" ht="12.75" customHeight="1" x14ac:dyDescent="0.2">
      <c r="A23" s="18" t="s">
        <v>44</v>
      </c>
      <c r="B23" s="18" t="s">
        <v>57</v>
      </c>
      <c r="C23" s="19">
        <v>1</v>
      </c>
      <c r="D23" s="19">
        <f>VLOOKUP(A23,расчет!$C$3:$G$7,5,0)</f>
        <v>2</v>
      </c>
      <c r="E23" s="19">
        <f>VLOOKUP(A23,расчет!$C$3:$K$7,4,0)</f>
        <v>33</v>
      </c>
      <c r="F23" s="20">
        <f>VLOOKUP(A23,расчет!$C$3:$K$7,6,0)</f>
        <v>1.8181818181818181</v>
      </c>
      <c r="G23" s="19">
        <f>VLOOKUP(A23,расчет!$C$3:$K$7,7,0)</f>
        <v>20</v>
      </c>
      <c r="H23" s="21">
        <f>VLOOKUP(A23,расчет!$C$3:$K$7,8,0)</f>
        <v>73</v>
      </c>
    </row>
    <row r="24" spans="1:12" ht="12.75" customHeight="1" x14ac:dyDescent="0.2">
      <c r="A24" s="18" t="s">
        <v>44</v>
      </c>
      <c r="B24" s="18" t="s">
        <v>48</v>
      </c>
      <c r="C24" s="19">
        <v>1</v>
      </c>
      <c r="D24" s="19">
        <f>VLOOKUP(A24,расчет!$C$3:$G$7,5,0)</f>
        <v>2</v>
      </c>
      <c r="E24" s="19">
        <f>VLOOKUP(A24,расчет!$C$3:$K$7,4,0)</f>
        <v>33</v>
      </c>
      <c r="F24" s="20">
        <f>VLOOKUP(A24,расчет!$C$3:$K$7,6,0)</f>
        <v>1.8181818181818181</v>
      </c>
      <c r="G24" s="19">
        <f>VLOOKUP(A24,расчет!$C$3:$K$7,7,0)</f>
        <v>20</v>
      </c>
      <c r="H24" s="21">
        <f>VLOOKUP(A24,расчет!$C$3:$K$7,8,0)</f>
        <v>73</v>
      </c>
    </row>
    <row r="25" spans="1:12" ht="12.75" customHeight="1" x14ac:dyDescent="0.2">
      <c r="A25" s="18" t="s">
        <v>44</v>
      </c>
      <c r="B25" s="69"/>
      <c r="C25" s="19">
        <v>1</v>
      </c>
      <c r="D25" s="19">
        <f>VLOOKUP(A25,расчет!$C$3:$G$7,5,0)</f>
        <v>2</v>
      </c>
      <c r="E25" s="19">
        <f>VLOOKUP(A25,расчет!$C$3:$K$7,4,0)</f>
        <v>33</v>
      </c>
      <c r="F25" s="20">
        <f>VLOOKUP(A25,расчет!$C$3:$K$7,6,0)</f>
        <v>1.8181818181818181</v>
      </c>
      <c r="G25" s="19">
        <f>VLOOKUP(A25,расчет!$C$3:$K$7,7,0)</f>
        <v>20</v>
      </c>
      <c r="H25" s="21">
        <f>VLOOKUP(A25,расчет!$C$3:$K$7,8,0)</f>
        <v>73</v>
      </c>
    </row>
    <row r="26" spans="1:12" ht="12.75" customHeight="1" x14ac:dyDescent="0.2">
      <c r="A26" s="18" t="s">
        <v>45</v>
      </c>
      <c r="B26" s="18" t="s">
        <v>53</v>
      </c>
      <c r="C26" s="19">
        <v>1</v>
      </c>
      <c r="D26" s="19">
        <f>VLOOKUP(A26,расчет!$C$3:$G$7,5,0)</f>
        <v>1</v>
      </c>
      <c r="E26" s="19">
        <f>VLOOKUP(A26,расчет!$C$3:$K$7,4,0)</f>
        <v>30</v>
      </c>
      <c r="F26" s="20">
        <f>VLOOKUP(A26,расчет!$C$3:$K$7,6,0)</f>
        <v>2</v>
      </c>
      <c r="G26" s="19">
        <f>VLOOKUP(A26,расчет!$C$3:$K$7,7,0)</f>
        <v>20</v>
      </c>
      <c r="H26" s="21">
        <f>VLOOKUP(A26,расчет!$C$3:$K$7,8,0)</f>
        <v>40</v>
      </c>
    </row>
    <row r="27" spans="1:12" ht="12.75" customHeight="1" x14ac:dyDescent="0.2">
      <c r="A27" s="18" t="s">
        <v>45</v>
      </c>
      <c r="B27" s="18" t="s">
        <v>52</v>
      </c>
      <c r="C27" s="19">
        <v>1</v>
      </c>
      <c r="D27" s="19">
        <f>VLOOKUP(A27,расчет!$C$3:$G$7,5,0)</f>
        <v>1</v>
      </c>
      <c r="E27" s="19">
        <f>VLOOKUP(A27,расчет!$C$3:$K$7,4,0)</f>
        <v>30</v>
      </c>
      <c r="F27" s="20">
        <f>VLOOKUP(A27,расчет!$C$3:$K$7,6,0)</f>
        <v>2</v>
      </c>
      <c r="G27" s="19">
        <f>VLOOKUP(A27,расчет!$C$3:$K$7,7,0)</f>
        <v>20</v>
      </c>
      <c r="H27" s="21">
        <f>VLOOKUP(A27,расчет!$C$3:$K$7,8,0)</f>
        <v>40</v>
      </c>
    </row>
    <row r="28" spans="1:12" ht="12.75" customHeight="1" x14ac:dyDescent="0.2">
      <c r="A28" s="18" t="s">
        <v>45</v>
      </c>
      <c r="B28" s="18" t="s">
        <v>49</v>
      </c>
      <c r="C28" s="19">
        <v>1</v>
      </c>
      <c r="D28" s="19">
        <f>VLOOKUP(A28,расчет!$C$3:$G$7,5,0)</f>
        <v>1</v>
      </c>
      <c r="E28" s="19">
        <f>VLOOKUP(A28,расчет!$C$3:$K$7,4,0)</f>
        <v>30</v>
      </c>
      <c r="F28" s="20">
        <f>VLOOKUP(A28,расчет!$C$3:$K$7,6,0)</f>
        <v>2</v>
      </c>
      <c r="G28" s="19">
        <f>VLOOKUP(A28,расчет!$C$3:$K$7,7,0)</f>
        <v>20</v>
      </c>
      <c r="H28" s="21">
        <f>VLOOKUP(A28,расчет!$C$3:$K$7,8,0)</f>
        <v>40</v>
      </c>
    </row>
    <row r="29" spans="1:12" ht="12.75" customHeight="1" x14ac:dyDescent="0.2">
      <c r="A29" s="18" t="s">
        <v>45</v>
      </c>
      <c r="B29" s="18" t="s">
        <v>47</v>
      </c>
      <c r="C29" s="19">
        <v>1</v>
      </c>
      <c r="D29" s="19">
        <f>VLOOKUP(A29,расчет!$C$3:$G$7,5,0)</f>
        <v>1</v>
      </c>
      <c r="E29" s="19">
        <f>VLOOKUP(A29,расчет!$C$3:$K$7,4,0)</f>
        <v>30</v>
      </c>
      <c r="F29" s="20">
        <f>VLOOKUP(A29,расчет!$C$3:$K$7,6,0)</f>
        <v>2</v>
      </c>
      <c r="G29" s="19">
        <f>VLOOKUP(A29,расчет!$C$3:$K$7,7,0)</f>
        <v>20</v>
      </c>
      <c r="H29" s="21">
        <f>VLOOKUP(A29,расчет!$C$3:$K$7,8,0)</f>
        <v>40</v>
      </c>
    </row>
    <row r="30" spans="1:12" ht="12.75" customHeight="1" x14ac:dyDescent="0.2">
      <c r="A30" s="18" t="s">
        <v>46</v>
      </c>
      <c r="B30" s="18" t="s">
        <v>53</v>
      </c>
      <c r="C30" s="19">
        <v>1</v>
      </c>
      <c r="D30" s="19">
        <f>VLOOKUP(A30,расчет!$C$3:$G$7,5,0)</f>
        <v>2</v>
      </c>
      <c r="E30" s="19">
        <f>VLOOKUP(A30,расчет!$C$3:$K$7,4,0)</f>
        <v>47</v>
      </c>
      <c r="F30" s="20">
        <f>VLOOKUP(A30,расчет!$C$3:$K$7,6,0)</f>
        <v>1.2765957446808511</v>
      </c>
      <c r="G30" s="19">
        <f>VLOOKUP(A30,расчет!$C$3:$K$7,7,0)</f>
        <v>20</v>
      </c>
      <c r="H30" s="21">
        <f>VLOOKUP(A30,расчет!$C$3:$K$7,8,0)</f>
        <v>51</v>
      </c>
    </row>
    <row r="31" spans="1:12" ht="12.75" customHeight="1" x14ac:dyDescent="0.2">
      <c r="A31" s="18" t="s">
        <v>46</v>
      </c>
      <c r="B31" s="18" t="s">
        <v>52</v>
      </c>
      <c r="C31" s="19">
        <v>1</v>
      </c>
      <c r="D31" s="19">
        <f>VLOOKUP(A31,расчет!$C$3:$G$7,5,0)</f>
        <v>2</v>
      </c>
      <c r="E31" s="19">
        <f>VLOOKUP(A31,расчет!$C$3:$K$7,4,0)</f>
        <v>47</v>
      </c>
      <c r="F31" s="20">
        <f>VLOOKUP(A31,расчет!$C$3:$K$7,6,0)</f>
        <v>1.2765957446808511</v>
      </c>
      <c r="G31" s="19">
        <f>VLOOKUP(A31,расчет!$C$3:$K$7,7,0)</f>
        <v>20</v>
      </c>
      <c r="H31" s="21">
        <f>VLOOKUP(A31,расчет!$C$3:$K$7,8,0)</f>
        <v>51</v>
      </c>
    </row>
    <row r="32" spans="1:12" ht="12.75" customHeight="1" x14ac:dyDescent="0.2">
      <c r="A32" s="18" t="s">
        <v>46</v>
      </c>
      <c r="B32" s="18" t="s">
        <v>51</v>
      </c>
      <c r="C32" s="19">
        <v>1</v>
      </c>
      <c r="D32" s="19">
        <f>VLOOKUP(A32,расчет!$C$3:$G$7,5,0)</f>
        <v>2</v>
      </c>
      <c r="E32" s="19">
        <f>VLOOKUP(A32,расчет!$C$3:$K$7,4,0)</f>
        <v>47</v>
      </c>
      <c r="F32" s="20">
        <f>VLOOKUP(A32,расчет!$C$3:$K$7,6,0)</f>
        <v>1.2765957446808511</v>
      </c>
      <c r="G32" s="19">
        <f>VLOOKUP(A32,расчет!$C$3:$K$7,7,0)</f>
        <v>20</v>
      </c>
      <c r="H32" s="21">
        <f>VLOOKUP(A32,расчет!$C$3:$K$7,8,0)</f>
        <v>51</v>
      </c>
    </row>
    <row r="33" spans="1:8" ht="12.75" customHeight="1" x14ac:dyDescent="0.2">
      <c r="A33" s="18" t="s">
        <v>46</v>
      </c>
      <c r="B33" s="18" t="s">
        <v>50</v>
      </c>
      <c r="C33" s="19">
        <v>1</v>
      </c>
      <c r="D33" s="19">
        <f>VLOOKUP(A33,расчет!$C$3:$G$7,5,0)</f>
        <v>2</v>
      </c>
      <c r="E33" s="19">
        <f>VLOOKUP(A33,расчет!$C$3:$K$7,4,0)</f>
        <v>47</v>
      </c>
      <c r="F33" s="20">
        <f>VLOOKUP(A33,расчет!$C$3:$K$7,6,0)</f>
        <v>1.2765957446808511</v>
      </c>
      <c r="G33" s="19">
        <f>VLOOKUP(A33,расчет!$C$3:$K$7,7,0)</f>
        <v>20</v>
      </c>
      <c r="H33" s="21">
        <f>VLOOKUP(A33,расчет!$C$3:$K$7,8,0)</f>
        <v>51</v>
      </c>
    </row>
    <row r="34" spans="1:8" ht="12.75" customHeight="1" x14ac:dyDescent="0.2">
      <c r="A34" s="18" t="s">
        <v>46</v>
      </c>
      <c r="B34" s="18" t="s">
        <v>47</v>
      </c>
      <c r="C34" s="19">
        <v>1</v>
      </c>
      <c r="D34" s="19">
        <f>VLOOKUP(A34,расчет!$C$3:$G$7,5,0)</f>
        <v>2</v>
      </c>
      <c r="E34" s="19">
        <f>VLOOKUP(A34,расчет!$C$3:$K$7,4,0)</f>
        <v>47</v>
      </c>
      <c r="F34" s="20">
        <f>VLOOKUP(A34,расчет!$C$3:$K$9,6,0)</f>
        <v>1.2765957446808511</v>
      </c>
      <c r="G34" s="19">
        <f>VLOOKUP(A34,расчет!$C$3:$K$7,7,0)</f>
        <v>20</v>
      </c>
      <c r="H34" s="21">
        <f>VLOOKUP(A34,расчет!$C$3:$K$7,8,0)</f>
        <v>51</v>
      </c>
    </row>
    <row r="35" spans="1:8" x14ac:dyDescent="0.2">
      <c r="B35" s="18"/>
      <c r="E35" s="19"/>
      <c r="F35" s="20"/>
      <c r="G35" s="19"/>
      <c r="H35" s="21"/>
    </row>
    <row r="36" spans="1:8" x14ac:dyDescent="0.2">
      <c r="B36" s="10"/>
      <c r="E36" s="19"/>
      <c r="F36" s="20"/>
      <c r="G36" s="19"/>
      <c r="H36" s="21"/>
    </row>
    <row r="37" spans="1:8" x14ac:dyDescent="0.2">
      <c r="A37" s="44"/>
      <c r="B37" s="10" t="s">
        <v>53</v>
      </c>
      <c r="C37" s="51"/>
      <c r="D37" s="46"/>
      <c r="F37" s="77"/>
      <c r="G37" s="76"/>
      <c r="H37" s="78"/>
    </row>
    <row r="38" spans="1:8" x14ac:dyDescent="0.2">
      <c r="A38" s="44" t="s">
        <v>21</v>
      </c>
      <c r="B38" s="10" t="s">
        <v>52</v>
      </c>
      <c r="C38" s="45">
        <v>422</v>
      </c>
      <c r="D38" s="46">
        <v>0.25</v>
      </c>
      <c r="E38" s="14">
        <f>5*D38</f>
        <v>1.25</v>
      </c>
      <c r="F38" s="77">
        <v>5</v>
      </c>
      <c r="G38" s="76"/>
      <c r="H38" s="78"/>
    </row>
    <row r="39" spans="1:8" x14ac:dyDescent="0.2">
      <c r="A39" s="44"/>
      <c r="B39" s="10" t="s">
        <v>51</v>
      </c>
      <c r="C39" s="51"/>
      <c r="D39" s="46"/>
      <c r="F39" s="77"/>
      <c r="G39" s="76"/>
      <c r="H39" s="78"/>
    </row>
    <row r="40" spans="1:8" x14ac:dyDescent="0.2">
      <c r="A40" s="44" t="s">
        <v>22</v>
      </c>
      <c r="B40" s="10" t="s">
        <v>50</v>
      </c>
      <c r="C40" s="45">
        <v>282</v>
      </c>
      <c r="D40" s="46">
        <v>0.17</v>
      </c>
      <c r="E40" s="14">
        <f t="shared" ref="E40:E46" si="0">5*D40</f>
        <v>0.85000000000000009</v>
      </c>
      <c r="F40" s="77">
        <f>4*E40</f>
        <v>3.4000000000000004</v>
      </c>
      <c r="G40" s="76"/>
      <c r="H40" s="78"/>
    </row>
    <row r="41" spans="1:8" x14ac:dyDescent="0.2">
      <c r="A41" s="44" t="s">
        <v>23</v>
      </c>
      <c r="B41" s="10" t="s">
        <v>56</v>
      </c>
      <c r="C41" s="45">
        <v>251</v>
      </c>
      <c r="D41" s="46">
        <v>0.15</v>
      </c>
      <c r="E41" s="14">
        <f t="shared" si="0"/>
        <v>0.75</v>
      </c>
      <c r="F41" s="77">
        <f>4*E41</f>
        <v>3</v>
      </c>
      <c r="G41" s="76"/>
      <c r="H41" s="78"/>
    </row>
    <row r="42" spans="1:8" x14ac:dyDescent="0.2">
      <c r="A42" s="44" t="s">
        <v>24</v>
      </c>
      <c r="B42" s="10" t="s">
        <v>60</v>
      </c>
      <c r="C42" s="45">
        <v>175</v>
      </c>
      <c r="D42" s="46">
        <v>0.1</v>
      </c>
      <c r="E42" s="14">
        <f t="shared" si="0"/>
        <v>0.5</v>
      </c>
      <c r="F42" s="77">
        <f>4*E42</f>
        <v>2</v>
      </c>
      <c r="G42" s="76"/>
      <c r="H42" s="78"/>
    </row>
    <row r="43" spans="1:8" x14ac:dyDescent="0.2">
      <c r="A43" s="44" t="s">
        <v>25</v>
      </c>
      <c r="B43" s="10" t="s">
        <v>49</v>
      </c>
      <c r="C43" s="45">
        <v>159</v>
      </c>
      <c r="D43" s="46">
        <v>0.09</v>
      </c>
      <c r="E43" s="14">
        <f t="shared" si="0"/>
        <v>0.44999999999999996</v>
      </c>
      <c r="F43" s="77">
        <f>4*E43</f>
        <v>1.7999999999999998</v>
      </c>
      <c r="G43" s="76"/>
      <c r="H43" s="78"/>
    </row>
    <row r="44" spans="1:8" x14ac:dyDescent="0.2">
      <c r="A44" s="44" t="s">
        <v>26</v>
      </c>
      <c r="B44" s="10" t="s">
        <v>57</v>
      </c>
      <c r="C44" s="45">
        <v>73</v>
      </c>
      <c r="D44" s="46">
        <v>0.04</v>
      </c>
      <c r="E44" s="14">
        <f t="shared" si="0"/>
        <v>0.2</v>
      </c>
      <c r="F44" s="77">
        <f>4*E44</f>
        <v>0.8</v>
      </c>
      <c r="G44" s="76"/>
      <c r="H44" s="78"/>
    </row>
    <row r="45" spans="1:8" x14ac:dyDescent="0.2">
      <c r="A45" s="44"/>
      <c r="B45" s="10" t="s">
        <v>48</v>
      </c>
      <c r="C45" s="51"/>
      <c r="D45" s="46"/>
      <c r="F45" s="77"/>
      <c r="G45" s="76"/>
      <c r="H45" s="78"/>
    </row>
    <row r="46" spans="1:8" x14ac:dyDescent="0.2">
      <c r="A46" s="44" t="s">
        <v>27</v>
      </c>
      <c r="B46" s="10" t="s">
        <v>47</v>
      </c>
      <c r="C46" s="45">
        <v>326</v>
      </c>
      <c r="D46" s="46">
        <v>0.2</v>
      </c>
      <c r="E46" s="14">
        <f t="shared" si="0"/>
        <v>1</v>
      </c>
      <c r="F46" s="77">
        <f>4*E46</f>
        <v>4</v>
      </c>
      <c r="G46" s="76"/>
      <c r="H46" s="78"/>
    </row>
    <row r="47" spans="1:8" x14ac:dyDescent="0.2">
      <c r="B47" s="75"/>
      <c r="E47" s="76"/>
      <c r="F47" s="77"/>
      <c r="G47" s="76"/>
      <c r="H47" s="78"/>
    </row>
    <row r="49" spans="1:13" s="16" customFormat="1" ht="15" x14ac:dyDescent="0.25">
      <c r="A49" s="38" t="s">
        <v>69</v>
      </c>
      <c r="B49" s="38" t="s">
        <v>67</v>
      </c>
      <c r="C49"/>
      <c r="D49"/>
      <c r="E49"/>
      <c r="F49"/>
      <c r="G49"/>
      <c r="H49"/>
      <c r="I49"/>
      <c r="J49"/>
      <c r="K49"/>
      <c r="L49"/>
      <c r="M49"/>
    </row>
    <row r="50" spans="1:13" ht="15" x14ac:dyDescent="0.25">
      <c r="A50" s="66" t="s">
        <v>58</v>
      </c>
      <c r="B50" t="s">
        <v>42</v>
      </c>
      <c r="C50" t="s">
        <v>43</v>
      </c>
      <c r="D50" t="s">
        <v>44</v>
      </c>
      <c r="E50" t="s">
        <v>45</v>
      </c>
      <c r="F50" t="s">
        <v>46</v>
      </c>
      <c r="G50" t="s">
        <v>59</v>
      </c>
      <c r="H50"/>
      <c r="I50"/>
      <c r="J50"/>
      <c r="K50"/>
      <c r="L50"/>
      <c r="M50"/>
    </row>
    <row r="51" spans="1:13" ht="15" x14ac:dyDescent="0.25">
      <c r="A51" s="39" t="s">
        <v>56</v>
      </c>
      <c r="B51" s="40">
        <v>1</v>
      </c>
      <c r="C51" s="40">
        <v>1</v>
      </c>
      <c r="D51" s="40"/>
      <c r="E51" s="40"/>
      <c r="F51" s="40"/>
      <c r="G51" s="40">
        <v>2</v>
      </c>
      <c r="H51"/>
      <c r="I51"/>
      <c r="J51"/>
      <c r="K51"/>
      <c r="L51"/>
      <c r="M51"/>
    </row>
    <row r="52" spans="1:13" ht="15" x14ac:dyDescent="0.25">
      <c r="A52" s="39" t="s">
        <v>57</v>
      </c>
      <c r="B52" s="40"/>
      <c r="C52" s="40"/>
      <c r="D52" s="40">
        <v>1</v>
      </c>
      <c r="E52" s="40"/>
      <c r="F52" s="40"/>
      <c r="G52" s="40">
        <v>1</v>
      </c>
      <c r="H52"/>
      <c r="I52"/>
      <c r="J52"/>
      <c r="K52"/>
      <c r="L52"/>
      <c r="M52"/>
    </row>
    <row r="53" spans="1:13" ht="15" x14ac:dyDescent="0.25">
      <c r="A53" s="39" t="s">
        <v>50</v>
      </c>
      <c r="B53" s="40">
        <v>1</v>
      </c>
      <c r="C53" s="40">
        <v>1</v>
      </c>
      <c r="D53" s="40"/>
      <c r="E53" s="40"/>
      <c r="F53" s="40">
        <v>1</v>
      </c>
      <c r="G53" s="40">
        <v>3</v>
      </c>
      <c r="H53"/>
      <c r="I53"/>
      <c r="J53"/>
      <c r="K53"/>
      <c r="L53"/>
      <c r="M53"/>
    </row>
    <row r="54" spans="1:13" ht="15" x14ac:dyDescent="0.25">
      <c r="A54" s="39" t="s">
        <v>60</v>
      </c>
      <c r="B54" s="40"/>
      <c r="C54" s="40">
        <v>1</v>
      </c>
      <c r="D54" s="40"/>
      <c r="E54" s="40"/>
      <c r="F54" s="40"/>
      <c r="G54" s="40">
        <v>1</v>
      </c>
      <c r="H54"/>
      <c r="I54"/>
      <c r="J54"/>
      <c r="K54"/>
      <c r="L54"/>
      <c r="M54"/>
    </row>
    <row r="55" spans="1:13" ht="15" x14ac:dyDescent="0.25">
      <c r="A55" s="39" t="s">
        <v>51</v>
      </c>
      <c r="B55" s="40">
        <v>1</v>
      </c>
      <c r="C55" s="40">
        <v>1</v>
      </c>
      <c r="D55" s="40">
        <v>1</v>
      </c>
      <c r="E55" s="40"/>
      <c r="F55" s="40">
        <v>1</v>
      </c>
      <c r="G55" s="40">
        <v>4</v>
      </c>
      <c r="H55"/>
      <c r="I55"/>
      <c r="J55"/>
      <c r="K55"/>
      <c r="L55"/>
      <c r="M55"/>
    </row>
    <row r="56" spans="1:13" ht="15" x14ac:dyDescent="0.25">
      <c r="A56" s="39" t="s">
        <v>48</v>
      </c>
      <c r="B56" s="40">
        <v>1</v>
      </c>
      <c r="C56" s="40">
        <v>1</v>
      </c>
      <c r="D56" s="40">
        <v>1</v>
      </c>
      <c r="E56" s="40"/>
      <c r="F56" s="40"/>
      <c r="G56" s="40">
        <v>3</v>
      </c>
      <c r="H56"/>
      <c r="I56"/>
      <c r="J56"/>
      <c r="K56"/>
      <c r="L56"/>
      <c r="M56"/>
    </row>
    <row r="57" spans="1:13" ht="15" x14ac:dyDescent="0.25">
      <c r="A57" s="39" t="s">
        <v>49</v>
      </c>
      <c r="B57" s="40">
        <v>1</v>
      </c>
      <c r="C57" s="40"/>
      <c r="D57" s="40">
        <v>1</v>
      </c>
      <c r="E57" s="40">
        <v>1</v>
      </c>
      <c r="F57" s="40"/>
      <c r="G57" s="40">
        <v>3</v>
      </c>
      <c r="H57"/>
      <c r="I57"/>
      <c r="J57"/>
      <c r="K57"/>
      <c r="L57"/>
      <c r="M57"/>
    </row>
    <row r="58" spans="1:13" ht="15" x14ac:dyDescent="0.25">
      <c r="A58" s="39" t="s">
        <v>53</v>
      </c>
      <c r="B58" s="40">
        <v>1</v>
      </c>
      <c r="C58" s="40">
        <v>1</v>
      </c>
      <c r="D58" s="40">
        <v>1</v>
      </c>
      <c r="E58" s="40">
        <v>1</v>
      </c>
      <c r="F58" s="40">
        <v>1</v>
      </c>
      <c r="G58" s="40">
        <v>5</v>
      </c>
      <c r="H58"/>
      <c r="I58"/>
      <c r="J58"/>
      <c r="K58"/>
      <c r="L58"/>
      <c r="M58"/>
    </row>
    <row r="59" spans="1:13" ht="15" x14ac:dyDescent="0.25">
      <c r="A59" s="39" t="s">
        <v>52</v>
      </c>
      <c r="B59" s="40">
        <v>1</v>
      </c>
      <c r="C59" s="40">
        <v>1</v>
      </c>
      <c r="D59" s="40">
        <v>1</v>
      </c>
      <c r="E59" s="40">
        <v>1</v>
      </c>
      <c r="F59" s="40">
        <v>1</v>
      </c>
      <c r="G59" s="40">
        <v>5</v>
      </c>
      <c r="H59"/>
      <c r="I59"/>
      <c r="J59"/>
      <c r="K59"/>
      <c r="L59"/>
      <c r="M59"/>
    </row>
    <row r="60" spans="1:13" ht="15" x14ac:dyDescent="0.25">
      <c r="A60" s="39" t="s">
        <v>47</v>
      </c>
      <c r="B60" s="40">
        <v>1</v>
      </c>
      <c r="C60" s="40">
        <v>1</v>
      </c>
      <c r="D60" s="40"/>
      <c r="E60" s="40">
        <v>1</v>
      </c>
      <c r="F60" s="40">
        <v>1</v>
      </c>
      <c r="G60" s="40">
        <v>4</v>
      </c>
      <c r="H60"/>
      <c r="I60"/>
      <c r="J60"/>
      <c r="K60"/>
      <c r="L60"/>
      <c r="M60"/>
    </row>
    <row r="61" spans="1:13" ht="15" x14ac:dyDescent="0.25">
      <c r="A61" s="39" t="s">
        <v>68</v>
      </c>
      <c r="B61" s="40"/>
      <c r="C61" s="40"/>
      <c r="D61" s="40"/>
      <c r="E61" s="40"/>
      <c r="F61" s="40"/>
      <c r="G61" s="40"/>
      <c r="H61"/>
      <c r="I61"/>
      <c r="J61"/>
      <c r="K61"/>
      <c r="L61"/>
      <c r="M61"/>
    </row>
    <row r="62" spans="1:13" ht="15" x14ac:dyDescent="0.25">
      <c r="A62" s="39" t="s">
        <v>59</v>
      </c>
      <c r="B62" s="40">
        <v>8</v>
      </c>
      <c r="C62" s="40">
        <v>8</v>
      </c>
      <c r="D62" s="40">
        <v>6</v>
      </c>
      <c r="E62" s="40">
        <v>4</v>
      </c>
      <c r="F62" s="40">
        <v>5</v>
      </c>
      <c r="G62" s="40">
        <v>31</v>
      </c>
      <c r="H62"/>
      <c r="I62"/>
      <c r="J62"/>
      <c r="K62"/>
      <c r="L62"/>
      <c r="M62"/>
    </row>
    <row r="63" spans="1:13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6" spans="2:12" ht="15" x14ac:dyDescent="0.25">
      <c r="B66" s="67" t="s">
        <v>58</v>
      </c>
      <c r="C66" s="39" t="s">
        <v>56</v>
      </c>
      <c r="D66" s="39" t="s">
        <v>57</v>
      </c>
      <c r="E66" s="39" t="s">
        <v>50</v>
      </c>
      <c r="F66" s="39" t="s">
        <v>60</v>
      </c>
      <c r="G66" s="39" t="s">
        <v>51</v>
      </c>
      <c r="H66" s="39" t="s">
        <v>48</v>
      </c>
      <c r="I66" s="39" t="s">
        <v>49</v>
      </c>
      <c r="J66" s="39" t="s">
        <v>53</v>
      </c>
      <c r="K66" s="39" t="s">
        <v>52</v>
      </c>
      <c r="L66" s="39" t="s">
        <v>47</v>
      </c>
    </row>
    <row r="67" spans="2:12" ht="15" x14ac:dyDescent="0.25">
      <c r="B67" s="41" t="s">
        <v>42</v>
      </c>
      <c r="C67" s="40">
        <v>1</v>
      </c>
      <c r="D67" s="40"/>
      <c r="E67" s="40">
        <v>1</v>
      </c>
      <c r="F67" s="40"/>
      <c r="G67" s="40">
        <v>1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</row>
    <row r="68" spans="2:12" ht="15" x14ac:dyDescent="0.25">
      <c r="B68" s="41" t="s">
        <v>43</v>
      </c>
      <c r="C68" s="40">
        <v>1</v>
      </c>
      <c r="D68" s="40"/>
      <c r="E68" s="40">
        <v>1</v>
      </c>
      <c r="F68" s="40">
        <v>1</v>
      </c>
      <c r="G68" s="40">
        <v>1</v>
      </c>
      <c r="H68" s="40">
        <v>1</v>
      </c>
      <c r="I68" s="40"/>
      <c r="J68" s="40">
        <v>1</v>
      </c>
      <c r="K68" s="40">
        <v>1</v>
      </c>
      <c r="L68" s="40">
        <v>1</v>
      </c>
    </row>
    <row r="69" spans="2:12" ht="15" x14ac:dyDescent="0.25">
      <c r="B69" s="41" t="s">
        <v>44</v>
      </c>
      <c r="C69" s="40"/>
      <c r="D69" s="40">
        <v>1</v>
      </c>
      <c r="E69" s="40"/>
      <c r="F69" s="40"/>
      <c r="G69" s="40">
        <v>1</v>
      </c>
      <c r="H69" s="40">
        <v>1</v>
      </c>
      <c r="I69" s="40">
        <v>1</v>
      </c>
      <c r="J69" s="40">
        <v>1</v>
      </c>
      <c r="K69" s="40">
        <v>1</v>
      </c>
      <c r="L69" s="40"/>
    </row>
    <row r="70" spans="2:12" ht="15" x14ac:dyDescent="0.25">
      <c r="B70" s="41" t="s">
        <v>45</v>
      </c>
      <c r="C70" s="40"/>
      <c r="D70" s="40"/>
      <c r="E70" s="40"/>
      <c r="F70" s="40"/>
      <c r="G70" s="40"/>
      <c r="H70" s="40"/>
      <c r="I70" s="40">
        <v>1</v>
      </c>
      <c r="J70" s="40">
        <v>1</v>
      </c>
      <c r="K70" s="40">
        <v>1</v>
      </c>
      <c r="L70" s="40">
        <v>1</v>
      </c>
    </row>
    <row r="71" spans="2:12" ht="15" x14ac:dyDescent="0.25">
      <c r="B71" s="41" t="s">
        <v>46</v>
      </c>
      <c r="C71" s="40"/>
      <c r="D71" s="40"/>
      <c r="E71" s="40">
        <v>1</v>
      </c>
      <c r="F71" s="40"/>
      <c r="G71" s="40">
        <v>1</v>
      </c>
      <c r="H71" s="40"/>
      <c r="I71" s="40"/>
      <c r="J71" s="40">
        <v>1</v>
      </c>
      <c r="K71" s="40">
        <v>1</v>
      </c>
      <c r="L71" s="40">
        <v>1</v>
      </c>
    </row>
  </sheetData>
  <autoFilter ref="A1:H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8" sqref="I8"/>
    </sheetView>
  </sheetViews>
  <sheetFormatPr defaultRowHeight="12.75" x14ac:dyDescent="0.2"/>
  <cols>
    <col min="1" max="1" width="7.140625" style="11" customWidth="1"/>
    <col min="2" max="2" width="31" style="11" bestFit="1" customWidth="1"/>
    <col min="3" max="3" width="36.42578125" style="11" customWidth="1"/>
    <col min="4" max="4" width="13.42578125" style="11" customWidth="1"/>
    <col min="5" max="5" width="11" style="11" customWidth="1"/>
    <col min="6" max="6" width="14.85546875" style="11" customWidth="1"/>
    <col min="7" max="7" width="14.5703125" style="11" customWidth="1"/>
    <col min="8" max="9" width="17" style="11" customWidth="1"/>
    <col min="10" max="16384" width="9.140625" style="11"/>
  </cols>
  <sheetData>
    <row r="1" spans="1:9" x14ac:dyDescent="0.2">
      <c r="A1" s="80" t="s">
        <v>1</v>
      </c>
      <c r="B1" s="80" t="s">
        <v>19</v>
      </c>
      <c r="C1" s="81"/>
      <c r="D1" s="87" t="s">
        <v>33</v>
      </c>
      <c r="E1" s="87"/>
      <c r="F1" s="88" t="s">
        <v>32</v>
      </c>
      <c r="G1" s="88"/>
      <c r="H1" s="86" t="s">
        <v>61</v>
      </c>
      <c r="I1" s="86"/>
    </row>
    <row r="2" spans="1:9" ht="38.25" x14ac:dyDescent="0.2">
      <c r="A2" s="80"/>
      <c r="B2" s="80"/>
      <c r="C2" s="82"/>
      <c r="D2" s="56" t="s">
        <v>20</v>
      </c>
      <c r="E2" s="56" t="s">
        <v>35</v>
      </c>
      <c r="F2" s="55" t="s">
        <v>20</v>
      </c>
      <c r="G2" s="55" t="s">
        <v>34</v>
      </c>
      <c r="H2" s="57" t="s">
        <v>20</v>
      </c>
      <c r="I2" s="57" t="s">
        <v>34</v>
      </c>
    </row>
    <row r="3" spans="1:9" x14ac:dyDescent="0.2">
      <c r="A3" s="22"/>
      <c r="B3" s="23"/>
      <c r="C3" s="18" t="s">
        <v>53</v>
      </c>
      <c r="D3" s="24">
        <f>расчет!D21</f>
        <v>0</v>
      </c>
      <c r="E3" s="62">
        <f>расчет!E21</f>
        <v>0</v>
      </c>
      <c r="F3" s="64">
        <f>расчет!F21</f>
        <v>0</v>
      </c>
      <c r="G3" s="63">
        <f>расчет!G21</f>
        <v>0</v>
      </c>
      <c r="H3" s="58"/>
      <c r="I3" s="59"/>
    </row>
    <row r="4" spans="1:9" x14ac:dyDescent="0.2">
      <c r="A4" s="22">
        <v>1</v>
      </c>
      <c r="B4" s="23" t="s">
        <v>21</v>
      </c>
      <c r="C4" s="18" t="s">
        <v>52</v>
      </c>
      <c r="D4" s="24">
        <f>расчет!D22</f>
        <v>422</v>
      </c>
      <c r="E4" s="62">
        <f>расчет!E22</f>
        <v>0.25</v>
      </c>
      <c r="F4" s="64">
        <f ca="1">расчет!F22</f>
        <v>408</v>
      </c>
      <c r="G4" s="63">
        <f ca="1">расчет!G22</f>
        <v>-3.4313725490196179E-2</v>
      </c>
      <c r="H4" s="58">
        <v>408</v>
      </c>
      <c r="I4" s="59">
        <f t="shared" ref="I3:I12" si="0">1-D4/H4</f>
        <v>-3.4313725490196179E-2</v>
      </c>
    </row>
    <row r="5" spans="1:9" x14ac:dyDescent="0.2">
      <c r="A5" s="22"/>
      <c r="B5" s="23"/>
      <c r="C5" s="18" t="s">
        <v>51</v>
      </c>
      <c r="D5" s="24">
        <f>расчет!D23</f>
        <v>0</v>
      </c>
      <c r="E5" s="62">
        <f>расчет!E23</f>
        <v>0</v>
      </c>
      <c r="F5" s="64">
        <f>расчет!F23</f>
        <v>0</v>
      </c>
      <c r="G5" s="63">
        <f>расчет!G23</f>
        <v>0</v>
      </c>
      <c r="H5" s="58"/>
      <c r="I5" s="59"/>
    </row>
    <row r="6" spans="1:9" x14ac:dyDescent="0.2">
      <c r="A6" s="22">
        <v>2</v>
      </c>
      <c r="B6" s="23" t="s">
        <v>22</v>
      </c>
      <c r="C6" s="18" t="s">
        <v>50</v>
      </c>
      <c r="D6" s="24">
        <f>расчет!D24</f>
        <v>282</v>
      </c>
      <c r="E6" s="62">
        <f>расчет!E24</f>
        <v>0.17</v>
      </c>
      <c r="F6" s="64">
        <f ca="1">расчет!F24</f>
        <v>295</v>
      </c>
      <c r="G6" s="63">
        <f ca="1">расчет!G24</f>
        <v>4.4067796610169463E-2</v>
      </c>
      <c r="H6" s="58">
        <v>294</v>
      </c>
      <c r="I6" s="59">
        <f t="shared" si="0"/>
        <v>4.081632653061229E-2</v>
      </c>
    </row>
    <row r="7" spans="1:9" x14ac:dyDescent="0.2">
      <c r="A7" s="22">
        <v>3</v>
      </c>
      <c r="B7" s="23" t="s">
        <v>23</v>
      </c>
      <c r="C7" s="18" t="s">
        <v>56</v>
      </c>
      <c r="D7" s="24">
        <f>расчет!D25</f>
        <v>251</v>
      </c>
      <c r="E7" s="62">
        <f>расчет!E25</f>
        <v>0.15</v>
      </c>
      <c r="F7" s="64">
        <f ca="1">расчет!F25</f>
        <v>244</v>
      </c>
      <c r="G7" s="63">
        <f ca="1">расчет!G25</f>
        <v>-2.8688524590164022E-2</v>
      </c>
      <c r="H7" s="58">
        <v>244</v>
      </c>
      <c r="I7" s="59">
        <f t="shared" si="0"/>
        <v>-2.8688524590164022E-2</v>
      </c>
    </row>
    <row r="8" spans="1:9" x14ac:dyDescent="0.2">
      <c r="A8" s="22">
        <v>4</v>
      </c>
      <c r="B8" s="23" t="s">
        <v>24</v>
      </c>
      <c r="C8" s="18" t="s">
        <v>60</v>
      </c>
      <c r="D8" s="24">
        <f>расчет!D26</f>
        <v>175</v>
      </c>
      <c r="E8" s="62">
        <f>расчет!E26</f>
        <v>0.1</v>
      </c>
      <c r="F8" s="64">
        <f ca="1">расчет!F26</f>
        <v>189</v>
      </c>
      <c r="G8" s="63">
        <f ca="1">расчет!G26</f>
        <v>7.407407407407407E-2</v>
      </c>
      <c r="H8" s="58">
        <v>189</v>
      </c>
      <c r="I8" s="59">
        <f t="shared" si="0"/>
        <v>7.407407407407407E-2</v>
      </c>
    </row>
    <row r="9" spans="1:9" x14ac:dyDescent="0.2">
      <c r="A9" s="22">
        <v>5</v>
      </c>
      <c r="B9" s="23" t="s">
        <v>25</v>
      </c>
      <c r="C9" s="18" t="s">
        <v>49</v>
      </c>
      <c r="D9" s="24">
        <f>расчет!D27</f>
        <v>159</v>
      </c>
      <c r="E9" s="62">
        <f>расчет!E27</f>
        <v>0.09</v>
      </c>
      <c r="F9" s="64">
        <f ca="1">расчет!F27</f>
        <v>168</v>
      </c>
      <c r="G9" s="63">
        <f ca="1">расчет!G27</f>
        <v>5.3571428571428603E-2</v>
      </c>
      <c r="H9" s="58">
        <v>167</v>
      </c>
      <c r="I9" s="59">
        <f t="shared" si="0"/>
        <v>4.7904191616766512E-2</v>
      </c>
    </row>
    <row r="10" spans="1:9" x14ac:dyDescent="0.2">
      <c r="A10" s="22">
        <v>6</v>
      </c>
      <c r="B10" s="23" t="s">
        <v>26</v>
      </c>
      <c r="C10" s="18" t="s">
        <v>57</v>
      </c>
      <c r="D10" s="24">
        <f>расчет!D28</f>
        <v>73</v>
      </c>
      <c r="E10" s="62">
        <f>расчет!E28</f>
        <v>0.04</v>
      </c>
      <c r="F10" s="64">
        <f ca="1">расчет!F28</f>
        <v>73</v>
      </c>
      <c r="G10" s="63">
        <f ca="1">расчет!G28</f>
        <v>0</v>
      </c>
      <c r="H10" s="58">
        <v>72</v>
      </c>
      <c r="I10" s="59">
        <f t="shared" si="0"/>
        <v>-1.388888888888884E-2</v>
      </c>
    </row>
    <row r="11" spans="1:9" x14ac:dyDescent="0.2">
      <c r="A11" s="22"/>
      <c r="B11" s="23"/>
      <c r="C11" s="18" t="s">
        <v>48</v>
      </c>
      <c r="D11" s="24">
        <f>расчет!D29</f>
        <v>0</v>
      </c>
      <c r="E11" s="62">
        <f>расчет!E29</f>
        <v>0</v>
      </c>
      <c r="F11" s="64">
        <f>расчет!F29</f>
        <v>0</v>
      </c>
      <c r="G11" s="63">
        <f>расчет!G29</f>
        <v>0</v>
      </c>
      <c r="H11" s="58"/>
      <c r="I11" s="59"/>
    </row>
    <row r="12" spans="1:9" x14ac:dyDescent="0.2">
      <c r="A12" s="22">
        <v>7</v>
      </c>
      <c r="B12" s="23" t="s">
        <v>27</v>
      </c>
      <c r="C12" s="18" t="s">
        <v>47</v>
      </c>
      <c r="D12" s="24">
        <f>расчет!D30</f>
        <v>326</v>
      </c>
      <c r="E12" s="62">
        <f>расчет!E30</f>
        <v>0.2</v>
      </c>
      <c r="F12" s="64">
        <f ca="1">расчет!F30</f>
        <v>335</v>
      </c>
      <c r="G12" s="63">
        <f ca="1">расчет!G30</f>
        <v>2.68656716417911E-2</v>
      </c>
      <c r="H12" s="58">
        <v>336</v>
      </c>
      <c r="I12" s="59">
        <f t="shared" si="0"/>
        <v>2.9761904761904767E-2</v>
      </c>
    </row>
    <row r="13" spans="1:9" x14ac:dyDescent="0.2">
      <c r="A13" s="15"/>
      <c r="B13" s="37" t="s">
        <v>28</v>
      </c>
      <c r="C13" s="37"/>
      <c r="D13" s="79">
        <f>расчет!D31</f>
        <v>1688</v>
      </c>
      <c r="E13" s="91">
        <f>расчет!E31</f>
        <v>1</v>
      </c>
      <c r="F13" s="92">
        <f ca="1">расчет!F31</f>
        <v>1712</v>
      </c>
      <c r="G13" s="93">
        <f ca="1">расчет!G31</f>
        <v>1.9368102973871863E-2</v>
      </c>
      <c r="H13" s="60">
        <f>SUM(H3:H12)</f>
        <v>1710</v>
      </c>
      <c r="I13" s="61">
        <f>AVERAGE(I3:I12)</f>
        <v>1.6523622573444086E-2</v>
      </c>
    </row>
    <row r="16" spans="1:9" x14ac:dyDescent="0.2">
      <c r="A16" s="8" t="s">
        <v>1</v>
      </c>
      <c r="B16" s="8" t="s">
        <v>54</v>
      </c>
      <c r="C16" s="8" t="s">
        <v>55</v>
      </c>
      <c r="D16" s="8" t="s">
        <v>16</v>
      </c>
      <c r="E16" s="8" t="s">
        <v>17</v>
      </c>
      <c r="F16" s="8" t="s">
        <v>18</v>
      </c>
    </row>
    <row r="17" spans="1:6" ht="25.5" x14ac:dyDescent="0.2">
      <c r="A17" s="9">
        <v>1</v>
      </c>
      <c r="B17" s="34" t="str">
        <f>расчет!B3</f>
        <v>Поиск авиабилета, просмотр истории продаж авиабилетов</v>
      </c>
      <c r="C17" s="34" t="str">
        <f>расчет!C3</f>
        <v>01_Search_Itinerary</v>
      </c>
      <c r="D17" s="90">
        <f>расчет!J3</f>
        <v>55</v>
      </c>
      <c r="E17" s="94">
        <v>55</v>
      </c>
      <c r="F17" s="89">
        <f>1-D17/E17</f>
        <v>0</v>
      </c>
    </row>
    <row r="18" spans="1:6" x14ac:dyDescent="0.2">
      <c r="A18" s="9">
        <v>2</v>
      </c>
      <c r="B18" s="34" t="str">
        <f>расчет!B4</f>
        <v xml:space="preserve">Поиск и покупка авиабилета </v>
      </c>
      <c r="C18" s="34" t="str">
        <f>расчет!C4</f>
        <v>02_Search_BuyTicket</v>
      </c>
      <c r="D18" s="90">
        <f>расчет!J4</f>
        <v>189</v>
      </c>
      <c r="E18" s="94">
        <v>190</v>
      </c>
      <c r="F18" s="89">
        <f>1-D18/E18</f>
        <v>5.2631578947368585E-3</v>
      </c>
    </row>
    <row r="19" spans="1:6" ht="38.25" x14ac:dyDescent="0.2">
      <c r="A19" s="9">
        <v>3</v>
      </c>
      <c r="B19" s="34" t="str">
        <f>расчет!B5</f>
        <v>Поиск авиабилета, просмотр истории продаж авиабилетов, удаление авиабилета</v>
      </c>
      <c r="C19" s="34" t="str">
        <f>расчет!C5</f>
        <v>03_SearcH_Itinerary_Delete</v>
      </c>
      <c r="D19" s="90">
        <f>расчет!J5</f>
        <v>73</v>
      </c>
      <c r="E19" s="94">
        <v>72</v>
      </c>
      <c r="F19" s="89">
        <f>1-D19/E19</f>
        <v>-1.388888888888884E-2</v>
      </c>
    </row>
    <row r="20" spans="1:6" ht="25.5" x14ac:dyDescent="0.2">
      <c r="A20" s="9">
        <v>4</v>
      </c>
      <c r="B20" s="34" t="str">
        <f>расчет!B6</f>
        <v>Просмотр истории продаж авиабилетов</v>
      </c>
      <c r="C20" s="34" t="str">
        <f>расчет!C6</f>
        <v>04_Itinerary</v>
      </c>
      <c r="D20" s="90">
        <f>расчет!J6</f>
        <v>40</v>
      </c>
      <c r="E20" s="94">
        <v>40</v>
      </c>
      <c r="F20" s="89">
        <f>1-D20/E20</f>
        <v>0</v>
      </c>
    </row>
    <row r="21" spans="1:6" x14ac:dyDescent="0.2">
      <c r="A21" s="9">
        <v>5</v>
      </c>
      <c r="B21" s="34" t="str">
        <f>расчет!B7</f>
        <v>Поиск авиабилета</v>
      </c>
      <c r="C21" s="34" t="str">
        <f>расчет!C7</f>
        <v>05_Search</v>
      </c>
      <c r="D21" s="90">
        <f>расчет!J7</f>
        <v>51</v>
      </c>
      <c r="E21" s="94">
        <v>51</v>
      </c>
      <c r="F21" s="89">
        <f>1-D21/E21</f>
        <v>0</v>
      </c>
    </row>
  </sheetData>
  <mergeCells count="6">
    <mergeCell ref="H1:I1"/>
    <mergeCell ref="D1:E1"/>
    <mergeCell ref="F1:G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интенсивность</vt:lpstr>
      <vt:lpstr>итоги расчета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2020-07-12T11:01:20Z</dcterms:created>
  <dcterms:modified xsi:type="dcterms:W3CDTF">2020-07-23T23:24:44Z</dcterms:modified>
</cp:coreProperties>
</file>