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7635" windowHeight="4680"/>
  </bookViews>
  <sheets>
    <sheet name="Fundraising Event Simulation" sheetId="1" r:id="rId1"/>
  </sheets>
  <calcPr calcId="144525"/>
  <fileRecoveryPr repairLoad="1"/>
</workbook>
</file>

<file path=xl/calcChain.xml><?xml version="1.0" encoding="utf-8"?>
<calcChain xmlns="http://schemas.openxmlformats.org/spreadsheetml/2006/main">
  <c r="AA52" i="1" l="1"/>
  <c r="AA30" i="1"/>
  <c r="W54" i="1"/>
  <c r="W55" i="1" s="1"/>
  <c r="W56" i="1" s="1"/>
  <c r="W57" i="1" s="1"/>
  <c r="W58" i="1" s="1"/>
  <c r="W59" i="1" s="1"/>
  <c r="W60" i="1" s="1"/>
  <c r="W61" i="1" s="1"/>
  <c r="W62" i="1" s="1"/>
  <c r="W33" i="1"/>
  <c r="W34" i="1"/>
  <c r="W35" i="1" s="1"/>
  <c r="W36" i="1" s="1"/>
  <c r="W37" i="1" s="1"/>
  <c r="W38" i="1" s="1"/>
  <c r="W39" i="1" s="1"/>
  <c r="W40" i="1" s="1"/>
  <c r="W32" i="1"/>
  <c r="M4" i="1"/>
  <c r="Y8" i="1"/>
  <c r="Z8" i="1" s="1"/>
  <c r="AA8" i="1" s="1"/>
  <c r="AB8" i="1" s="1"/>
  <c r="AC8" i="1" s="1"/>
  <c r="AD8" i="1" s="1"/>
  <c r="AE8" i="1" s="1"/>
  <c r="AF8" i="1" s="1"/>
  <c r="AG8" i="1" s="1"/>
  <c r="W10" i="1"/>
  <c r="W11" i="1" s="1"/>
  <c r="W12" i="1" s="1"/>
  <c r="W13" i="1" s="1"/>
  <c r="W14" i="1" s="1"/>
  <c r="W15" i="1" s="1"/>
  <c r="W16" i="1" s="1"/>
  <c r="W17" i="1" s="1"/>
  <c r="W18" i="1" s="1"/>
  <c r="I4" i="1"/>
  <c r="O4" i="1" l="1"/>
  <c r="Q7" i="1"/>
  <c r="K4" i="1"/>
  <c r="M7" i="1"/>
  <c r="K7" i="1"/>
  <c r="O7" i="1"/>
  <c r="Q4" i="1"/>
  <c r="E42" i="1"/>
  <c r="E45" i="1" s="1"/>
  <c r="I51" i="1" s="1"/>
  <c r="Q63" i="1" s="1"/>
  <c r="E41" i="1"/>
  <c r="E44" i="1" s="1"/>
  <c r="I29" i="1" s="1"/>
  <c r="D20" i="1"/>
  <c r="D21" i="1"/>
  <c r="D19" i="1"/>
  <c r="M13" i="1" s="1"/>
  <c r="D17" i="1"/>
  <c r="D16" i="1"/>
  <c r="O13" i="1" s="1"/>
  <c r="D15" i="1"/>
  <c r="M16" i="1" s="1"/>
  <c r="M63" i="1" l="1"/>
  <c r="O63" i="1"/>
  <c r="M38" i="1"/>
  <c r="M41" i="1"/>
  <c r="O60" i="1"/>
  <c r="Q60" i="1"/>
  <c r="Q54" i="1"/>
  <c r="M60" i="1"/>
  <c r="M54" i="1"/>
  <c r="O54" i="1"/>
  <c r="M29" i="1"/>
  <c r="M32" i="1"/>
  <c r="O51" i="1"/>
  <c r="Q51" i="1"/>
  <c r="K54" i="1"/>
  <c r="M51" i="1"/>
  <c r="O41" i="1"/>
  <c r="Q41" i="1"/>
  <c r="Q38" i="1"/>
  <c r="O38" i="1"/>
  <c r="Q32" i="1"/>
  <c r="O32" i="1"/>
  <c r="Q29" i="1"/>
  <c r="O29" i="1"/>
  <c r="K32" i="1"/>
  <c r="K51" i="1"/>
  <c r="K29" i="1"/>
  <c r="O16" i="1"/>
  <c r="Q13" i="1"/>
  <c r="S13" i="1" s="1"/>
  <c r="Q16" i="1"/>
  <c r="S4" i="1"/>
  <c r="S7" i="1"/>
  <c r="S63" i="1" l="1"/>
  <c r="S60" i="1"/>
  <c r="S54" i="1"/>
  <c r="S51" i="1"/>
  <c r="S41" i="1"/>
  <c r="S38" i="1"/>
  <c r="S29" i="1"/>
  <c r="S32" i="1"/>
  <c r="S16" i="1"/>
  <c r="S18" i="1" s="1"/>
  <c r="S9" i="1"/>
  <c r="W8" i="1" s="1"/>
  <c r="S65" i="1" l="1"/>
  <c r="S56" i="1"/>
  <c r="S43" i="1"/>
  <c r="S34" i="1"/>
  <c r="S21" i="1"/>
  <c r="S68" i="1" l="1"/>
  <c r="X52" i="1" s="1"/>
  <c r="S46" i="1"/>
  <c r="X30" i="1" s="1"/>
</calcChain>
</file>

<file path=xl/sharedStrings.xml><?xml version="1.0" encoding="utf-8"?>
<sst xmlns="http://schemas.openxmlformats.org/spreadsheetml/2006/main" count="123" uniqueCount="44">
  <si>
    <t>Arrangement Cost</t>
  </si>
  <si>
    <t>Service Cost (per Person)</t>
  </si>
  <si>
    <t>Entry Fee (per Person)</t>
  </si>
  <si>
    <t>Participants (Depending on Weather Condition)</t>
  </si>
  <si>
    <t>Sunny</t>
  </si>
  <si>
    <t>Cloudy</t>
  </si>
  <si>
    <t>Rainy</t>
  </si>
  <si>
    <t>Two-sided Game Table (TST)</t>
  </si>
  <si>
    <t>Wheel of Fortune (WF)</t>
  </si>
  <si>
    <t>Roulette Wheel (RT)</t>
  </si>
  <si>
    <t>Playing Odds (for First Round in %)</t>
  </si>
  <si>
    <t>Playing Odds (for Second Round in %)</t>
  </si>
  <si>
    <t>Participation Odds (for Second Round in %)</t>
  </si>
  <si>
    <t>Bets (per Player)</t>
  </si>
  <si>
    <t>Associated Costs and Fees (in Taka)</t>
  </si>
  <si>
    <t>Weather Picked</t>
  </si>
  <si>
    <t>For Task-1</t>
  </si>
  <si>
    <t>For Task-2</t>
  </si>
  <si>
    <t>Standard Uniform Random Variate</t>
  </si>
  <si>
    <t>Task-2(i)</t>
  </si>
  <si>
    <t>Task-2(ii)</t>
  </si>
  <si>
    <t>Participants (Based on Standard Uniform Random Variate)</t>
  </si>
  <si>
    <t>Participants</t>
  </si>
  <si>
    <t>Total Entry Fee</t>
  </si>
  <si>
    <t>Total Service Cost</t>
  </si>
  <si>
    <t>Revenue from TST</t>
  </si>
  <si>
    <t>Revenue from WF</t>
  </si>
  <si>
    <t>Revenue from RT</t>
  </si>
  <si>
    <t>Expense for TST</t>
  </si>
  <si>
    <t>Expense for WF</t>
  </si>
  <si>
    <t>Expense for RT</t>
  </si>
  <si>
    <t>Total Revenue</t>
  </si>
  <si>
    <t>Total Expense</t>
  </si>
  <si>
    <t>First Round</t>
  </si>
  <si>
    <t>Second Round</t>
  </si>
  <si>
    <t>First &amp; Second Rounds</t>
  </si>
  <si>
    <t>Profit (in Taka)</t>
  </si>
  <si>
    <t>Total Profit (in Taka)</t>
  </si>
  <si>
    <t>First Round Profit Observation with respect to Bets and Entry Fee</t>
  </si>
  <si>
    <t>Task-1</t>
  </si>
  <si>
    <t>Task-2</t>
  </si>
  <si>
    <t>Profit Analysis</t>
  </si>
  <si>
    <t>Simulation Run</t>
  </si>
  <si>
    <t>Average Profit (in Taka)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</si>
</sst>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8"/>
      <color rgb="FF000000"/>
      <name val="Tahoma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3" fontId="0" fillId="0" borderId="0" xfId="0" applyNumberFormat="1"/>
    <xf numFmtId="0" fontId="2" fillId="2" borderId="1" xfId="0" applyFont="1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180"/>
    </xf>
    <xf numFmtId="0" fontId="0" fillId="0" borderId="0" xfId="0" applyBorder="1" applyAlignment="1"/>
    <xf numFmtId="0" fontId="5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16" fmlaLink="$D$11" horiz="1" max="100" page="2" val="40"/>
</file>

<file path=xl/ctrlProps/ctrlProp2.xml><?xml version="1.0" encoding="utf-8"?>
<formControlPr xmlns="http://schemas.microsoft.com/office/spreadsheetml/2009/9/main" objectType="Scroll" dx="16" fmlaLink="$D$12" horiz="1" max="100" page="2" val="40"/>
</file>

<file path=xl/ctrlProps/ctrlProp3.xml><?xml version="1.0" encoding="utf-8"?>
<formControlPr xmlns="http://schemas.microsoft.com/office/spreadsheetml/2009/9/main" objectType="Scroll" dx="16" fmlaLink="$D$13" horiz="1" max="100" page="2" val="50"/>
</file>

<file path=xl/ctrlProps/ctrlProp4.xml><?xml version="1.0" encoding="utf-8"?>
<formControlPr xmlns="http://schemas.microsoft.com/office/spreadsheetml/2009/9/main" objectType="Scroll" dx="16" fmlaLink="$D$2" horiz="1" inc="100" max="30000" min="5000" page="500" val="10000"/>
</file>

<file path=xl/ctrlProps/ctrlProp5.xml><?xml version="1.0" encoding="utf-8"?>
<formControlPr xmlns="http://schemas.microsoft.com/office/spreadsheetml/2009/9/main" objectType="Scroll" dx="16" fmlaLink="$D$3" horiz="1" max="100" min="10" page="5" val="30"/>
</file>

<file path=xl/ctrlProps/ctrlProp6.xml><?xml version="1.0" encoding="utf-8"?>
<formControlPr xmlns="http://schemas.microsoft.com/office/spreadsheetml/2009/9/main" objectType="Scroll" dx="16" fmlaLink="$D$4" horiz="1" max="100" min="10" page="5" val="30"/>
</file>

<file path=xl/ctrlProps/ctrlProp7.xml><?xml version="1.0" encoding="utf-8"?>
<formControlPr xmlns="http://schemas.microsoft.com/office/spreadsheetml/2009/9/main" objectType="Scroll" dx="16" fmlaLink="$D$5" horiz="1" max="100" min="10" page="5" val="50"/>
</file>

<file path=xl/ctrlProps/ctrlProp8.xml><?xml version="1.0" encoding="utf-8"?>
<formControlPr xmlns="http://schemas.microsoft.com/office/spreadsheetml/2009/9/main" objectType="Scroll" dx="16" fmlaLink="$D$7" horiz="1" inc="100" max="6000" min="3000" page="500" val="4500"/>
</file>

<file path=xl/ctrlProps/ctrlProp9.xml><?xml version="1.0" encoding="utf-8"?>
<formControlPr xmlns="http://schemas.microsoft.com/office/spreadsheetml/2009/9/main" objectType="Scroll" dx="16" fmlaLink="$D$8" horiz="1" inc="100" max="4000" min="1000" page="500" val="2500"/>
</file>

<file path=xl/ctrlProps/ctrlProp10.xml><?xml version="1.0" encoding="utf-8"?>
<formControlPr xmlns="http://schemas.microsoft.com/office/spreadsheetml/2009/9/main" objectType="Scroll" dx="16" fmlaLink="$D$9" horiz="1" inc="100" max="2500" min="500" page="500" val="1500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Radio" checked="Checked" firstButton="1" fmlaLink="$E$24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10</xdr:row>
          <xdr:rowOff>9525</xdr:rowOff>
        </xdr:from>
        <xdr:to>
          <xdr:col>6</xdr:col>
          <xdr:colOff>600075</xdr:colOff>
          <xdr:row>10</xdr:row>
          <xdr:rowOff>180975</xdr:rowOff>
        </xdr:to>
        <xdr:sp macro="" textlink="">
          <xdr:nvSpPr>
            <xdr:cNvPr id="1042" name="Scroll Bar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11</xdr:row>
          <xdr:rowOff>9525</xdr:rowOff>
        </xdr:from>
        <xdr:to>
          <xdr:col>6</xdr:col>
          <xdr:colOff>600075</xdr:colOff>
          <xdr:row>11</xdr:row>
          <xdr:rowOff>180975</xdr:rowOff>
        </xdr:to>
        <xdr:sp macro="" textlink="">
          <xdr:nvSpPr>
            <xdr:cNvPr id="1043" name="Scroll Bar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12</xdr:row>
          <xdr:rowOff>9525</xdr:rowOff>
        </xdr:from>
        <xdr:to>
          <xdr:col>6</xdr:col>
          <xdr:colOff>600075</xdr:colOff>
          <xdr:row>12</xdr:row>
          <xdr:rowOff>180975</xdr:rowOff>
        </xdr:to>
        <xdr:sp macro="" textlink="">
          <xdr:nvSpPr>
            <xdr:cNvPr id="1044" name="Scroll Bar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</xdr:row>
          <xdr:rowOff>9525</xdr:rowOff>
        </xdr:from>
        <xdr:to>
          <xdr:col>6</xdr:col>
          <xdr:colOff>600075</xdr:colOff>
          <xdr:row>1</xdr:row>
          <xdr:rowOff>180975</xdr:rowOff>
        </xdr:to>
        <xdr:sp macro="" textlink="">
          <xdr:nvSpPr>
            <xdr:cNvPr id="1045" name="Scroll Bar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</xdr:row>
          <xdr:rowOff>9525</xdr:rowOff>
        </xdr:from>
        <xdr:to>
          <xdr:col>6</xdr:col>
          <xdr:colOff>600075</xdr:colOff>
          <xdr:row>2</xdr:row>
          <xdr:rowOff>180975</xdr:rowOff>
        </xdr:to>
        <xdr:sp macro="" textlink="">
          <xdr:nvSpPr>
            <xdr:cNvPr id="1046" name="Scroll Bar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</xdr:row>
          <xdr:rowOff>9525</xdr:rowOff>
        </xdr:from>
        <xdr:to>
          <xdr:col>6</xdr:col>
          <xdr:colOff>600075</xdr:colOff>
          <xdr:row>3</xdr:row>
          <xdr:rowOff>180975</xdr:rowOff>
        </xdr:to>
        <xdr:sp macro="" textlink="">
          <xdr:nvSpPr>
            <xdr:cNvPr id="1047" name="Scroll Bar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9525</xdr:rowOff>
        </xdr:from>
        <xdr:to>
          <xdr:col>6</xdr:col>
          <xdr:colOff>600075</xdr:colOff>
          <xdr:row>4</xdr:row>
          <xdr:rowOff>180975</xdr:rowOff>
        </xdr:to>
        <xdr:sp macro="" textlink="">
          <xdr:nvSpPr>
            <xdr:cNvPr id="1048" name="Scroll Bar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6</xdr:row>
          <xdr:rowOff>9525</xdr:rowOff>
        </xdr:from>
        <xdr:to>
          <xdr:col>6</xdr:col>
          <xdr:colOff>600075</xdr:colOff>
          <xdr:row>6</xdr:row>
          <xdr:rowOff>180975</xdr:rowOff>
        </xdr:to>
        <xdr:sp macro="" textlink="">
          <xdr:nvSpPr>
            <xdr:cNvPr id="1049" name="Scroll Bar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7</xdr:row>
          <xdr:rowOff>9525</xdr:rowOff>
        </xdr:from>
        <xdr:to>
          <xdr:col>6</xdr:col>
          <xdr:colOff>600075</xdr:colOff>
          <xdr:row>7</xdr:row>
          <xdr:rowOff>180975</xdr:rowOff>
        </xdr:to>
        <xdr:sp macro="" textlink="">
          <xdr:nvSpPr>
            <xdr:cNvPr id="1050" name="Scroll Bar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8</xdr:row>
          <xdr:rowOff>9525</xdr:rowOff>
        </xdr:from>
        <xdr:to>
          <xdr:col>6</xdr:col>
          <xdr:colOff>600075</xdr:colOff>
          <xdr:row>8</xdr:row>
          <xdr:rowOff>180975</xdr:rowOff>
        </xdr:to>
        <xdr:sp macro="" textlink="">
          <xdr:nvSpPr>
            <xdr:cNvPr id="1051" name="Scroll Bar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24</xdr:row>
          <xdr:rowOff>142875</xdr:rowOff>
        </xdr:from>
        <xdr:to>
          <xdr:col>6</xdr:col>
          <xdr:colOff>209550</xdr:colOff>
          <xdr:row>28</xdr:row>
          <xdr:rowOff>38100</xdr:rowOff>
        </xdr:to>
        <xdr:sp macro="" textlink="">
          <xdr:nvSpPr>
            <xdr:cNvPr id="1052" name="Group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Weather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25</xdr:row>
          <xdr:rowOff>190500</xdr:rowOff>
        </xdr:from>
        <xdr:to>
          <xdr:col>2</xdr:col>
          <xdr:colOff>219075</xdr:colOff>
          <xdr:row>27</xdr:row>
          <xdr:rowOff>9525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25</xdr:row>
          <xdr:rowOff>190500</xdr:rowOff>
        </xdr:from>
        <xdr:to>
          <xdr:col>3</xdr:col>
          <xdr:colOff>323850</xdr:colOff>
          <xdr:row>27</xdr:row>
          <xdr:rowOff>9525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25</xdr:row>
          <xdr:rowOff>190500</xdr:rowOff>
        </xdr:from>
        <xdr:to>
          <xdr:col>4</xdr:col>
          <xdr:colOff>485775</xdr:colOff>
          <xdr:row>27</xdr:row>
          <xdr:rowOff>9525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Rainy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9"/>
  <sheetViews>
    <sheetView tabSelected="1" zoomScaleNormal="100" workbookViewId="0">
      <selection activeCell="V19" sqref="V19:AG22"/>
    </sheetView>
  </sheetViews>
  <sheetFormatPr defaultRowHeight="15" x14ac:dyDescent="0.25"/>
  <sheetData>
    <row r="1" spans="1:33" x14ac:dyDescent="0.25">
      <c r="A1" s="34" t="s">
        <v>14</v>
      </c>
      <c r="B1" s="35"/>
      <c r="C1" s="35"/>
      <c r="D1" s="35"/>
      <c r="E1" s="35"/>
      <c r="F1" s="35"/>
      <c r="G1" s="36"/>
      <c r="H1" s="55"/>
      <c r="I1" s="44" t="s">
        <v>39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6"/>
    </row>
    <row r="2" spans="1:33" x14ac:dyDescent="0.25">
      <c r="A2" s="9" t="s">
        <v>0</v>
      </c>
      <c r="B2" s="10"/>
      <c r="C2" s="10"/>
      <c r="D2" s="21">
        <v>10000</v>
      </c>
      <c r="E2" s="27"/>
      <c r="F2" s="10"/>
      <c r="G2" s="33"/>
      <c r="H2" s="55"/>
      <c r="I2" s="48" t="s">
        <v>33</v>
      </c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0"/>
      <c r="V2" s="49" t="s">
        <v>38</v>
      </c>
      <c r="W2" s="49"/>
      <c r="X2" s="49"/>
      <c r="Y2" s="49"/>
      <c r="Z2" s="49"/>
      <c r="AA2" s="49"/>
      <c r="AB2" s="49"/>
      <c r="AC2" s="49"/>
      <c r="AD2" s="49"/>
      <c r="AE2" s="49"/>
      <c r="AF2" s="49"/>
      <c r="AG2" s="50"/>
    </row>
    <row r="3" spans="1:33" x14ac:dyDescent="0.25">
      <c r="A3" s="9" t="s">
        <v>1</v>
      </c>
      <c r="B3" s="10"/>
      <c r="C3" s="10"/>
      <c r="D3" s="27">
        <v>30</v>
      </c>
      <c r="E3" s="27"/>
      <c r="F3" s="10"/>
      <c r="G3" s="33"/>
      <c r="H3" s="55"/>
      <c r="I3" s="23" t="s">
        <v>22</v>
      </c>
      <c r="J3" s="24"/>
      <c r="K3" s="24" t="s">
        <v>23</v>
      </c>
      <c r="L3" s="24"/>
      <c r="M3" s="24" t="s">
        <v>25</v>
      </c>
      <c r="N3" s="24"/>
      <c r="O3" s="24" t="s">
        <v>26</v>
      </c>
      <c r="P3" s="24"/>
      <c r="Q3" s="24" t="s">
        <v>27</v>
      </c>
      <c r="R3" s="24"/>
      <c r="S3" s="24" t="s">
        <v>31</v>
      </c>
      <c r="T3" s="24"/>
      <c r="U3" s="4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33"/>
    </row>
    <row r="4" spans="1:33" x14ac:dyDescent="0.25">
      <c r="A4" s="9" t="s">
        <v>2</v>
      </c>
      <c r="B4" s="10"/>
      <c r="C4" s="10"/>
      <c r="D4" s="27">
        <v>30</v>
      </c>
      <c r="E4" s="27"/>
      <c r="F4" s="10"/>
      <c r="G4" s="33"/>
      <c r="H4" s="55"/>
      <c r="I4" s="47">
        <f>IF(E24=1, D7, IF(E24=2, D8, IF(E24=3, D9, 0)))</f>
        <v>4500</v>
      </c>
      <c r="J4" s="27"/>
      <c r="K4" s="27">
        <f>I4*D4</f>
        <v>135000</v>
      </c>
      <c r="L4" s="27"/>
      <c r="M4" s="27">
        <f>(1-D11/100)*I4*2*D5</f>
        <v>270000</v>
      </c>
      <c r="N4" s="27"/>
      <c r="O4" s="27">
        <f>(1-D12/100)*I4*2*D5</f>
        <v>270000</v>
      </c>
      <c r="P4" s="27"/>
      <c r="Q4" s="27">
        <f>(1-D13/100)*I4*2*D5</f>
        <v>225000</v>
      </c>
      <c r="R4" s="27"/>
      <c r="S4" s="27">
        <f>SUM(K4:R5)</f>
        <v>900000</v>
      </c>
      <c r="T4" s="27"/>
      <c r="U4" s="4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3"/>
    </row>
    <row r="5" spans="1:33" x14ac:dyDescent="0.25">
      <c r="A5" s="9" t="s">
        <v>13</v>
      </c>
      <c r="B5" s="10"/>
      <c r="C5" s="10"/>
      <c r="D5" s="27">
        <v>50</v>
      </c>
      <c r="E5" s="27"/>
      <c r="F5" s="10"/>
      <c r="G5" s="33"/>
      <c r="H5" s="55"/>
      <c r="I5" s="4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4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33"/>
    </row>
    <row r="6" spans="1:33" x14ac:dyDescent="0.25">
      <c r="A6" s="23" t="s">
        <v>3</v>
      </c>
      <c r="B6" s="24"/>
      <c r="C6" s="24"/>
      <c r="D6" s="24"/>
      <c r="E6" s="24"/>
      <c r="F6" s="24"/>
      <c r="G6" s="25"/>
      <c r="H6" s="55"/>
      <c r="I6" s="47"/>
      <c r="J6" s="27"/>
      <c r="K6" s="24" t="s">
        <v>24</v>
      </c>
      <c r="L6" s="24"/>
      <c r="M6" s="24" t="s">
        <v>28</v>
      </c>
      <c r="N6" s="24"/>
      <c r="O6" s="24" t="s">
        <v>29</v>
      </c>
      <c r="P6" s="24"/>
      <c r="Q6" s="24" t="s">
        <v>30</v>
      </c>
      <c r="R6" s="24"/>
      <c r="S6" s="24" t="s">
        <v>32</v>
      </c>
      <c r="T6" s="24"/>
      <c r="U6" s="4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33"/>
    </row>
    <row r="7" spans="1:33" x14ac:dyDescent="0.25">
      <c r="A7" s="9" t="s">
        <v>4</v>
      </c>
      <c r="B7" s="10"/>
      <c r="C7" s="10"/>
      <c r="D7" s="21">
        <v>4500</v>
      </c>
      <c r="E7" s="21"/>
      <c r="F7" s="10"/>
      <c r="G7" s="33"/>
      <c r="H7" s="55"/>
      <c r="I7" s="47"/>
      <c r="J7" s="27"/>
      <c r="K7" s="27">
        <f>I4*D3</f>
        <v>135000</v>
      </c>
      <c r="L7" s="27"/>
      <c r="M7" s="27">
        <f>D11/100*I4*D5</f>
        <v>90000</v>
      </c>
      <c r="N7" s="27"/>
      <c r="O7" s="27">
        <f>D12/100*I4*D5</f>
        <v>90000</v>
      </c>
      <c r="P7" s="27"/>
      <c r="Q7" s="27">
        <f>D13/100*I4*D5</f>
        <v>112500</v>
      </c>
      <c r="R7" s="27"/>
      <c r="S7" s="21">
        <f>SUM(D2, K7:R8)</f>
        <v>437500</v>
      </c>
      <c r="T7" s="27"/>
      <c r="U7" s="40"/>
      <c r="V7" s="54" t="s">
        <v>13</v>
      </c>
      <c r="W7" s="24" t="s">
        <v>2</v>
      </c>
      <c r="X7" s="24"/>
      <c r="Y7" s="24"/>
      <c r="Z7" s="24"/>
      <c r="AA7" s="24"/>
      <c r="AB7" s="24"/>
      <c r="AC7" s="24"/>
      <c r="AD7" s="24"/>
      <c r="AE7" s="24"/>
      <c r="AF7" s="24"/>
      <c r="AG7" s="25"/>
    </row>
    <row r="8" spans="1:33" ht="15" customHeight="1" x14ac:dyDescent="0.25">
      <c r="A8" s="9" t="s">
        <v>5</v>
      </c>
      <c r="B8" s="10"/>
      <c r="C8" s="10"/>
      <c r="D8" s="21">
        <v>2500</v>
      </c>
      <c r="E8" s="21"/>
      <c r="F8" s="10"/>
      <c r="G8" s="33"/>
      <c r="H8" s="55"/>
      <c r="I8" s="4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40"/>
      <c r="V8" s="54"/>
      <c r="W8" s="2">
        <f>S9</f>
        <v>462500</v>
      </c>
      <c r="X8" s="1">
        <v>10</v>
      </c>
      <c r="Y8" s="1">
        <f>X8+10</f>
        <v>20</v>
      </c>
      <c r="Z8" s="1">
        <f t="shared" ref="Z8:AG8" si="0">Y8+10</f>
        <v>30</v>
      </c>
      <c r="AA8" s="1">
        <f t="shared" si="0"/>
        <v>40</v>
      </c>
      <c r="AB8" s="1">
        <f t="shared" si="0"/>
        <v>50</v>
      </c>
      <c r="AC8" s="1">
        <f t="shared" si="0"/>
        <v>60</v>
      </c>
      <c r="AD8" s="1">
        <f t="shared" si="0"/>
        <v>70</v>
      </c>
      <c r="AE8" s="1">
        <f t="shared" si="0"/>
        <v>80</v>
      </c>
      <c r="AF8" s="1">
        <f t="shared" si="0"/>
        <v>90</v>
      </c>
      <c r="AG8" s="4">
        <f t="shared" si="0"/>
        <v>100</v>
      </c>
    </row>
    <row r="9" spans="1:33" ht="15" customHeight="1" x14ac:dyDescent="0.25">
      <c r="A9" s="9" t="s">
        <v>6</v>
      </c>
      <c r="B9" s="10"/>
      <c r="C9" s="10"/>
      <c r="D9" s="21">
        <v>1500</v>
      </c>
      <c r="E9" s="21"/>
      <c r="F9" s="10"/>
      <c r="G9" s="33"/>
      <c r="H9" s="55"/>
      <c r="I9" s="9"/>
      <c r="J9" s="10"/>
      <c r="K9" s="10"/>
      <c r="L9" s="10"/>
      <c r="M9" s="10"/>
      <c r="N9" s="10"/>
      <c r="O9" s="10"/>
      <c r="P9" s="10"/>
      <c r="Q9" s="24" t="s">
        <v>36</v>
      </c>
      <c r="R9" s="24"/>
      <c r="S9" s="21">
        <f>S4-S7</f>
        <v>462500</v>
      </c>
      <c r="T9" s="27"/>
      <c r="U9" s="40"/>
      <c r="V9" s="54"/>
      <c r="W9" s="1">
        <v>10</v>
      </c>
      <c r="X9" s="3">
        <f t="dataTable" ref="X9:AG18" dt2D="1" dtr="1" r1="D4" r2="D5"/>
        <v>-5500</v>
      </c>
      <c r="Y9" s="3">
        <v>39500</v>
      </c>
      <c r="Z9" s="3">
        <v>84500</v>
      </c>
      <c r="AA9" s="3">
        <v>129500</v>
      </c>
      <c r="AB9" s="3">
        <v>174500</v>
      </c>
      <c r="AC9" s="3">
        <v>219500</v>
      </c>
      <c r="AD9" s="3">
        <v>264500</v>
      </c>
      <c r="AE9" s="3">
        <v>309500</v>
      </c>
      <c r="AF9" s="3">
        <v>354500</v>
      </c>
      <c r="AG9" s="5">
        <v>399500</v>
      </c>
    </row>
    <row r="10" spans="1:33" x14ac:dyDescent="0.25">
      <c r="A10" s="23" t="s">
        <v>10</v>
      </c>
      <c r="B10" s="24"/>
      <c r="C10" s="24"/>
      <c r="D10" s="24"/>
      <c r="E10" s="24"/>
      <c r="F10" s="24"/>
      <c r="G10" s="25"/>
      <c r="H10" s="55"/>
      <c r="I10" s="9"/>
      <c r="J10" s="10"/>
      <c r="K10" s="10"/>
      <c r="L10" s="10"/>
      <c r="M10" s="10"/>
      <c r="N10" s="10"/>
      <c r="O10" s="10"/>
      <c r="P10" s="10"/>
      <c r="Q10" s="24"/>
      <c r="R10" s="24"/>
      <c r="S10" s="27"/>
      <c r="T10" s="27"/>
      <c r="U10" s="40"/>
      <c r="V10" s="54"/>
      <c r="W10" s="1">
        <f>W9+10</f>
        <v>20</v>
      </c>
      <c r="X10" s="3">
        <v>89000</v>
      </c>
      <c r="Y10" s="3">
        <v>134000</v>
      </c>
      <c r="Z10" s="3">
        <v>179000</v>
      </c>
      <c r="AA10" s="3">
        <v>224000</v>
      </c>
      <c r="AB10" s="3">
        <v>269000</v>
      </c>
      <c r="AC10" s="3">
        <v>314000</v>
      </c>
      <c r="AD10" s="3">
        <v>359000</v>
      </c>
      <c r="AE10" s="3">
        <v>404000</v>
      </c>
      <c r="AF10" s="3">
        <v>449000</v>
      </c>
      <c r="AG10" s="5">
        <v>494000</v>
      </c>
    </row>
    <row r="11" spans="1:33" x14ac:dyDescent="0.25">
      <c r="A11" s="9" t="s">
        <v>7</v>
      </c>
      <c r="B11" s="10"/>
      <c r="C11" s="10"/>
      <c r="D11" s="37">
        <v>40</v>
      </c>
      <c r="E11" s="37"/>
      <c r="F11" s="10"/>
      <c r="G11" s="33"/>
      <c r="H11" s="55"/>
      <c r="I11" s="48" t="s">
        <v>34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0"/>
      <c r="V11" s="54"/>
      <c r="W11" s="1">
        <f t="shared" ref="W11:W18" si="1">W10+10</f>
        <v>30</v>
      </c>
      <c r="X11" s="3">
        <v>183500</v>
      </c>
      <c r="Y11" s="3">
        <v>228500</v>
      </c>
      <c r="Z11" s="3">
        <v>273500</v>
      </c>
      <c r="AA11" s="3">
        <v>318500</v>
      </c>
      <c r="AB11" s="3">
        <v>363500</v>
      </c>
      <c r="AC11" s="3">
        <v>408500</v>
      </c>
      <c r="AD11" s="3">
        <v>453500</v>
      </c>
      <c r="AE11" s="3">
        <v>498500</v>
      </c>
      <c r="AF11" s="3">
        <v>543500</v>
      </c>
      <c r="AG11" s="5">
        <v>588500</v>
      </c>
    </row>
    <row r="12" spans="1:33" x14ac:dyDescent="0.25">
      <c r="A12" s="9" t="s">
        <v>8</v>
      </c>
      <c r="B12" s="10"/>
      <c r="C12" s="10"/>
      <c r="D12" s="37">
        <v>40</v>
      </c>
      <c r="E12" s="37"/>
      <c r="F12" s="10"/>
      <c r="G12" s="33"/>
      <c r="H12" s="55"/>
      <c r="I12" s="9"/>
      <c r="J12" s="10"/>
      <c r="K12" s="10"/>
      <c r="L12" s="10"/>
      <c r="M12" s="24" t="s">
        <v>25</v>
      </c>
      <c r="N12" s="24"/>
      <c r="O12" s="24" t="s">
        <v>26</v>
      </c>
      <c r="P12" s="24"/>
      <c r="Q12" s="24" t="s">
        <v>27</v>
      </c>
      <c r="R12" s="24"/>
      <c r="S12" s="24" t="s">
        <v>31</v>
      </c>
      <c r="T12" s="24"/>
      <c r="U12" s="40"/>
      <c r="V12" s="54"/>
      <c r="W12" s="1">
        <f t="shared" si="1"/>
        <v>40</v>
      </c>
      <c r="X12" s="3">
        <v>278000</v>
      </c>
      <c r="Y12" s="3">
        <v>323000</v>
      </c>
      <c r="Z12" s="3">
        <v>368000</v>
      </c>
      <c r="AA12" s="3">
        <v>413000</v>
      </c>
      <c r="AB12" s="3">
        <v>458000</v>
      </c>
      <c r="AC12" s="3">
        <v>503000</v>
      </c>
      <c r="AD12" s="3">
        <v>548000</v>
      </c>
      <c r="AE12" s="3">
        <v>593000</v>
      </c>
      <c r="AF12" s="3">
        <v>638000</v>
      </c>
      <c r="AG12" s="5">
        <v>683000</v>
      </c>
    </row>
    <row r="13" spans="1:33" x14ac:dyDescent="0.25">
      <c r="A13" s="9" t="s">
        <v>9</v>
      </c>
      <c r="B13" s="10"/>
      <c r="C13" s="10"/>
      <c r="D13" s="37">
        <v>50</v>
      </c>
      <c r="E13" s="37"/>
      <c r="F13" s="10"/>
      <c r="G13" s="33"/>
      <c r="H13" s="55"/>
      <c r="I13" s="9"/>
      <c r="J13" s="10"/>
      <c r="K13" s="10"/>
      <c r="L13" s="10"/>
      <c r="M13" s="27">
        <f>(1-D15/100)*I4*D19/100*2*D5</f>
        <v>252000</v>
      </c>
      <c r="N13" s="27"/>
      <c r="O13" s="27">
        <f>(1-D16/100)*I4*D20/100*2*D5</f>
        <v>252000</v>
      </c>
      <c r="P13" s="27"/>
      <c r="Q13" s="27">
        <f>(1-D17/100)*I4*D21/100*2*D5</f>
        <v>270000</v>
      </c>
      <c r="R13" s="27"/>
      <c r="S13" s="27">
        <f>SUM(M13:R14)</f>
        <v>774000</v>
      </c>
      <c r="T13" s="27"/>
      <c r="U13" s="40"/>
      <c r="V13" s="54"/>
      <c r="W13" s="1">
        <f t="shared" si="1"/>
        <v>50</v>
      </c>
      <c r="X13" s="3">
        <v>372500</v>
      </c>
      <c r="Y13" s="3">
        <v>417500</v>
      </c>
      <c r="Z13" s="3">
        <v>462500</v>
      </c>
      <c r="AA13" s="3">
        <v>507500</v>
      </c>
      <c r="AB13" s="3">
        <v>552500</v>
      </c>
      <c r="AC13" s="3">
        <v>597500</v>
      </c>
      <c r="AD13" s="3">
        <v>642500</v>
      </c>
      <c r="AE13" s="3">
        <v>687500</v>
      </c>
      <c r="AF13" s="3">
        <v>732500</v>
      </c>
      <c r="AG13" s="5">
        <v>777500</v>
      </c>
    </row>
    <row r="14" spans="1:33" x14ac:dyDescent="0.25">
      <c r="A14" s="23" t="s">
        <v>11</v>
      </c>
      <c r="B14" s="24"/>
      <c r="C14" s="24"/>
      <c r="D14" s="24"/>
      <c r="E14" s="24"/>
      <c r="F14" s="24"/>
      <c r="G14" s="25"/>
      <c r="H14" s="55"/>
      <c r="I14" s="9"/>
      <c r="J14" s="10"/>
      <c r="K14" s="10"/>
      <c r="L14" s="10"/>
      <c r="M14" s="27"/>
      <c r="N14" s="27"/>
      <c r="O14" s="27"/>
      <c r="P14" s="27"/>
      <c r="Q14" s="27"/>
      <c r="R14" s="27"/>
      <c r="S14" s="27"/>
      <c r="T14" s="27"/>
      <c r="U14" s="40"/>
      <c r="V14" s="54"/>
      <c r="W14" s="1">
        <f t="shared" si="1"/>
        <v>60</v>
      </c>
      <c r="X14" s="3">
        <v>467000</v>
      </c>
      <c r="Y14" s="3">
        <v>512000</v>
      </c>
      <c r="Z14" s="3">
        <v>557000</v>
      </c>
      <c r="AA14" s="3">
        <v>602000</v>
      </c>
      <c r="AB14" s="3">
        <v>647000</v>
      </c>
      <c r="AC14" s="3">
        <v>692000</v>
      </c>
      <c r="AD14" s="3">
        <v>737000</v>
      </c>
      <c r="AE14" s="3">
        <v>782000</v>
      </c>
      <c r="AF14" s="3">
        <v>827000</v>
      </c>
      <c r="AG14" s="5">
        <v>872000</v>
      </c>
    </row>
    <row r="15" spans="1:33" x14ac:dyDescent="0.25">
      <c r="A15" s="9" t="s">
        <v>7</v>
      </c>
      <c r="B15" s="10"/>
      <c r="C15" s="10"/>
      <c r="D15" s="37">
        <f>MAX(10, D11-10)</f>
        <v>30</v>
      </c>
      <c r="E15" s="37"/>
      <c r="F15" s="10"/>
      <c r="G15" s="33"/>
      <c r="H15" s="55"/>
      <c r="I15" s="9"/>
      <c r="J15" s="10"/>
      <c r="K15" s="10"/>
      <c r="L15" s="10"/>
      <c r="M15" s="24" t="s">
        <v>28</v>
      </c>
      <c r="N15" s="24"/>
      <c r="O15" s="24" t="s">
        <v>29</v>
      </c>
      <c r="P15" s="24"/>
      <c r="Q15" s="24" t="s">
        <v>30</v>
      </c>
      <c r="R15" s="24"/>
      <c r="S15" s="24" t="s">
        <v>32</v>
      </c>
      <c r="T15" s="24"/>
      <c r="U15" s="40"/>
      <c r="V15" s="54"/>
      <c r="W15" s="1">
        <f t="shared" si="1"/>
        <v>70</v>
      </c>
      <c r="X15" s="3">
        <v>561500</v>
      </c>
      <c r="Y15" s="3">
        <v>606500</v>
      </c>
      <c r="Z15" s="3">
        <v>651500</v>
      </c>
      <c r="AA15" s="3">
        <v>696500</v>
      </c>
      <c r="AB15" s="3">
        <v>741500</v>
      </c>
      <c r="AC15" s="3">
        <v>786500</v>
      </c>
      <c r="AD15" s="3">
        <v>831500</v>
      </c>
      <c r="AE15" s="3">
        <v>876500</v>
      </c>
      <c r="AF15" s="3">
        <v>921500</v>
      </c>
      <c r="AG15" s="5">
        <v>966500</v>
      </c>
    </row>
    <row r="16" spans="1:33" x14ac:dyDescent="0.25">
      <c r="A16" s="9" t="s">
        <v>8</v>
      </c>
      <c r="B16" s="10"/>
      <c r="C16" s="10"/>
      <c r="D16" s="37">
        <f>MAX(10, D12-10)</f>
        <v>30</v>
      </c>
      <c r="E16" s="37"/>
      <c r="F16" s="10"/>
      <c r="G16" s="33"/>
      <c r="H16" s="55"/>
      <c r="I16" s="9"/>
      <c r="J16" s="10"/>
      <c r="K16" s="10"/>
      <c r="L16" s="10"/>
      <c r="M16" s="27">
        <f>D15/100*I4*D19/100*D5</f>
        <v>54000</v>
      </c>
      <c r="N16" s="27"/>
      <c r="O16" s="27">
        <f>D16/100*I4*D20/100*D5</f>
        <v>54000</v>
      </c>
      <c r="P16" s="27"/>
      <c r="Q16" s="27">
        <f>D17/100*I4*D21/100*D5</f>
        <v>90000</v>
      </c>
      <c r="R16" s="27"/>
      <c r="S16" s="27">
        <f>SUM(M16:R17)</f>
        <v>198000</v>
      </c>
      <c r="T16" s="27"/>
      <c r="U16" s="40"/>
      <c r="V16" s="54"/>
      <c r="W16" s="1">
        <f t="shared" si="1"/>
        <v>80</v>
      </c>
      <c r="X16" s="3">
        <v>656000</v>
      </c>
      <c r="Y16" s="3">
        <v>701000</v>
      </c>
      <c r="Z16" s="3">
        <v>746000</v>
      </c>
      <c r="AA16" s="3">
        <v>791000</v>
      </c>
      <c r="AB16" s="3">
        <v>836000</v>
      </c>
      <c r="AC16" s="3">
        <v>881000</v>
      </c>
      <c r="AD16" s="3">
        <v>926000</v>
      </c>
      <c r="AE16" s="3">
        <v>971000</v>
      </c>
      <c r="AF16" s="3">
        <v>1016000</v>
      </c>
      <c r="AG16" s="5">
        <v>1061000</v>
      </c>
    </row>
    <row r="17" spans="1:37" x14ac:dyDescent="0.25">
      <c r="A17" s="9" t="s">
        <v>9</v>
      </c>
      <c r="B17" s="10"/>
      <c r="C17" s="10"/>
      <c r="D17" s="37">
        <f>MAX(10, D13-10)</f>
        <v>40</v>
      </c>
      <c r="E17" s="37"/>
      <c r="F17" s="10"/>
      <c r="G17" s="33"/>
      <c r="H17" s="55"/>
      <c r="I17" s="9"/>
      <c r="J17" s="10"/>
      <c r="K17" s="10"/>
      <c r="L17" s="10"/>
      <c r="M17" s="27"/>
      <c r="N17" s="27"/>
      <c r="O17" s="27"/>
      <c r="P17" s="27"/>
      <c r="Q17" s="27"/>
      <c r="R17" s="27"/>
      <c r="S17" s="27"/>
      <c r="T17" s="27"/>
      <c r="U17" s="40"/>
      <c r="V17" s="54"/>
      <c r="W17" s="1">
        <f t="shared" si="1"/>
        <v>90</v>
      </c>
      <c r="X17" s="3">
        <v>750500</v>
      </c>
      <c r="Y17" s="3">
        <v>795500</v>
      </c>
      <c r="Z17" s="3">
        <v>840500</v>
      </c>
      <c r="AA17" s="3">
        <v>885500</v>
      </c>
      <c r="AB17" s="3">
        <v>930500</v>
      </c>
      <c r="AC17" s="3">
        <v>975500</v>
      </c>
      <c r="AD17" s="3">
        <v>1020500</v>
      </c>
      <c r="AE17" s="3">
        <v>1065500</v>
      </c>
      <c r="AF17" s="3">
        <v>1110500</v>
      </c>
      <c r="AG17" s="5">
        <v>1155500</v>
      </c>
    </row>
    <row r="18" spans="1:37" x14ac:dyDescent="0.25">
      <c r="A18" s="23" t="s">
        <v>12</v>
      </c>
      <c r="B18" s="24"/>
      <c r="C18" s="24"/>
      <c r="D18" s="24"/>
      <c r="E18" s="24"/>
      <c r="F18" s="24"/>
      <c r="G18" s="25"/>
      <c r="H18" s="55"/>
      <c r="I18" s="9"/>
      <c r="J18" s="10"/>
      <c r="K18" s="10"/>
      <c r="L18" s="10"/>
      <c r="M18" s="10"/>
      <c r="N18" s="10"/>
      <c r="O18" s="10"/>
      <c r="P18" s="10"/>
      <c r="Q18" s="24" t="s">
        <v>36</v>
      </c>
      <c r="R18" s="24"/>
      <c r="S18" s="27">
        <f>S13-S16</f>
        <v>576000</v>
      </c>
      <c r="T18" s="27"/>
      <c r="U18" s="40"/>
      <c r="V18" s="54"/>
      <c r="W18" s="1">
        <f t="shared" si="1"/>
        <v>100</v>
      </c>
      <c r="X18" s="3">
        <v>845000</v>
      </c>
      <c r="Y18" s="3">
        <v>890000</v>
      </c>
      <c r="Z18" s="3">
        <v>935000</v>
      </c>
      <c r="AA18" s="3">
        <v>980000</v>
      </c>
      <c r="AB18" s="3">
        <v>1025000</v>
      </c>
      <c r="AC18" s="3">
        <v>1070000</v>
      </c>
      <c r="AD18" s="3">
        <v>1115000</v>
      </c>
      <c r="AE18" s="3">
        <v>1160000</v>
      </c>
      <c r="AF18" s="3">
        <v>1205000</v>
      </c>
      <c r="AG18" s="5">
        <v>1250000</v>
      </c>
    </row>
    <row r="19" spans="1:37" x14ac:dyDescent="0.25">
      <c r="A19" s="9" t="s">
        <v>7</v>
      </c>
      <c r="B19" s="10"/>
      <c r="C19" s="10"/>
      <c r="D19" s="37">
        <f>MIN(100, 2*D11)</f>
        <v>80</v>
      </c>
      <c r="E19" s="37"/>
      <c r="F19" s="10"/>
      <c r="G19" s="33"/>
      <c r="H19" s="55"/>
      <c r="I19" s="9"/>
      <c r="J19" s="10"/>
      <c r="K19" s="10"/>
      <c r="L19" s="10"/>
      <c r="M19" s="10"/>
      <c r="N19" s="10"/>
      <c r="O19" s="10"/>
      <c r="P19" s="10"/>
      <c r="Q19" s="24"/>
      <c r="R19" s="24"/>
      <c r="S19" s="27"/>
      <c r="T19" s="27"/>
      <c r="U19" s="4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33"/>
    </row>
    <row r="20" spans="1:37" x14ac:dyDescent="0.25">
      <c r="A20" s="9" t="s">
        <v>8</v>
      </c>
      <c r="B20" s="10"/>
      <c r="C20" s="10"/>
      <c r="D20" s="37">
        <f t="shared" ref="D20:D21" si="2">MIN(100, 2*D12)</f>
        <v>80</v>
      </c>
      <c r="E20" s="37"/>
      <c r="F20" s="10"/>
      <c r="G20" s="33"/>
      <c r="H20" s="55"/>
      <c r="I20" s="48" t="s">
        <v>35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33"/>
    </row>
    <row r="21" spans="1:37" ht="15.75" thickBot="1" x14ac:dyDescent="0.3">
      <c r="A21" s="13" t="s">
        <v>9</v>
      </c>
      <c r="B21" s="14"/>
      <c r="C21" s="14"/>
      <c r="D21" s="38">
        <f t="shared" si="2"/>
        <v>100</v>
      </c>
      <c r="E21" s="38"/>
      <c r="F21" s="14"/>
      <c r="G21" s="26"/>
      <c r="H21" s="55"/>
      <c r="I21" s="9"/>
      <c r="J21" s="10"/>
      <c r="K21" s="10"/>
      <c r="L21" s="10"/>
      <c r="M21" s="10"/>
      <c r="N21" s="10"/>
      <c r="O21" s="10"/>
      <c r="P21" s="10"/>
      <c r="Q21" s="24" t="s">
        <v>37</v>
      </c>
      <c r="R21" s="24"/>
      <c r="S21" s="21">
        <f>S9+S18</f>
        <v>1038500</v>
      </c>
      <c r="T21" s="27"/>
      <c r="U21" s="4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33"/>
    </row>
    <row r="22" spans="1:37" ht="15.75" thickBot="1" x14ac:dyDescent="0.3">
      <c r="A22" s="17"/>
      <c r="B22" s="17"/>
      <c r="C22" s="17"/>
      <c r="D22" s="17"/>
      <c r="E22" s="17"/>
      <c r="F22" s="17"/>
      <c r="G22" s="17"/>
      <c r="H22" s="55"/>
      <c r="I22" s="13"/>
      <c r="J22" s="14"/>
      <c r="K22" s="14"/>
      <c r="L22" s="14"/>
      <c r="M22" s="14"/>
      <c r="N22" s="14"/>
      <c r="O22" s="14"/>
      <c r="P22" s="14"/>
      <c r="Q22" s="52"/>
      <c r="R22" s="52"/>
      <c r="S22" s="51"/>
      <c r="T22" s="51"/>
      <c r="U22" s="56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26"/>
    </row>
    <row r="23" spans="1:37" x14ac:dyDescent="0.25">
      <c r="A23" s="44" t="s">
        <v>16</v>
      </c>
      <c r="B23" s="45"/>
      <c r="C23" s="45"/>
      <c r="D23" s="45"/>
      <c r="E23" s="45"/>
      <c r="F23" s="45"/>
      <c r="G23" s="46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1:37" ht="15.75" thickBot="1" x14ac:dyDescent="0.3">
      <c r="A24" s="9" t="s">
        <v>15</v>
      </c>
      <c r="B24" s="10"/>
      <c r="C24" s="10"/>
      <c r="D24" s="10"/>
      <c r="E24" s="27">
        <v>1</v>
      </c>
      <c r="F24" s="27"/>
      <c r="G24" s="28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1:37" x14ac:dyDescent="0.25">
      <c r="A25" s="9"/>
      <c r="B25" s="10"/>
      <c r="C25" s="10"/>
      <c r="D25" s="10"/>
      <c r="E25" s="10"/>
      <c r="F25" s="10"/>
      <c r="G25" s="33"/>
      <c r="H25" s="55"/>
      <c r="I25" s="44" t="s">
        <v>40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6"/>
    </row>
    <row r="26" spans="1:37" x14ac:dyDescent="0.25">
      <c r="A26" s="9"/>
      <c r="B26" s="10"/>
      <c r="C26" s="10"/>
      <c r="D26" s="10"/>
      <c r="E26" s="10"/>
      <c r="F26" s="10"/>
      <c r="G26" s="33"/>
      <c r="H26" s="55"/>
      <c r="I26" s="48" t="s">
        <v>19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0"/>
    </row>
    <row r="27" spans="1:37" x14ac:dyDescent="0.25">
      <c r="A27" s="9"/>
      <c r="B27" s="10"/>
      <c r="C27" s="10"/>
      <c r="D27" s="10"/>
      <c r="E27" s="10"/>
      <c r="F27" s="10"/>
      <c r="G27" s="33"/>
      <c r="H27" s="55"/>
      <c r="I27" s="48" t="s">
        <v>33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0"/>
      <c r="V27" s="24" t="s">
        <v>41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</row>
    <row r="28" spans="1:37" x14ac:dyDescent="0.25">
      <c r="A28" s="9"/>
      <c r="B28" s="10"/>
      <c r="C28" s="10"/>
      <c r="D28" s="10"/>
      <c r="E28" s="10"/>
      <c r="F28" s="10"/>
      <c r="G28" s="33"/>
      <c r="H28" s="55"/>
      <c r="I28" s="23" t="s">
        <v>22</v>
      </c>
      <c r="J28" s="24"/>
      <c r="K28" s="24" t="s">
        <v>23</v>
      </c>
      <c r="L28" s="24"/>
      <c r="M28" s="24" t="s">
        <v>25</v>
      </c>
      <c r="N28" s="24"/>
      <c r="O28" s="24" t="s">
        <v>26</v>
      </c>
      <c r="P28" s="24"/>
      <c r="Q28" s="24" t="s">
        <v>27</v>
      </c>
      <c r="R28" s="24"/>
      <c r="S28" s="24" t="s">
        <v>31</v>
      </c>
      <c r="T28" s="24"/>
      <c r="U28" s="40"/>
      <c r="V28" s="54" t="s">
        <v>42</v>
      </c>
      <c r="W28" s="10"/>
      <c r="X28" s="10"/>
      <c r="Y28" s="67" t="s">
        <v>37</v>
      </c>
      <c r="Z28" s="10"/>
      <c r="AA28" s="24" t="s">
        <v>43</v>
      </c>
      <c r="AB28" s="24"/>
      <c r="AC28" s="24"/>
      <c r="AD28" s="10"/>
      <c r="AE28" s="10"/>
      <c r="AF28" s="10"/>
      <c r="AG28" s="33"/>
    </row>
    <row r="29" spans="1:37" ht="15.75" thickBot="1" x14ac:dyDescent="0.3">
      <c r="A29" s="13"/>
      <c r="B29" s="14"/>
      <c r="C29" s="14"/>
      <c r="D29" s="14"/>
      <c r="E29" s="14"/>
      <c r="F29" s="14"/>
      <c r="G29" s="26"/>
      <c r="H29" s="55"/>
      <c r="I29" s="47">
        <f ca="1">E44</f>
        <v>2500</v>
      </c>
      <c r="J29" s="27"/>
      <c r="K29" s="27">
        <f ca="1">I29*D4</f>
        <v>75000</v>
      </c>
      <c r="L29" s="27"/>
      <c r="M29" s="27">
        <f ca="1">(1-D11/100)*I29*2*D5</f>
        <v>150000</v>
      </c>
      <c r="N29" s="27"/>
      <c r="O29" s="27">
        <f ca="1">(1-D12/100)*I29*2*D5</f>
        <v>150000</v>
      </c>
      <c r="P29" s="27"/>
      <c r="Q29" s="27">
        <f ca="1">(1-D13/100)*I29*2*D5</f>
        <v>125000</v>
      </c>
      <c r="R29" s="27"/>
      <c r="S29" s="27">
        <f ca="1">SUM(K29:R30)</f>
        <v>500000</v>
      </c>
      <c r="T29" s="27"/>
      <c r="U29" s="40"/>
      <c r="V29" s="54"/>
      <c r="W29" s="10"/>
      <c r="X29" s="10"/>
      <c r="Y29" s="67"/>
      <c r="Z29" s="10"/>
      <c r="AA29" s="24"/>
      <c r="AB29" s="24"/>
      <c r="AC29" s="24"/>
      <c r="AD29" s="10"/>
      <c r="AE29" s="10"/>
      <c r="AF29" s="10"/>
      <c r="AG29" s="33"/>
    </row>
    <row r="30" spans="1:37" x14ac:dyDescent="0.25">
      <c r="A30" s="17"/>
      <c r="B30" s="17"/>
      <c r="C30" s="17"/>
      <c r="D30" s="17"/>
      <c r="E30" s="17"/>
      <c r="F30" s="17"/>
      <c r="G30" s="17"/>
      <c r="H30" s="55"/>
      <c r="I30" s="4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0"/>
      <c r="V30" s="54"/>
      <c r="W30" s="3"/>
      <c r="X30" s="2">
        <f ca="1">S46</f>
        <v>572500</v>
      </c>
      <c r="Y30" s="67"/>
      <c r="Z30" s="10"/>
      <c r="AA30" s="11">
        <f>AVERAGE(X31:X40)</f>
        <v>689000</v>
      </c>
      <c r="AB30" s="11"/>
      <c r="AC30" s="11"/>
      <c r="AD30" s="10"/>
      <c r="AE30" s="10"/>
      <c r="AF30" s="10"/>
      <c r="AG30" s="33"/>
      <c r="AH30" s="68"/>
      <c r="AI30" s="39"/>
      <c r="AJ30" s="39"/>
      <c r="AK30" s="39"/>
    </row>
    <row r="31" spans="1:37" x14ac:dyDescent="0.25">
      <c r="A31" s="17"/>
      <c r="B31" s="17"/>
      <c r="C31" s="17"/>
      <c r="D31" s="17"/>
      <c r="E31" s="17"/>
      <c r="F31" s="17"/>
      <c r="G31" s="17"/>
      <c r="H31" s="55"/>
      <c r="I31" s="47"/>
      <c r="J31" s="27"/>
      <c r="K31" s="57" t="s">
        <v>24</v>
      </c>
      <c r="L31" s="58"/>
      <c r="M31" s="57" t="s">
        <v>28</v>
      </c>
      <c r="N31" s="58"/>
      <c r="O31" s="57" t="s">
        <v>29</v>
      </c>
      <c r="P31" s="58"/>
      <c r="Q31" s="57" t="s">
        <v>30</v>
      </c>
      <c r="R31" s="58"/>
      <c r="S31" s="57" t="s">
        <v>32</v>
      </c>
      <c r="T31" s="58"/>
      <c r="U31" s="40"/>
      <c r="V31" s="54"/>
      <c r="W31" s="3">
        <v>1</v>
      </c>
      <c r="X31" s="3">
        <f t="dataTable" ref="X31:X40" dt2D="0" dtr="0" r1="W30" ca="1"/>
        <v>1155000</v>
      </c>
      <c r="Y31" s="67"/>
      <c r="Z31" s="10"/>
      <c r="AA31" s="11"/>
      <c r="AB31" s="11"/>
      <c r="AC31" s="11"/>
      <c r="AD31" s="10"/>
      <c r="AE31" s="10"/>
      <c r="AF31" s="10"/>
      <c r="AG31" s="33"/>
      <c r="AI31" s="53"/>
    </row>
    <row r="32" spans="1:37" x14ac:dyDescent="0.25">
      <c r="A32" s="17"/>
      <c r="B32" s="17"/>
      <c r="C32" s="17"/>
      <c r="D32" s="17"/>
      <c r="E32" s="17"/>
      <c r="F32" s="17"/>
      <c r="G32" s="17"/>
      <c r="H32" s="55"/>
      <c r="I32" s="47"/>
      <c r="J32" s="27"/>
      <c r="K32" s="27">
        <f ca="1">I29*D3</f>
        <v>75000</v>
      </c>
      <c r="L32" s="27"/>
      <c r="M32" s="27">
        <f ca="1">D11/100*I29*D5</f>
        <v>50000</v>
      </c>
      <c r="N32" s="27"/>
      <c r="O32" s="27">
        <f ca="1">D12/100*I29*D5</f>
        <v>50000</v>
      </c>
      <c r="P32" s="27"/>
      <c r="Q32" s="27">
        <f ca="1">D13/100*I29*D5</f>
        <v>62500</v>
      </c>
      <c r="R32" s="27"/>
      <c r="S32" s="21">
        <f ca="1">SUM(D2, K32:R33)</f>
        <v>247500</v>
      </c>
      <c r="T32" s="27"/>
      <c r="U32" s="40"/>
      <c r="V32" s="54"/>
      <c r="W32" s="3">
        <f>W31+1</f>
        <v>2</v>
      </c>
      <c r="X32" s="3">
        <v>572500</v>
      </c>
      <c r="Y32" s="67"/>
      <c r="Z32" s="10"/>
      <c r="AA32" s="59"/>
      <c r="AB32" s="61"/>
      <c r="AC32" s="60"/>
      <c r="AD32" s="10"/>
      <c r="AE32" s="10"/>
      <c r="AF32" s="10"/>
      <c r="AG32" s="33"/>
    </row>
    <row r="33" spans="1:33" x14ac:dyDescent="0.25">
      <c r="A33" s="17"/>
      <c r="B33" s="17"/>
      <c r="C33" s="17"/>
      <c r="D33" s="17"/>
      <c r="E33" s="17"/>
      <c r="F33" s="17"/>
      <c r="G33" s="17"/>
      <c r="H33" s="55"/>
      <c r="I33" s="4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40"/>
      <c r="V33" s="54"/>
      <c r="W33" s="3">
        <f t="shared" ref="W33:W40" si="3">W32+1</f>
        <v>3</v>
      </c>
      <c r="X33" s="3">
        <v>572500</v>
      </c>
      <c r="Y33" s="67"/>
      <c r="Z33" s="10"/>
      <c r="AA33" s="62"/>
      <c r="AB33" s="29"/>
      <c r="AC33" s="63"/>
      <c r="AD33" s="10"/>
      <c r="AE33" s="10"/>
      <c r="AF33" s="10"/>
      <c r="AG33" s="33"/>
    </row>
    <row r="34" spans="1:33" x14ac:dyDescent="0.25">
      <c r="A34" s="17"/>
      <c r="B34" s="17"/>
      <c r="C34" s="17"/>
      <c r="D34" s="17"/>
      <c r="E34" s="17"/>
      <c r="F34" s="17"/>
      <c r="G34" s="17"/>
      <c r="H34" s="55"/>
      <c r="I34" s="9"/>
      <c r="J34" s="10"/>
      <c r="K34" s="10"/>
      <c r="L34" s="10"/>
      <c r="M34" s="10"/>
      <c r="N34" s="10"/>
      <c r="O34" s="10"/>
      <c r="P34" s="10"/>
      <c r="Q34" s="24" t="s">
        <v>36</v>
      </c>
      <c r="R34" s="24"/>
      <c r="S34" s="21">
        <f ca="1">S29-S32</f>
        <v>252500</v>
      </c>
      <c r="T34" s="27"/>
      <c r="U34" s="40"/>
      <c r="V34" s="54"/>
      <c r="W34" s="3">
        <f t="shared" si="3"/>
        <v>4</v>
      </c>
      <c r="X34" s="3">
        <v>572500</v>
      </c>
      <c r="Y34" s="67"/>
      <c r="Z34" s="10"/>
      <c r="AA34" s="62"/>
      <c r="AB34" s="29"/>
      <c r="AC34" s="63"/>
      <c r="AD34" s="10"/>
      <c r="AE34" s="10"/>
      <c r="AF34" s="10"/>
      <c r="AG34" s="33"/>
    </row>
    <row r="35" spans="1:33" ht="15.75" thickBot="1" x14ac:dyDescent="0.3">
      <c r="A35" s="17"/>
      <c r="B35" s="17"/>
      <c r="C35" s="17"/>
      <c r="D35" s="17"/>
      <c r="E35" s="17"/>
      <c r="F35" s="17"/>
      <c r="G35" s="17"/>
      <c r="H35" s="55"/>
      <c r="I35" s="9"/>
      <c r="J35" s="10"/>
      <c r="K35" s="10"/>
      <c r="L35" s="10"/>
      <c r="M35" s="10"/>
      <c r="N35" s="10"/>
      <c r="O35" s="10"/>
      <c r="P35" s="10"/>
      <c r="Q35" s="24"/>
      <c r="R35" s="24"/>
      <c r="S35" s="27"/>
      <c r="T35" s="27"/>
      <c r="U35" s="40"/>
      <c r="V35" s="54"/>
      <c r="W35" s="3">
        <f t="shared" si="3"/>
        <v>5</v>
      </c>
      <c r="X35" s="3">
        <v>572500</v>
      </c>
      <c r="Y35" s="67"/>
      <c r="Z35" s="10"/>
      <c r="AA35" s="62"/>
      <c r="AB35" s="29"/>
      <c r="AC35" s="63"/>
      <c r="AD35" s="10"/>
      <c r="AE35" s="10"/>
      <c r="AF35" s="10"/>
      <c r="AG35" s="33"/>
    </row>
    <row r="36" spans="1:33" x14ac:dyDescent="0.25">
      <c r="A36" s="30" t="s">
        <v>17</v>
      </c>
      <c r="B36" s="31"/>
      <c r="C36" s="31"/>
      <c r="D36" s="31"/>
      <c r="E36" s="31"/>
      <c r="F36" s="31"/>
      <c r="G36" s="32"/>
      <c r="H36" s="55"/>
      <c r="I36" s="48" t="s">
        <v>34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0"/>
      <c r="V36" s="54"/>
      <c r="W36" s="3">
        <f t="shared" si="3"/>
        <v>6</v>
      </c>
      <c r="X36" s="3">
        <v>1155000</v>
      </c>
      <c r="Y36" s="67"/>
      <c r="Z36" s="10"/>
      <c r="AA36" s="62"/>
      <c r="AB36" s="29"/>
      <c r="AC36" s="63"/>
      <c r="AD36" s="10"/>
      <c r="AE36" s="10"/>
      <c r="AF36" s="10"/>
      <c r="AG36" s="33"/>
    </row>
    <row r="37" spans="1:33" x14ac:dyDescent="0.25">
      <c r="A37" s="23" t="s">
        <v>3</v>
      </c>
      <c r="B37" s="24"/>
      <c r="C37" s="24"/>
      <c r="D37" s="24"/>
      <c r="E37" s="24"/>
      <c r="F37" s="24"/>
      <c r="G37" s="25"/>
      <c r="H37" s="55"/>
      <c r="I37" s="9"/>
      <c r="J37" s="10"/>
      <c r="K37" s="10"/>
      <c r="L37" s="10"/>
      <c r="M37" s="24" t="s">
        <v>25</v>
      </c>
      <c r="N37" s="24"/>
      <c r="O37" s="24" t="s">
        <v>26</v>
      </c>
      <c r="P37" s="24"/>
      <c r="Q37" s="24" t="s">
        <v>27</v>
      </c>
      <c r="R37" s="24"/>
      <c r="S37" s="24" t="s">
        <v>31</v>
      </c>
      <c r="T37" s="24"/>
      <c r="U37" s="40"/>
      <c r="V37" s="54"/>
      <c r="W37" s="3">
        <f t="shared" si="3"/>
        <v>7</v>
      </c>
      <c r="X37" s="3">
        <v>572500</v>
      </c>
      <c r="Y37" s="67"/>
      <c r="Z37" s="10"/>
      <c r="AA37" s="62"/>
      <c r="AB37" s="29"/>
      <c r="AC37" s="63"/>
      <c r="AD37" s="10"/>
      <c r="AE37" s="10"/>
      <c r="AF37" s="10"/>
      <c r="AG37" s="33"/>
    </row>
    <row r="38" spans="1:33" x14ac:dyDescent="0.25">
      <c r="A38" s="9" t="s">
        <v>4</v>
      </c>
      <c r="B38" s="10"/>
      <c r="C38" s="10"/>
      <c r="D38" s="10"/>
      <c r="E38" s="21">
        <v>5000</v>
      </c>
      <c r="F38" s="21"/>
      <c r="G38" s="22"/>
      <c r="H38" s="55"/>
      <c r="I38" s="9"/>
      <c r="J38" s="10"/>
      <c r="K38" s="10"/>
      <c r="L38" s="10"/>
      <c r="M38" s="27">
        <f ca="1">(1-D15/100)*I29*D19/100*2*D5</f>
        <v>140000</v>
      </c>
      <c r="N38" s="27"/>
      <c r="O38" s="27">
        <f ca="1">(1-D16/100)*I29*D20/100*2*D5</f>
        <v>140000</v>
      </c>
      <c r="P38" s="27"/>
      <c r="Q38" s="27">
        <f ca="1">(1-D17/100)*I29*D21/100*2*D5</f>
        <v>150000</v>
      </c>
      <c r="R38" s="27"/>
      <c r="S38" s="27">
        <f ca="1">SUM(M38:R39)</f>
        <v>430000</v>
      </c>
      <c r="T38" s="27"/>
      <c r="U38" s="40"/>
      <c r="V38" s="54"/>
      <c r="W38" s="3">
        <f t="shared" si="3"/>
        <v>8</v>
      </c>
      <c r="X38" s="3">
        <v>572500</v>
      </c>
      <c r="Y38" s="67"/>
      <c r="Z38" s="10"/>
      <c r="AA38" s="62"/>
      <c r="AB38" s="29"/>
      <c r="AC38" s="63"/>
      <c r="AD38" s="10"/>
      <c r="AE38" s="10"/>
      <c r="AF38" s="10"/>
      <c r="AG38" s="33"/>
    </row>
    <row r="39" spans="1:33" x14ac:dyDescent="0.25">
      <c r="A39" s="9" t="s">
        <v>6</v>
      </c>
      <c r="B39" s="10"/>
      <c r="C39" s="10"/>
      <c r="D39" s="10"/>
      <c r="E39" s="21">
        <v>2500</v>
      </c>
      <c r="F39" s="21"/>
      <c r="G39" s="22"/>
      <c r="H39" s="55"/>
      <c r="I39" s="9"/>
      <c r="J39" s="10"/>
      <c r="K39" s="10"/>
      <c r="L39" s="10"/>
      <c r="M39" s="27"/>
      <c r="N39" s="27"/>
      <c r="O39" s="27"/>
      <c r="P39" s="27"/>
      <c r="Q39" s="27"/>
      <c r="R39" s="27"/>
      <c r="S39" s="27"/>
      <c r="T39" s="27"/>
      <c r="U39" s="40"/>
      <c r="V39" s="54"/>
      <c r="W39" s="3">
        <f t="shared" si="3"/>
        <v>9</v>
      </c>
      <c r="X39" s="3">
        <v>572500</v>
      </c>
      <c r="Y39" s="67"/>
      <c r="Z39" s="10"/>
      <c r="AA39" s="62"/>
      <c r="AB39" s="29"/>
      <c r="AC39" s="63"/>
      <c r="AD39" s="10"/>
      <c r="AE39" s="10"/>
      <c r="AF39" s="10"/>
      <c r="AG39" s="33"/>
    </row>
    <row r="40" spans="1:33" x14ac:dyDescent="0.25">
      <c r="A40" s="18" t="s">
        <v>18</v>
      </c>
      <c r="B40" s="19"/>
      <c r="C40" s="19"/>
      <c r="D40" s="19"/>
      <c r="E40" s="19"/>
      <c r="F40" s="19"/>
      <c r="G40" s="20"/>
      <c r="H40" s="55"/>
      <c r="I40" s="9"/>
      <c r="J40" s="10"/>
      <c r="K40" s="10"/>
      <c r="L40" s="10"/>
      <c r="M40" s="24" t="s">
        <v>28</v>
      </c>
      <c r="N40" s="24"/>
      <c r="O40" s="24" t="s">
        <v>29</v>
      </c>
      <c r="P40" s="24"/>
      <c r="Q40" s="24" t="s">
        <v>30</v>
      </c>
      <c r="R40" s="24"/>
      <c r="S40" s="24" t="s">
        <v>32</v>
      </c>
      <c r="T40" s="24"/>
      <c r="U40" s="40"/>
      <c r="V40" s="54"/>
      <c r="W40" s="3">
        <f t="shared" si="3"/>
        <v>10</v>
      </c>
      <c r="X40" s="3">
        <v>572500</v>
      </c>
      <c r="Y40" s="67"/>
      <c r="Z40" s="10"/>
      <c r="AA40" s="64"/>
      <c r="AB40" s="65"/>
      <c r="AC40" s="66"/>
      <c r="AD40" s="10"/>
      <c r="AE40" s="10"/>
      <c r="AF40" s="10"/>
      <c r="AG40" s="33"/>
    </row>
    <row r="41" spans="1:33" x14ac:dyDescent="0.25">
      <c r="A41" s="9" t="s">
        <v>19</v>
      </c>
      <c r="B41" s="10"/>
      <c r="C41" s="10"/>
      <c r="D41" s="10"/>
      <c r="E41" s="11">
        <f ca="1">RAND()</f>
        <v>0.98677913841112974</v>
      </c>
      <c r="F41" s="11"/>
      <c r="G41" s="12"/>
      <c r="H41" s="55"/>
      <c r="I41" s="9"/>
      <c r="J41" s="10"/>
      <c r="K41" s="10"/>
      <c r="L41" s="10"/>
      <c r="M41" s="27">
        <f ca="1">D15/100*I29*D19/100*D5</f>
        <v>30000</v>
      </c>
      <c r="N41" s="27"/>
      <c r="O41" s="27">
        <f ca="1">D16/100*I29*D20/100*D5</f>
        <v>30000</v>
      </c>
      <c r="P41" s="27"/>
      <c r="Q41" s="27">
        <f ca="1">D17/100*I29*D21/100*D5</f>
        <v>50000</v>
      </c>
      <c r="R41" s="27"/>
      <c r="S41" s="27">
        <f ca="1">SUM(M41:R42)</f>
        <v>110000</v>
      </c>
      <c r="T41" s="27"/>
      <c r="U41" s="40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2"/>
    </row>
    <row r="42" spans="1:33" x14ac:dyDescent="0.25">
      <c r="A42" s="9" t="s">
        <v>20</v>
      </c>
      <c r="B42" s="10"/>
      <c r="C42" s="10"/>
      <c r="D42" s="10"/>
      <c r="E42" s="11">
        <f ca="1">RAND()</f>
        <v>0.29489488901865457</v>
      </c>
      <c r="F42" s="11"/>
      <c r="G42" s="12"/>
      <c r="H42" s="55"/>
      <c r="I42" s="9"/>
      <c r="J42" s="10"/>
      <c r="K42" s="10"/>
      <c r="L42" s="10"/>
      <c r="M42" s="27"/>
      <c r="N42" s="27"/>
      <c r="O42" s="27"/>
      <c r="P42" s="27"/>
      <c r="Q42" s="27"/>
      <c r="R42" s="27"/>
      <c r="S42" s="27"/>
      <c r="T42" s="27"/>
      <c r="U42" s="40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2"/>
    </row>
    <row r="43" spans="1:33" x14ac:dyDescent="0.25">
      <c r="A43" s="6" t="s">
        <v>21</v>
      </c>
      <c r="B43" s="7"/>
      <c r="C43" s="7"/>
      <c r="D43" s="7"/>
      <c r="E43" s="7"/>
      <c r="F43" s="7"/>
      <c r="G43" s="8"/>
      <c r="H43" s="55"/>
      <c r="I43" s="9"/>
      <c r="J43" s="10"/>
      <c r="K43" s="10"/>
      <c r="L43" s="10"/>
      <c r="M43" s="10"/>
      <c r="N43" s="10"/>
      <c r="O43" s="10"/>
      <c r="P43" s="10"/>
      <c r="Q43" s="24" t="s">
        <v>36</v>
      </c>
      <c r="R43" s="24"/>
      <c r="S43" s="27">
        <f ca="1">S38-S41</f>
        <v>320000</v>
      </c>
      <c r="T43" s="27"/>
      <c r="U43" s="40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2"/>
    </row>
    <row r="44" spans="1:33" x14ac:dyDescent="0.25">
      <c r="A44" s="9" t="s">
        <v>19</v>
      </c>
      <c r="B44" s="10"/>
      <c r="C44" s="10"/>
      <c r="D44" s="10"/>
      <c r="E44" s="11">
        <f ca="1">IF(E41&lt;0.3, E38, E39)</f>
        <v>2500</v>
      </c>
      <c r="F44" s="11"/>
      <c r="G44" s="12"/>
      <c r="H44" s="55"/>
      <c r="I44" s="9"/>
      <c r="J44" s="10"/>
      <c r="K44" s="10"/>
      <c r="L44" s="10"/>
      <c r="M44" s="10"/>
      <c r="N44" s="10"/>
      <c r="O44" s="10"/>
      <c r="P44" s="10"/>
      <c r="Q44" s="24"/>
      <c r="R44" s="24"/>
      <c r="S44" s="27"/>
      <c r="T44" s="27"/>
      <c r="U44" s="40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2"/>
    </row>
    <row r="45" spans="1:33" ht="15.75" thickBot="1" x14ac:dyDescent="0.3">
      <c r="A45" s="13" t="s">
        <v>20</v>
      </c>
      <c r="B45" s="14"/>
      <c r="C45" s="14"/>
      <c r="D45" s="14"/>
      <c r="E45" s="15">
        <f ca="1">IF(E42&lt;0.7, E38, E39)</f>
        <v>5000</v>
      </c>
      <c r="F45" s="15"/>
      <c r="G45" s="16"/>
      <c r="H45" s="55"/>
      <c r="I45" s="48" t="s">
        <v>35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0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2"/>
    </row>
    <row r="46" spans="1:33" x14ac:dyDescent="0.25">
      <c r="A46" s="55"/>
      <c r="B46" s="55"/>
      <c r="C46" s="55"/>
      <c r="D46" s="55"/>
      <c r="E46" s="55"/>
      <c r="F46" s="55"/>
      <c r="G46" s="55"/>
      <c r="H46" s="55"/>
      <c r="I46" s="9"/>
      <c r="J46" s="10"/>
      <c r="K46" s="10"/>
      <c r="L46" s="10"/>
      <c r="M46" s="10"/>
      <c r="N46" s="10"/>
      <c r="O46" s="10"/>
      <c r="P46" s="10"/>
      <c r="Q46" s="24" t="s">
        <v>37</v>
      </c>
      <c r="R46" s="24"/>
      <c r="S46" s="21">
        <f ca="1">S34+S43</f>
        <v>572500</v>
      </c>
      <c r="T46" s="27"/>
      <c r="U46" s="40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2"/>
    </row>
    <row r="47" spans="1:33" x14ac:dyDescent="0.25">
      <c r="A47" s="55"/>
      <c r="B47" s="55"/>
      <c r="C47" s="55"/>
      <c r="D47" s="55"/>
      <c r="E47" s="55"/>
      <c r="F47" s="55"/>
      <c r="G47" s="55"/>
      <c r="H47" s="55"/>
      <c r="I47" s="9"/>
      <c r="J47" s="10"/>
      <c r="K47" s="10"/>
      <c r="L47" s="10"/>
      <c r="M47" s="10"/>
      <c r="N47" s="10"/>
      <c r="O47" s="10"/>
      <c r="P47" s="10"/>
      <c r="Q47" s="24"/>
      <c r="R47" s="24"/>
      <c r="S47" s="27"/>
      <c r="T47" s="27"/>
      <c r="U47" s="40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2"/>
    </row>
    <row r="48" spans="1:33" x14ac:dyDescent="0.25">
      <c r="A48" s="55"/>
      <c r="B48" s="55"/>
      <c r="C48" s="55"/>
      <c r="D48" s="55"/>
      <c r="E48" s="55"/>
      <c r="F48" s="55"/>
      <c r="G48" s="55"/>
      <c r="H48" s="55"/>
      <c r="I48" s="48" t="s">
        <v>20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50"/>
    </row>
    <row r="49" spans="1:33" x14ac:dyDescent="0.25">
      <c r="A49" s="55"/>
      <c r="B49" s="55"/>
      <c r="C49" s="55"/>
      <c r="D49" s="55"/>
      <c r="E49" s="55"/>
      <c r="F49" s="55"/>
      <c r="G49" s="55"/>
      <c r="H49" s="55"/>
      <c r="I49" s="48" t="s">
        <v>33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0"/>
      <c r="V49" s="24" t="s">
        <v>41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5"/>
    </row>
    <row r="50" spans="1:33" x14ac:dyDescent="0.25">
      <c r="A50" s="55"/>
      <c r="B50" s="55"/>
      <c r="C50" s="55"/>
      <c r="D50" s="55"/>
      <c r="E50" s="55"/>
      <c r="F50" s="55"/>
      <c r="G50" s="55"/>
      <c r="H50" s="55"/>
      <c r="I50" s="23" t="s">
        <v>22</v>
      </c>
      <c r="J50" s="24"/>
      <c r="K50" s="24" t="s">
        <v>23</v>
      </c>
      <c r="L50" s="24"/>
      <c r="M50" s="24" t="s">
        <v>25</v>
      </c>
      <c r="N50" s="24"/>
      <c r="O50" s="24" t="s">
        <v>26</v>
      </c>
      <c r="P50" s="24"/>
      <c r="Q50" s="24" t="s">
        <v>27</v>
      </c>
      <c r="R50" s="24"/>
      <c r="S50" s="24" t="s">
        <v>31</v>
      </c>
      <c r="T50" s="24"/>
      <c r="U50" s="40"/>
      <c r="V50" s="54" t="s">
        <v>42</v>
      </c>
      <c r="W50" s="10"/>
      <c r="X50" s="10"/>
      <c r="Y50" s="67" t="s">
        <v>37</v>
      </c>
      <c r="Z50" s="10"/>
      <c r="AA50" s="24" t="s">
        <v>43</v>
      </c>
      <c r="AB50" s="24"/>
      <c r="AC50" s="24"/>
      <c r="AD50" s="10"/>
      <c r="AE50" s="10"/>
      <c r="AF50" s="10"/>
      <c r="AG50" s="33"/>
    </row>
    <row r="51" spans="1:33" x14ac:dyDescent="0.25">
      <c r="A51" s="55"/>
      <c r="B51" s="55"/>
      <c r="C51" s="55"/>
      <c r="D51" s="55"/>
      <c r="E51" s="55"/>
      <c r="F51" s="55"/>
      <c r="G51" s="55"/>
      <c r="H51" s="55"/>
      <c r="I51" s="47">
        <f ca="1">E45</f>
        <v>5000</v>
      </c>
      <c r="J51" s="27"/>
      <c r="K51" s="27">
        <f ca="1">I51*D4</f>
        <v>150000</v>
      </c>
      <c r="L51" s="27"/>
      <c r="M51" s="27">
        <f ca="1">(1-D11/100)*I51*2*D5</f>
        <v>300000</v>
      </c>
      <c r="N51" s="27"/>
      <c r="O51" s="27">
        <f ca="1">(1-D12/100)*I51*2*D5</f>
        <v>300000</v>
      </c>
      <c r="P51" s="27"/>
      <c r="Q51" s="27">
        <f ca="1">(1-D13/100)*I51*2*D5</f>
        <v>250000</v>
      </c>
      <c r="R51" s="27"/>
      <c r="S51" s="27">
        <f ca="1">SUM(K51:R52)</f>
        <v>1000000</v>
      </c>
      <c r="T51" s="27"/>
      <c r="U51" s="40"/>
      <c r="V51" s="54"/>
      <c r="W51" s="10"/>
      <c r="X51" s="10"/>
      <c r="Y51" s="67"/>
      <c r="Z51" s="10"/>
      <c r="AA51" s="24"/>
      <c r="AB51" s="24"/>
      <c r="AC51" s="24"/>
      <c r="AD51" s="10"/>
      <c r="AE51" s="10"/>
      <c r="AF51" s="10"/>
      <c r="AG51" s="33"/>
    </row>
    <row r="52" spans="1:33" x14ac:dyDescent="0.25">
      <c r="A52" s="55"/>
      <c r="B52" s="55"/>
      <c r="C52" s="55"/>
      <c r="D52" s="55"/>
      <c r="E52" s="55"/>
      <c r="F52" s="55"/>
      <c r="G52" s="55"/>
      <c r="H52" s="55"/>
      <c r="I52" s="4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40"/>
      <c r="V52" s="54"/>
      <c r="W52" s="3"/>
      <c r="X52" s="2">
        <f ca="1">S68</f>
        <v>1155000</v>
      </c>
      <c r="Y52" s="67"/>
      <c r="Z52" s="10"/>
      <c r="AA52" s="11">
        <f>AVERAGE(X53:X62)</f>
        <v>1038500</v>
      </c>
      <c r="AB52" s="11"/>
      <c r="AC52" s="11"/>
      <c r="AD52" s="10"/>
      <c r="AE52" s="10"/>
      <c r="AF52" s="10"/>
      <c r="AG52" s="33"/>
    </row>
    <row r="53" spans="1:33" x14ac:dyDescent="0.25">
      <c r="A53" s="55"/>
      <c r="B53" s="55"/>
      <c r="C53" s="55"/>
      <c r="D53" s="55"/>
      <c r="E53" s="55"/>
      <c r="F53" s="55"/>
      <c r="G53" s="55"/>
      <c r="H53" s="55"/>
      <c r="I53" s="47"/>
      <c r="J53" s="27"/>
      <c r="K53" s="24" t="s">
        <v>24</v>
      </c>
      <c r="L53" s="24"/>
      <c r="M53" s="24" t="s">
        <v>28</v>
      </c>
      <c r="N53" s="24"/>
      <c r="O53" s="24" t="s">
        <v>29</v>
      </c>
      <c r="P53" s="24"/>
      <c r="Q53" s="24" t="s">
        <v>30</v>
      </c>
      <c r="R53" s="24"/>
      <c r="S53" s="24" t="s">
        <v>32</v>
      </c>
      <c r="T53" s="24"/>
      <c r="U53" s="40"/>
      <c r="V53" s="54"/>
      <c r="W53" s="3">
        <v>1</v>
      </c>
      <c r="X53" s="3">
        <f t="dataTable" ref="X53:X62" dt2D="0" dtr="0" r1="W52" ca="1"/>
        <v>1155000</v>
      </c>
      <c r="Y53" s="67"/>
      <c r="Z53" s="10"/>
      <c r="AA53" s="11"/>
      <c r="AB53" s="11"/>
      <c r="AC53" s="11"/>
      <c r="AD53" s="10"/>
      <c r="AE53" s="10"/>
      <c r="AF53" s="10"/>
      <c r="AG53" s="33"/>
    </row>
    <row r="54" spans="1:33" x14ac:dyDescent="0.25">
      <c r="A54" s="55"/>
      <c r="B54" s="55"/>
      <c r="C54" s="55"/>
      <c r="D54" s="55"/>
      <c r="E54" s="55"/>
      <c r="F54" s="55"/>
      <c r="G54" s="55"/>
      <c r="H54" s="55"/>
      <c r="I54" s="47"/>
      <c r="J54" s="27"/>
      <c r="K54" s="27">
        <f ca="1">I51*D3</f>
        <v>150000</v>
      </c>
      <c r="L54" s="27"/>
      <c r="M54" s="27">
        <f ca="1">D11/100*I51*D5</f>
        <v>100000</v>
      </c>
      <c r="N54" s="27"/>
      <c r="O54" s="27">
        <f ca="1">D12/100*I51*D5</f>
        <v>100000</v>
      </c>
      <c r="P54" s="27"/>
      <c r="Q54" s="27">
        <f ca="1">D13/100*I51*D5</f>
        <v>125000</v>
      </c>
      <c r="R54" s="27"/>
      <c r="S54" s="21">
        <f ca="1">SUM(D2, K54:R55)</f>
        <v>485000</v>
      </c>
      <c r="T54" s="27"/>
      <c r="U54" s="40"/>
      <c r="V54" s="54"/>
      <c r="W54" s="3">
        <f>W53+1</f>
        <v>2</v>
      </c>
      <c r="X54" s="3">
        <v>1155000</v>
      </c>
      <c r="Y54" s="67"/>
      <c r="Z54" s="10"/>
      <c r="AA54" s="59"/>
      <c r="AB54" s="61"/>
      <c r="AC54" s="60"/>
      <c r="AD54" s="10"/>
      <c r="AE54" s="10"/>
      <c r="AF54" s="10"/>
      <c r="AG54" s="33"/>
    </row>
    <row r="55" spans="1:33" x14ac:dyDescent="0.25">
      <c r="A55" s="55"/>
      <c r="B55" s="55"/>
      <c r="C55" s="55"/>
      <c r="D55" s="55"/>
      <c r="E55" s="55"/>
      <c r="F55" s="55"/>
      <c r="G55" s="55"/>
      <c r="H55" s="55"/>
      <c r="I55" s="4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40"/>
      <c r="V55" s="54"/>
      <c r="W55" s="3">
        <f t="shared" ref="W55:W62" si="4">W54+1</f>
        <v>3</v>
      </c>
      <c r="X55" s="3">
        <v>1155000</v>
      </c>
      <c r="Y55" s="67"/>
      <c r="Z55" s="10"/>
      <c r="AA55" s="62"/>
      <c r="AB55" s="29"/>
      <c r="AC55" s="63"/>
      <c r="AD55" s="10"/>
      <c r="AE55" s="10"/>
      <c r="AF55" s="10"/>
      <c r="AG55" s="33"/>
    </row>
    <row r="56" spans="1:33" x14ac:dyDescent="0.25">
      <c r="A56" s="55"/>
      <c r="B56" s="55"/>
      <c r="C56" s="55"/>
      <c r="D56" s="55"/>
      <c r="E56" s="55"/>
      <c r="F56" s="55"/>
      <c r="G56" s="55"/>
      <c r="H56" s="55"/>
      <c r="I56" s="9"/>
      <c r="J56" s="10"/>
      <c r="K56" s="10"/>
      <c r="L56" s="10"/>
      <c r="M56" s="10"/>
      <c r="N56" s="10"/>
      <c r="O56" s="10"/>
      <c r="P56" s="10"/>
      <c r="Q56" s="24" t="s">
        <v>36</v>
      </c>
      <c r="R56" s="24"/>
      <c r="S56" s="21">
        <f ca="1">S51-S54</f>
        <v>515000</v>
      </c>
      <c r="T56" s="27"/>
      <c r="U56" s="40"/>
      <c r="V56" s="54"/>
      <c r="W56" s="3">
        <f t="shared" si="4"/>
        <v>4</v>
      </c>
      <c r="X56" s="3">
        <v>1155000</v>
      </c>
      <c r="Y56" s="67"/>
      <c r="Z56" s="10"/>
      <c r="AA56" s="62"/>
      <c r="AB56" s="29"/>
      <c r="AC56" s="63"/>
      <c r="AD56" s="10"/>
      <c r="AE56" s="10"/>
      <c r="AF56" s="10"/>
      <c r="AG56" s="33"/>
    </row>
    <row r="57" spans="1:33" x14ac:dyDescent="0.25">
      <c r="A57" s="55"/>
      <c r="B57" s="55"/>
      <c r="C57" s="55"/>
      <c r="D57" s="55"/>
      <c r="E57" s="55"/>
      <c r="F57" s="55"/>
      <c r="G57" s="55"/>
      <c r="H57" s="55"/>
      <c r="I57" s="9"/>
      <c r="J57" s="10"/>
      <c r="K57" s="10"/>
      <c r="L57" s="10"/>
      <c r="M57" s="10"/>
      <c r="N57" s="10"/>
      <c r="O57" s="10"/>
      <c r="P57" s="10"/>
      <c r="Q57" s="24"/>
      <c r="R57" s="24"/>
      <c r="S57" s="27"/>
      <c r="T57" s="27"/>
      <c r="U57" s="40"/>
      <c r="V57" s="54"/>
      <c r="W57" s="3">
        <f t="shared" si="4"/>
        <v>5</v>
      </c>
      <c r="X57" s="3">
        <v>1155000</v>
      </c>
      <c r="Y57" s="67"/>
      <c r="Z57" s="10"/>
      <c r="AA57" s="62"/>
      <c r="AB57" s="29"/>
      <c r="AC57" s="63"/>
      <c r="AD57" s="10"/>
      <c r="AE57" s="10"/>
      <c r="AF57" s="10"/>
      <c r="AG57" s="33"/>
    </row>
    <row r="58" spans="1:33" x14ac:dyDescent="0.25">
      <c r="A58" s="55"/>
      <c r="B58" s="55"/>
      <c r="C58" s="55"/>
      <c r="D58" s="55"/>
      <c r="E58" s="55"/>
      <c r="F58" s="55"/>
      <c r="G58" s="55"/>
      <c r="H58" s="55"/>
      <c r="I58" s="48" t="s">
        <v>34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0"/>
      <c r="V58" s="54"/>
      <c r="W58" s="3">
        <f t="shared" si="4"/>
        <v>6</v>
      </c>
      <c r="X58" s="3">
        <v>572500</v>
      </c>
      <c r="Y58" s="67"/>
      <c r="Z58" s="10"/>
      <c r="AA58" s="62"/>
      <c r="AB58" s="29"/>
      <c r="AC58" s="63"/>
      <c r="AD58" s="10"/>
      <c r="AE58" s="10"/>
      <c r="AF58" s="10"/>
      <c r="AG58" s="33"/>
    </row>
    <row r="59" spans="1:33" x14ac:dyDescent="0.25">
      <c r="A59" s="55"/>
      <c r="B59" s="55"/>
      <c r="C59" s="55"/>
      <c r="D59" s="55"/>
      <c r="E59" s="55"/>
      <c r="F59" s="55"/>
      <c r="G59" s="55"/>
      <c r="H59" s="55"/>
      <c r="I59" s="9"/>
      <c r="J59" s="10"/>
      <c r="K59" s="10"/>
      <c r="L59" s="10"/>
      <c r="M59" s="24" t="s">
        <v>25</v>
      </c>
      <c r="N59" s="24"/>
      <c r="O59" s="24" t="s">
        <v>26</v>
      </c>
      <c r="P59" s="24"/>
      <c r="Q59" s="24" t="s">
        <v>27</v>
      </c>
      <c r="R59" s="24"/>
      <c r="S59" s="24" t="s">
        <v>31</v>
      </c>
      <c r="T59" s="24"/>
      <c r="U59" s="40"/>
      <c r="V59" s="54"/>
      <c r="W59" s="3">
        <f t="shared" si="4"/>
        <v>7</v>
      </c>
      <c r="X59" s="3">
        <v>572500</v>
      </c>
      <c r="Y59" s="67"/>
      <c r="Z59" s="10"/>
      <c r="AA59" s="62"/>
      <c r="AB59" s="29"/>
      <c r="AC59" s="63"/>
      <c r="AD59" s="10"/>
      <c r="AE59" s="10"/>
      <c r="AF59" s="10"/>
      <c r="AG59" s="33"/>
    </row>
    <row r="60" spans="1:33" x14ac:dyDescent="0.25">
      <c r="A60" s="55"/>
      <c r="B60" s="55"/>
      <c r="C60" s="55"/>
      <c r="D60" s="55"/>
      <c r="E60" s="55"/>
      <c r="F60" s="55"/>
      <c r="G60" s="55"/>
      <c r="H60" s="55"/>
      <c r="I60" s="9"/>
      <c r="J60" s="10"/>
      <c r="K60" s="10"/>
      <c r="L60" s="10"/>
      <c r="M60" s="27">
        <f ca="1">(1-D15/100)*I51*D19/100*2*D5</f>
        <v>280000</v>
      </c>
      <c r="N60" s="27"/>
      <c r="O60" s="27">
        <f ca="1">(1-D16/100)*I51*D20/100*2*D5</f>
        <v>280000</v>
      </c>
      <c r="P60" s="27"/>
      <c r="Q60" s="27">
        <f ca="1">(1-D17/100)*I51*D21/100*2*D5</f>
        <v>300000</v>
      </c>
      <c r="R60" s="27"/>
      <c r="S60" s="27">
        <f ca="1">SUM(M60:R61)</f>
        <v>860000</v>
      </c>
      <c r="T60" s="27"/>
      <c r="U60" s="40"/>
      <c r="V60" s="54"/>
      <c r="W60" s="3">
        <f t="shared" si="4"/>
        <v>8</v>
      </c>
      <c r="X60" s="3">
        <v>1155000</v>
      </c>
      <c r="Y60" s="67"/>
      <c r="Z60" s="10"/>
      <c r="AA60" s="62"/>
      <c r="AB60" s="29"/>
      <c r="AC60" s="63"/>
      <c r="AD60" s="10"/>
      <c r="AE60" s="10"/>
      <c r="AF60" s="10"/>
      <c r="AG60" s="33"/>
    </row>
    <row r="61" spans="1:33" x14ac:dyDescent="0.25">
      <c r="A61" s="55"/>
      <c r="B61" s="55"/>
      <c r="C61" s="55"/>
      <c r="D61" s="55"/>
      <c r="E61" s="55"/>
      <c r="F61" s="55"/>
      <c r="G61" s="55"/>
      <c r="H61" s="55"/>
      <c r="I61" s="9"/>
      <c r="J61" s="10"/>
      <c r="K61" s="10"/>
      <c r="L61" s="10"/>
      <c r="M61" s="27"/>
      <c r="N61" s="27"/>
      <c r="O61" s="27"/>
      <c r="P61" s="27"/>
      <c r="Q61" s="27"/>
      <c r="R61" s="27"/>
      <c r="S61" s="27"/>
      <c r="T61" s="27"/>
      <c r="U61" s="40"/>
      <c r="V61" s="54"/>
      <c r="W61" s="3">
        <f t="shared" si="4"/>
        <v>9</v>
      </c>
      <c r="X61" s="3">
        <v>1155000</v>
      </c>
      <c r="Y61" s="67"/>
      <c r="Z61" s="10"/>
      <c r="AA61" s="62"/>
      <c r="AB61" s="29"/>
      <c r="AC61" s="63"/>
      <c r="AD61" s="10"/>
      <c r="AE61" s="10"/>
      <c r="AF61" s="10"/>
      <c r="AG61" s="33"/>
    </row>
    <row r="62" spans="1:33" x14ac:dyDescent="0.25">
      <c r="A62" s="55"/>
      <c r="B62" s="55"/>
      <c r="C62" s="55"/>
      <c r="D62" s="55"/>
      <c r="E62" s="55"/>
      <c r="F62" s="55"/>
      <c r="G62" s="55"/>
      <c r="H62" s="55"/>
      <c r="I62" s="9"/>
      <c r="J62" s="10"/>
      <c r="K62" s="10"/>
      <c r="L62" s="10"/>
      <c r="M62" s="24" t="s">
        <v>28</v>
      </c>
      <c r="N62" s="24"/>
      <c r="O62" s="24" t="s">
        <v>29</v>
      </c>
      <c r="P62" s="24"/>
      <c r="Q62" s="24" t="s">
        <v>30</v>
      </c>
      <c r="R62" s="24"/>
      <c r="S62" s="24" t="s">
        <v>32</v>
      </c>
      <c r="T62" s="24"/>
      <c r="U62" s="40"/>
      <c r="V62" s="54"/>
      <c r="W62" s="3">
        <f t="shared" si="4"/>
        <v>10</v>
      </c>
      <c r="X62" s="3">
        <v>1155000</v>
      </c>
      <c r="Y62" s="67"/>
      <c r="Z62" s="10"/>
      <c r="AA62" s="64"/>
      <c r="AB62" s="65"/>
      <c r="AC62" s="66"/>
      <c r="AD62" s="10"/>
      <c r="AE62" s="10"/>
      <c r="AF62" s="10"/>
      <c r="AG62" s="33"/>
    </row>
    <row r="63" spans="1:33" x14ac:dyDescent="0.25">
      <c r="A63" s="55"/>
      <c r="B63" s="55"/>
      <c r="C63" s="55"/>
      <c r="D63" s="55"/>
      <c r="E63" s="55"/>
      <c r="F63" s="55"/>
      <c r="G63" s="55"/>
      <c r="H63" s="55"/>
      <c r="I63" s="9"/>
      <c r="J63" s="10"/>
      <c r="K63" s="10"/>
      <c r="L63" s="10"/>
      <c r="M63" s="27">
        <f ca="1">D15/100*I51*D19/100*D5</f>
        <v>60000</v>
      </c>
      <c r="N63" s="27"/>
      <c r="O63" s="27">
        <f ca="1">D16/100*I51*D20/100*D5</f>
        <v>60000</v>
      </c>
      <c r="P63" s="27"/>
      <c r="Q63" s="27">
        <f ca="1">D17/100*I51*D21/100*D5</f>
        <v>100000</v>
      </c>
      <c r="R63" s="27"/>
      <c r="S63" s="27">
        <f ca="1">SUM(M63:R64)</f>
        <v>220000</v>
      </c>
      <c r="T63" s="27"/>
      <c r="U63" s="40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2"/>
    </row>
    <row r="64" spans="1:33" x14ac:dyDescent="0.25">
      <c r="A64" s="55"/>
      <c r="B64" s="55"/>
      <c r="C64" s="55"/>
      <c r="D64" s="55"/>
      <c r="E64" s="55"/>
      <c r="F64" s="55"/>
      <c r="G64" s="55"/>
      <c r="H64" s="55"/>
      <c r="I64" s="9"/>
      <c r="J64" s="10"/>
      <c r="K64" s="10"/>
      <c r="L64" s="10"/>
      <c r="M64" s="27"/>
      <c r="N64" s="27"/>
      <c r="O64" s="27"/>
      <c r="P64" s="27"/>
      <c r="Q64" s="27"/>
      <c r="R64" s="27"/>
      <c r="S64" s="27"/>
      <c r="T64" s="27"/>
      <c r="U64" s="40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2"/>
    </row>
    <row r="65" spans="1:33" x14ac:dyDescent="0.25">
      <c r="A65" s="55"/>
      <c r="B65" s="55"/>
      <c r="C65" s="55"/>
      <c r="D65" s="55"/>
      <c r="E65" s="55"/>
      <c r="F65" s="55"/>
      <c r="G65" s="55"/>
      <c r="H65" s="55"/>
      <c r="I65" s="9"/>
      <c r="J65" s="10"/>
      <c r="K65" s="10"/>
      <c r="L65" s="10"/>
      <c r="M65" s="10"/>
      <c r="N65" s="10"/>
      <c r="O65" s="10"/>
      <c r="P65" s="10"/>
      <c r="Q65" s="24" t="s">
        <v>36</v>
      </c>
      <c r="R65" s="24"/>
      <c r="S65" s="27">
        <f ca="1">S60-S63</f>
        <v>640000</v>
      </c>
      <c r="T65" s="27"/>
      <c r="U65" s="40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2"/>
    </row>
    <row r="66" spans="1:33" x14ac:dyDescent="0.25">
      <c r="A66" s="55"/>
      <c r="B66" s="55"/>
      <c r="C66" s="55"/>
      <c r="D66" s="55"/>
      <c r="E66" s="55"/>
      <c r="F66" s="55"/>
      <c r="G66" s="55"/>
      <c r="H66" s="55"/>
      <c r="I66" s="9"/>
      <c r="J66" s="10"/>
      <c r="K66" s="10"/>
      <c r="L66" s="10"/>
      <c r="M66" s="10"/>
      <c r="N66" s="10"/>
      <c r="O66" s="10"/>
      <c r="P66" s="10"/>
      <c r="Q66" s="24"/>
      <c r="R66" s="24"/>
      <c r="S66" s="27"/>
      <c r="T66" s="27"/>
      <c r="U66" s="40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2"/>
    </row>
    <row r="67" spans="1:33" x14ac:dyDescent="0.25">
      <c r="A67" s="55"/>
      <c r="B67" s="55"/>
      <c r="C67" s="55"/>
      <c r="D67" s="55"/>
      <c r="E67" s="55"/>
      <c r="F67" s="55"/>
      <c r="G67" s="55"/>
      <c r="H67" s="55"/>
      <c r="I67" s="48" t="s">
        <v>35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0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2"/>
    </row>
    <row r="68" spans="1:33" x14ac:dyDescent="0.25">
      <c r="A68" s="55"/>
      <c r="B68" s="55"/>
      <c r="C68" s="55"/>
      <c r="D68" s="55"/>
      <c r="E68" s="55"/>
      <c r="F68" s="55"/>
      <c r="G68" s="55"/>
      <c r="H68" s="55"/>
      <c r="I68" s="9"/>
      <c r="J68" s="10"/>
      <c r="K68" s="10"/>
      <c r="L68" s="10"/>
      <c r="M68" s="10"/>
      <c r="N68" s="10"/>
      <c r="O68" s="10"/>
      <c r="P68" s="10"/>
      <c r="Q68" s="24" t="s">
        <v>37</v>
      </c>
      <c r="R68" s="24"/>
      <c r="S68" s="21">
        <f ca="1">S56+S65</f>
        <v>1155000</v>
      </c>
      <c r="T68" s="27"/>
      <c r="U68" s="40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2"/>
    </row>
    <row r="69" spans="1:33" ht="15.75" thickBot="1" x14ac:dyDescent="0.3">
      <c r="A69" s="55"/>
      <c r="B69" s="55"/>
      <c r="C69" s="55"/>
      <c r="D69" s="55"/>
      <c r="E69" s="55"/>
      <c r="F69" s="55"/>
      <c r="G69" s="55"/>
      <c r="H69" s="55"/>
      <c r="I69" s="13"/>
      <c r="J69" s="14"/>
      <c r="K69" s="14"/>
      <c r="L69" s="14"/>
      <c r="M69" s="14"/>
      <c r="N69" s="14"/>
      <c r="O69" s="14"/>
      <c r="P69" s="14"/>
      <c r="Q69" s="52"/>
      <c r="R69" s="52"/>
      <c r="S69" s="51"/>
      <c r="T69" s="51"/>
      <c r="U69" s="56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69"/>
    </row>
  </sheetData>
  <mergeCells count="263">
    <mergeCell ref="V63:AG69"/>
    <mergeCell ref="V28:V40"/>
    <mergeCell ref="W28:X29"/>
    <mergeCell ref="Y28:Y40"/>
    <mergeCell ref="Z28:Z40"/>
    <mergeCell ref="AA28:AC29"/>
    <mergeCell ref="AA30:AC31"/>
    <mergeCell ref="AD28:AG40"/>
    <mergeCell ref="AA32:AC40"/>
    <mergeCell ref="V50:V62"/>
    <mergeCell ref="W50:X51"/>
    <mergeCell ref="V41:AG47"/>
    <mergeCell ref="U49:U69"/>
    <mergeCell ref="V49:AG49"/>
    <mergeCell ref="S31:T31"/>
    <mergeCell ref="Q31:R31"/>
    <mergeCell ref="O31:P31"/>
    <mergeCell ref="M31:N31"/>
    <mergeCell ref="K31:L31"/>
    <mergeCell ref="M65:P66"/>
    <mergeCell ref="Q65:R66"/>
    <mergeCell ref="S65:T66"/>
    <mergeCell ref="I67:T67"/>
    <mergeCell ref="I68:P69"/>
    <mergeCell ref="Q68:R69"/>
    <mergeCell ref="S68:T69"/>
    <mergeCell ref="M62:N62"/>
    <mergeCell ref="O62:P62"/>
    <mergeCell ref="Q62:R62"/>
    <mergeCell ref="S62:T62"/>
    <mergeCell ref="M63:N64"/>
    <mergeCell ref="O63:P64"/>
    <mergeCell ref="Q63:R64"/>
    <mergeCell ref="S63:T64"/>
    <mergeCell ref="M59:N59"/>
    <mergeCell ref="O59:P59"/>
    <mergeCell ref="Q59:R59"/>
    <mergeCell ref="S59:T59"/>
    <mergeCell ref="M60:N61"/>
    <mergeCell ref="O60:P61"/>
    <mergeCell ref="Q60:R61"/>
    <mergeCell ref="S60:T61"/>
    <mergeCell ref="S54:T55"/>
    <mergeCell ref="I56:P57"/>
    <mergeCell ref="Q56:R57"/>
    <mergeCell ref="S56:T57"/>
    <mergeCell ref="I58:T58"/>
    <mergeCell ref="S51:T52"/>
    <mergeCell ref="K53:L53"/>
    <mergeCell ref="M53:N53"/>
    <mergeCell ref="O53:P53"/>
    <mergeCell ref="Q53:R53"/>
    <mergeCell ref="S53:T53"/>
    <mergeCell ref="I51:J55"/>
    <mergeCell ref="K51:L52"/>
    <mergeCell ref="M51:N52"/>
    <mergeCell ref="O51:P52"/>
    <mergeCell ref="Q51:R52"/>
    <mergeCell ref="K54:L55"/>
    <mergeCell ref="M54:N55"/>
    <mergeCell ref="O54:P55"/>
    <mergeCell ref="Q54:R55"/>
    <mergeCell ref="I48:AG48"/>
    <mergeCell ref="I49:T49"/>
    <mergeCell ref="I50:J50"/>
    <mergeCell ref="K50:L50"/>
    <mergeCell ref="M50:N50"/>
    <mergeCell ref="O50:P50"/>
    <mergeCell ref="Q50:R50"/>
    <mergeCell ref="S50:T50"/>
    <mergeCell ref="Y50:Y62"/>
    <mergeCell ref="Z50:Z62"/>
    <mergeCell ref="AA50:AC51"/>
    <mergeCell ref="AD50:AG62"/>
    <mergeCell ref="AA52:AC53"/>
    <mergeCell ref="AA54:AC62"/>
    <mergeCell ref="M43:P44"/>
    <mergeCell ref="Q43:R44"/>
    <mergeCell ref="S43:T44"/>
    <mergeCell ref="I45:T45"/>
    <mergeCell ref="I46:P47"/>
    <mergeCell ref="Q46:R47"/>
    <mergeCell ref="S46:T47"/>
    <mergeCell ref="S40:T40"/>
    <mergeCell ref="M41:N42"/>
    <mergeCell ref="O41:P42"/>
    <mergeCell ref="Q41:R42"/>
    <mergeCell ref="S41:T42"/>
    <mergeCell ref="I34:P35"/>
    <mergeCell ref="Q34:R35"/>
    <mergeCell ref="S34:T35"/>
    <mergeCell ref="I36:T36"/>
    <mergeCell ref="I37:L44"/>
    <mergeCell ref="M37:N37"/>
    <mergeCell ref="O37:P37"/>
    <mergeCell ref="Q37:R37"/>
    <mergeCell ref="S37:T37"/>
    <mergeCell ref="M38:N39"/>
    <mergeCell ref="O38:P39"/>
    <mergeCell ref="Q38:R39"/>
    <mergeCell ref="S38:T39"/>
    <mergeCell ref="M40:N40"/>
    <mergeCell ref="O40:P40"/>
    <mergeCell ref="Q40:R40"/>
    <mergeCell ref="K32:L33"/>
    <mergeCell ref="M32:N33"/>
    <mergeCell ref="O32:P33"/>
    <mergeCell ref="Q32:R33"/>
    <mergeCell ref="S32:T33"/>
    <mergeCell ref="Q29:R30"/>
    <mergeCell ref="S29:T30"/>
    <mergeCell ref="I1:AG1"/>
    <mergeCell ref="I23:AG24"/>
    <mergeCell ref="I25:AG25"/>
    <mergeCell ref="I26:AG26"/>
    <mergeCell ref="I27:T27"/>
    <mergeCell ref="U27:U47"/>
    <mergeCell ref="V27:AG27"/>
    <mergeCell ref="W7:AG7"/>
    <mergeCell ref="V2:AG2"/>
    <mergeCell ref="V7:V18"/>
    <mergeCell ref="V3:AG6"/>
    <mergeCell ref="U2:U22"/>
    <mergeCell ref="V19:AG22"/>
    <mergeCell ref="I28:J28"/>
    <mergeCell ref="K28:L28"/>
    <mergeCell ref="M28:N28"/>
    <mergeCell ref="O28:P28"/>
    <mergeCell ref="Q28:R28"/>
    <mergeCell ref="S28:T28"/>
    <mergeCell ref="I29:J33"/>
    <mergeCell ref="K29:L30"/>
    <mergeCell ref="M29:N30"/>
    <mergeCell ref="O29:P30"/>
    <mergeCell ref="I59:L66"/>
    <mergeCell ref="A46:H69"/>
    <mergeCell ref="I21:P22"/>
    <mergeCell ref="Q21:R22"/>
    <mergeCell ref="S21:T22"/>
    <mergeCell ref="I20:T20"/>
    <mergeCell ref="M16:N17"/>
    <mergeCell ref="O16:P17"/>
    <mergeCell ref="Q16:R17"/>
    <mergeCell ref="S16:T17"/>
    <mergeCell ref="Q18:R19"/>
    <mergeCell ref="S18:T19"/>
    <mergeCell ref="I12:L19"/>
    <mergeCell ref="M18:P19"/>
    <mergeCell ref="I11:T11"/>
    <mergeCell ref="M12:N12"/>
    <mergeCell ref="O12:P12"/>
    <mergeCell ref="Q12:R12"/>
    <mergeCell ref="S12:T12"/>
    <mergeCell ref="M13:N14"/>
    <mergeCell ref="O13:P14"/>
    <mergeCell ref="Q13:R14"/>
    <mergeCell ref="S13:T14"/>
    <mergeCell ref="M15:N15"/>
    <mergeCell ref="O15:P15"/>
    <mergeCell ref="Q15:R15"/>
    <mergeCell ref="S15:T15"/>
    <mergeCell ref="O7:P8"/>
    <mergeCell ref="Q7:R8"/>
    <mergeCell ref="S7:T8"/>
    <mergeCell ref="Q9:R10"/>
    <mergeCell ref="I9:P10"/>
    <mergeCell ref="K4:L5"/>
    <mergeCell ref="M4:N5"/>
    <mergeCell ref="O4:P5"/>
    <mergeCell ref="Q4:R5"/>
    <mergeCell ref="S4:T5"/>
    <mergeCell ref="S9:T10"/>
    <mergeCell ref="K6:L6"/>
    <mergeCell ref="M6:N6"/>
    <mergeCell ref="O6:P6"/>
    <mergeCell ref="Q6:R6"/>
    <mergeCell ref="S6:T6"/>
    <mergeCell ref="I4:J8"/>
    <mergeCell ref="S3:T3"/>
    <mergeCell ref="O3:P3"/>
    <mergeCell ref="Q3:R3"/>
    <mergeCell ref="H1:H45"/>
    <mergeCell ref="I3:J3"/>
    <mergeCell ref="K3:L3"/>
    <mergeCell ref="M3:N3"/>
    <mergeCell ref="K7:L8"/>
    <mergeCell ref="M7:N8"/>
    <mergeCell ref="I2:T2"/>
    <mergeCell ref="D7:E7"/>
    <mergeCell ref="D8:E8"/>
    <mergeCell ref="A9:C9"/>
    <mergeCell ref="D2:E2"/>
    <mergeCell ref="D3:E3"/>
    <mergeCell ref="D4:E4"/>
    <mergeCell ref="A3:C3"/>
    <mergeCell ref="A2:C2"/>
    <mergeCell ref="A4:C4"/>
    <mergeCell ref="A12:C12"/>
    <mergeCell ref="D11:E11"/>
    <mergeCell ref="D12:E12"/>
    <mergeCell ref="A13:C13"/>
    <mergeCell ref="A8:C8"/>
    <mergeCell ref="A19:C19"/>
    <mergeCell ref="D19:E19"/>
    <mergeCell ref="A20:C20"/>
    <mergeCell ref="D20:E20"/>
    <mergeCell ref="A17:C17"/>
    <mergeCell ref="A1:G1"/>
    <mergeCell ref="A6:G6"/>
    <mergeCell ref="A10:G10"/>
    <mergeCell ref="A14:G14"/>
    <mergeCell ref="A18:G18"/>
    <mergeCell ref="A5:C5"/>
    <mergeCell ref="D5:E5"/>
    <mergeCell ref="D9:E9"/>
    <mergeCell ref="D13:E13"/>
    <mergeCell ref="D17:E17"/>
    <mergeCell ref="A7:C7"/>
    <mergeCell ref="A15:C15"/>
    <mergeCell ref="D15:E15"/>
    <mergeCell ref="A16:C16"/>
    <mergeCell ref="D16:E16"/>
    <mergeCell ref="A11:C11"/>
    <mergeCell ref="F20:G20"/>
    <mergeCell ref="F2:G2"/>
    <mergeCell ref="F3:G3"/>
    <mergeCell ref="F4:G4"/>
    <mergeCell ref="F5:G5"/>
    <mergeCell ref="F7:G7"/>
    <mergeCell ref="F8:G8"/>
    <mergeCell ref="F9:G9"/>
    <mergeCell ref="F11:G11"/>
    <mergeCell ref="F12:G12"/>
    <mergeCell ref="F13:G13"/>
    <mergeCell ref="F15:G15"/>
    <mergeCell ref="F16:G16"/>
    <mergeCell ref="F17:G17"/>
    <mergeCell ref="F19:G19"/>
    <mergeCell ref="F21:G21"/>
    <mergeCell ref="A23:G23"/>
    <mergeCell ref="A24:D24"/>
    <mergeCell ref="E24:G24"/>
    <mergeCell ref="A25:G29"/>
    <mergeCell ref="A21:C21"/>
    <mergeCell ref="D21:E21"/>
    <mergeCell ref="A42:D42"/>
    <mergeCell ref="E42:G42"/>
    <mergeCell ref="E38:G38"/>
    <mergeCell ref="E39:G39"/>
    <mergeCell ref="A38:D38"/>
    <mergeCell ref="A39:D39"/>
    <mergeCell ref="A22:G22"/>
    <mergeCell ref="A30:G35"/>
    <mergeCell ref="A40:G40"/>
    <mergeCell ref="A41:D41"/>
    <mergeCell ref="E41:G41"/>
    <mergeCell ref="A37:G37"/>
    <mergeCell ref="A36:G36"/>
    <mergeCell ref="A43:G43"/>
    <mergeCell ref="A44:D44"/>
    <mergeCell ref="E44:G44"/>
    <mergeCell ref="A45:D45"/>
    <mergeCell ref="E45:G4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shapeId="1049">
          <objectPr defaultSize="0" autoPict="0">
            <anchor moveWithCells="1">
              <from>
                <xdr:col>5</xdr:col>
                <xdr:colOff>9525</xdr:colOff>
                <xdr:row>6</xdr:row>
                <xdr:rowOff>9525</xdr:rowOff>
              </from>
              <to>
                <xdr:col>6</xdr:col>
                <xdr:colOff>600075</xdr:colOff>
                <xdr:row>6</xdr:row>
                <xdr:rowOff>180975</xdr:rowOff>
              </to>
            </anchor>
          </objectPr>
        </oleObject>
      </mc:Choice>
    </mc:AlternateContent>
    <mc:AlternateContent xmlns:mc="http://schemas.openxmlformats.org/markup-compatibility/2006">
      <mc:Choice Requires="x14">
        <oleObject shapeId="1050">
          <objectPr defaultSize="0" autoPict="0">
            <anchor moveWithCells="1">
              <from>
                <xdr:col>5</xdr:col>
                <xdr:colOff>9525</xdr:colOff>
                <xdr:row>7</xdr:row>
                <xdr:rowOff>9525</xdr:rowOff>
              </from>
              <to>
                <xdr:col>6</xdr:col>
                <xdr:colOff>600075</xdr:colOff>
                <xdr:row>7</xdr:row>
                <xdr:rowOff>180975</xdr:rowOff>
              </to>
            </anchor>
          </objectPr>
        </oleObject>
      </mc:Choice>
    </mc:AlternateContent>
    <mc:AlternateContent xmlns:mc="http://schemas.openxmlformats.org/markup-compatibility/2006">
      <mc:Choice Requires="x14">
        <oleObject shapeId="1051">
          <objectPr defaultSize="0" autoPict="0">
            <anchor moveWithCells="1">
              <from>
                <xdr:col>5</xdr:col>
                <xdr:colOff>9525</xdr:colOff>
                <xdr:row>8</xdr:row>
                <xdr:rowOff>9525</xdr:rowOff>
              </from>
              <to>
                <xdr:col>6</xdr:col>
                <xdr:colOff>600075</xdr:colOff>
                <xdr:row>8</xdr:row>
                <xdr:rowOff>180975</xdr:rowOff>
              </to>
            </anchor>
          </objectPr>
        </oleObject>
      </mc:Choice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2" r:id="rId4" name="Scroll Bar 18">
              <controlPr defaultSize="0" autoPict="0">
                <anchor moveWithCells="1">
                  <from>
                    <xdr:col>5</xdr:col>
                    <xdr:colOff>9525</xdr:colOff>
                    <xdr:row>10</xdr:row>
                    <xdr:rowOff>9525</xdr:rowOff>
                  </from>
                  <to>
                    <xdr:col>6</xdr:col>
                    <xdr:colOff>600075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5" name="Scroll Bar 19">
              <controlPr defaultSize="0" autoPict="0">
                <anchor moveWithCells="1">
                  <from>
                    <xdr:col>5</xdr:col>
                    <xdr:colOff>9525</xdr:colOff>
                    <xdr:row>11</xdr:row>
                    <xdr:rowOff>9525</xdr:rowOff>
                  </from>
                  <to>
                    <xdr:col>6</xdr:col>
                    <xdr:colOff>600075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6" name="Scroll Bar 20">
              <controlPr defaultSize="0" autoPict="0">
                <anchor moveWithCells="1">
                  <from>
                    <xdr:col>5</xdr:col>
                    <xdr:colOff>9525</xdr:colOff>
                    <xdr:row>12</xdr:row>
                    <xdr:rowOff>9525</xdr:rowOff>
                  </from>
                  <to>
                    <xdr:col>6</xdr:col>
                    <xdr:colOff>600075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Scroll Bar 21">
              <controlPr defaultSize="0" autoPict="0">
                <anchor moveWithCells="1">
                  <from>
                    <xdr:col>5</xdr:col>
                    <xdr:colOff>9525</xdr:colOff>
                    <xdr:row>1</xdr:row>
                    <xdr:rowOff>9525</xdr:rowOff>
                  </from>
                  <to>
                    <xdr:col>6</xdr:col>
                    <xdr:colOff>600075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Scroll Bar 22">
              <controlPr defaultSize="0" autoPict="0">
                <anchor moveWithCells="1">
                  <from>
                    <xdr:col>5</xdr:col>
                    <xdr:colOff>9525</xdr:colOff>
                    <xdr:row>2</xdr:row>
                    <xdr:rowOff>9525</xdr:rowOff>
                  </from>
                  <to>
                    <xdr:col>6</xdr:col>
                    <xdr:colOff>600075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9" name="Scroll Bar 23">
              <controlPr defaultSize="0" autoPict="0">
                <anchor moveWithCells="1">
                  <from>
                    <xdr:col>5</xdr:col>
                    <xdr:colOff>9525</xdr:colOff>
                    <xdr:row>3</xdr:row>
                    <xdr:rowOff>9525</xdr:rowOff>
                  </from>
                  <to>
                    <xdr:col>6</xdr:col>
                    <xdr:colOff>600075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Scroll Bar 24">
              <controlPr defaultSize="0" autoPict="0">
                <anchor moveWithCells="1">
                  <from>
                    <xdr:col>5</xdr:col>
                    <xdr:colOff>9525</xdr:colOff>
                    <xdr:row>4</xdr:row>
                    <xdr:rowOff>9525</xdr:rowOff>
                  </from>
                  <to>
                    <xdr:col>6</xdr:col>
                    <xdr:colOff>600075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Scroll Bar 25">
              <controlPr defaultSize="0" autoPict="0">
                <anchor moveWithCells="1">
                  <from>
                    <xdr:col>5</xdr:col>
                    <xdr:colOff>9525</xdr:colOff>
                    <xdr:row>6</xdr:row>
                    <xdr:rowOff>9525</xdr:rowOff>
                  </from>
                  <to>
                    <xdr:col>6</xdr:col>
                    <xdr:colOff>600075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Scroll Bar 26">
              <controlPr defaultSize="0" autoPict="0">
                <anchor moveWithCells="1">
                  <from>
                    <xdr:col>5</xdr:col>
                    <xdr:colOff>9525</xdr:colOff>
                    <xdr:row>7</xdr:row>
                    <xdr:rowOff>9525</xdr:rowOff>
                  </from>
                  <to>
                    <xdr:col>6</xdr:col>
                    <xdr:colOff>600075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Scroll Bar 27">
              <controlPr defaultSize="0" autoPict="0">
                <anchor moveWithCells="1">
                  <from>
                    <xdr:col>5</xdr:col>
                    <xdr:colOff>9525</xdr:colOff>
                    <xdr:row>8</xdr:row>
                    <xdr:rowOff>9525</xdr:rowOff>
                  </from>
                  <to>
                    <xdr:col>6</xdr:col>
                    <xdr:colOff>600075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Group Box 28">
              <controlPr defaultSize="0" autoFill="0" autoPict="0">
                <anchor moveWithCells="1">
                  <from>
                    <xdr:col>0</xdr:col>
                    <xdr:colOff>371475</xdr:colOff>
                    <xdr:row>24</xdr:row>
                    <xdr:rowOff>142875</xdr:rowOff>
                  </from>
                  <to>
                    <xdr:col>6</xdr:col>
                    <xdr:colOff>209550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Option Button 29">
              <controlPr defaultSize="0" autoFill="0" autoLine="0" autoPict="0">
                <anchor moveWithCells="1">
                  <from>
                    <xdr:col>1</xdr:col>
                    <xdr:colOff>66675</xdr:colOff>
                    <xdr:row>26</xdr:row>
                    <xdr:rowOff>0</xdr:rowOff>
                  </from>
                  <to>
                    <xdr:col>2</xdr:col>
                    <xdr:colOff>219075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Option Button 30">
              <controlPr defaultSize="0" autoFill="0" autoLine="0" autoPict="0">
                <anchor moveWithCells="1">
                  <from>
                    <xdr:col>2</xdr:col>
                    <xdr:colOff>171450</xdr:colOff>
                    <xdr:row>26</xdr:row>
                    <xdr:rowOff>0</xdr:rowOff>
                  </from>
                  <to>
                    <xdr:col>3</xdr:col>
                    <xdr:colOff>323850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Option Button 31">
              <controlPr defaultSize="0" autoFill="0" autoLine="0" autoPict="0">
                <anchor moveWithCells="1">
                  <from>
                    <xdr:col>3</xdr:col>
                    <xdr:colOff>333375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Fundraising Event Simulation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2022-02-16T05:43:38Z</dcterms:created>
  <dcterms:modified xsi:type="dcterms:W3CDTF">2022-02-18T16:04:12Z</dcterms:modified>
</cp:coreProperties>
</file>