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Noeske\OneDrive - WBG\All Files\Myanmar\SEA\Hydro Database\"/>
    </mc:Choice>
  </mc:AlternateContent>
  <bookViews>
    <workbookView xWindow="0" yWindow="0" windowWidth="18300" windowHeight="6372" tabRatio="500"/>
  </bookViews>
  <sheets>
    <sheet name="17 08 22 SEA HP Database" sheetId="1" r:id="rId1"/>
  </sheets>
  <definedNames>
    <definedName name="_xlnm._FilterDatabase" localSheetId="0" hidden="1">'17 08 22 SEA HP Database'!$A$2:$BS$106</definedName>
    <definedName name="Hydropower_Irrigation" localSheetId="0">#REF!</definedName>
    <definedName name="Hydropower_Irrigation">#REF!</definedName>
    <definedName name="_xlnm.Print_Area" localSheetId="0">'17 08 22 SEA HP Database'!$A$2:$BO$82</definedName>
    <definedName name="_xlnm.Print_Titles" localSheetId="0">'17 08 22 SEA HP Database'!$A:$B,'17 08 22 SEA HP Database'!$2:$2</definedName>
    <definedName name="test" localSheetId="0">#REF!</definedName>
    <definedName name="test">#REF!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15" i="1" l="1"/>
  <c r="CF81" i="1"/>
  <c r="CE81" i="1"/>
  <c r="CD81" i="1"/>
  <c r="CC81" i="1"/>
  <c r="CB81" i="1"/>
  <c r="CA81" i="1"/>
  <c r="BZ81" i="1"/>
  <c r="BY81" i="1"/>
  <c r="BX81" i="1"/>
  <c r="BW81" i="1"/>
  <c r="BV81" i="1"/>
  <c r="BU81" i="1"/>
  <c r="W85" i="1"/>
  <c r="AL85" i="1"/>
  <c r="W84" i="1"/>
  <c r="AL84" i="1"/>
  <c r="W83" i="1"/>
  <c r="AL83" i="1"/>
  <c r="W82" i="1"/>
  <c r="AL82" i="1"/>
  <c r="W81" i="1"/>
  <c r="AL81" i="1"/>
  <c r="W80" i="1"/>
  <c r="AL80" i="1"/>
  <c r="W79" i="1"/>
  <c r="AL79" i="1"/>
  <c r="W78" i="1"/>
  <c r="AL78" i="1"/>
  <c r="W77" i="1"/>
  <c r="AL77" i="1"/>
  <c r="W76" i="1"/>
  <c r="AL76" i="1"/>
  <c r="W75" i="1"/>
  <c r="AL75" i="1"/>
  <c r="W74" i="1"/>
  <c r="AL74" i="1"/>
  <c r="W72" i="1"/>
  <c r="AL72" i="1"/>
  <c r="W71" i="1"/>
  <c r="AL71" i="1"/>
  <c r="W70" i="1"/>
  <c r="AL70" i="1"/>
  <c r="W69" i="1"/>
  <c r="AL69" i="1"/>
  <c r="W67" i="1"/>
  <c r="AL67" i="1"/>
  <c r="W66" i="1"/>
  <c r="AL66" i="1"/>
  <c r="W65" i="1"/>
  <c r="AL65" i="1"/>
  <c r="W64" i="1"/>
  <c r="AL64" i="1"/>
  <c r="W63" i="1"/>
  <c r="AL63" i="1"/>
  <c r="W60" i="1"/>
  <c r="AL60" i="1"/>
  <c r="W59" i="1"/>
  <c r="AL59" i="1"/>
  <c r="W58" i="1"/>
  <c r="AL58" i="1"/>
  <c r="W57" i="1"/>
  <c r="AL57" i="1"/>
  <c r="W56" i="1"/>
  <c r="AL56" i="1"/>
  <c r="W55" i="1"/>
  <c r="AL55" i="1"/>
  <c r="W54" i="1"/>
  <c r="AL54" i="1"/>
  <c r="W52" i="1"/>
  <c r="AL52" i="1"/>
  <c r="W51" i="1"/>
  <c r="AL51" i="1"/>
  <c r="W50" i="1"/>
  <c r="AL50" i="1"/>
  <c r="W47" i="1"/>
  <c r="AL47" i="1"/>
  <c r="W46" i="1"/>
  <c r="AL46" i="1"/>
  <c r="W45" i="1"/>
  <c r="AL45" i="1"/>
  <c r="W44" i="1"/>
  <c r="AL44" i="1"/>
  <c r="W43" i="1"/>
  <c r="AL43" i="1"/>
  <c r="W42" i="1"/>
  <c r="AL42" i="1"/>
  <c r="W41" i="1"/>
  <c r="AL41" i="1"/>
  <c r="W40" i="1"/>
  <c r="AL40" i="1"/>
  <c r="W39" i="1"/>
  <c r="AL39" i="1"/>
  <c r="W36" i="1"/>
  <c r="AL36" i="1"/>
  <c r="W35" i="1"/>
  <c r="AL35" i="1"/>
  <c r="W34" i="1"/>
  <c r="AL34" i="1"/>
  <c r="W33" i="1"/>
  <c r="AL33" i="1"/>
  <c r="W32" i="1"/>
  <c r="AL32" i="1"/>
  <c r="W31" i="1"/>
  <c r="AL31" i="1"/>
  <c r="W30" i="1"/>
  <c r="AL30" i="1"/>
  <c r="W29" i="1"/>
  <c r="AL29" i="1"/>
  <c r="W28" i="1"/>
  <c r="AL28" i="1"/>
  <c r="W27" i="1"/>
  <c r="AL27" i="1"/>
  <c r="W26" i="1"/>
  <c r="AL26" i="1"/>
  <c r="W25" i="1"/>
  <c r="AL25" i="1"/>
  <c r="W24" i="1"/>
  <c r="AL24" i="1"/>
  <c r="W23" i="1"/>
  <c r="AL23" i="1"/>
  <c r="W22" i="1"/>
  <c r="AL22" i="1"/>
  <c r="W21" i="1"/>
  <c r="AL21" i="1"/>
  <c r="W20" i="1"/>
  <c r="AL20" i="1"/>
  <c r="W19" i="1"/>
  <c r="AL19" i="1"/>
  <c r="W17" i="1"/>
  <c r="AL17" i="1"/>
  <c r="W16" i="1"/>
  <c r="AL16" i="1"/>
  <c r="W14" i="1"/>
  <c r="AL14" i="1"/>
  <c r="W13" i="1"/>
  <c r="AL13" i="1"/>
  <c r="W12" i="1"/>
  <c r="AL12" i="1"/>
  <c r="W11" i="1"/>
  <c r="AL11" i="1"/>
  <c r="W9" i="1"/>
  <c r="AL9" i="1"/>
  <c r="W8" i="1"/>
  <c r="AL8" i="1"/>
  <c r="W7" i="1"/>
  <c r="AL7" i="1"/>
  <c r="W5" i="1"/>
  <c r="AL5" i="1"/>
  <c r="W4" i="1"/>
  <c r="AL4" i="1"/>
  <c r="W3" i="1"/>
  <c r="AL3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73" i="1"/>
  <c r="W68" i="1"/>
  <c r="W62" i="1"/>
  <c r="W61" i="1"/>
  <c r="W53" i="1"/>
  <c r="W49" i="1"/>
  <c r="W48" i="1"/>
  <c r="W38" i="1"/>
  <c r="W37" i="1"/>
  <c r="W18" i="1"/>
  <c r="W15" i="1"/>
  <c r="W10" i="1"/>
  <c r="W6" i="1"/>
  <c r="BI85" i="1"/>
  <c r="BO85" i="1"/>
  <c r="BK85" i="1"/>
  <c r="BL85" i="1"/>
  <c r="AE85" i="1"/>
  <c r="BI84" i="1"/>
  <c r="BO84" i="1"/>
  <c r="BK84" i="1"/>
  <c r="BL84" i="1"/>
  <c r="AE84" i="1"/>
  <c r="BI83" i="1"/>
  <c r="BO83" i="1"/>
  <c r="BK83" i="1"/>
  <c r="BL83" i="1"/>
  <c r="AE83" i="1"/>
  <c r="BO82" i="1"/>
  <c r="BI82" i="1"/>
  <c r="BK82" i="1"/>
  <c r="BL82" i="1"/>
  <c r="AE82" i="1"/>
  <c r="BO93" i="1"/>
  <c r="X93" i="1"/>
  <c r="BO81" i="1"/>
  <c r="BI81" i="1"/>
  <c r="BK81" i="1"/>
  <c r="BL81" i="1"/>
  <c r="BD81" i="1"/>
  <c r="AE81" i="1"/>
  <c r="BO80" i="1"/>
  <c r="BI80" i="1"/>
  <c r="BK80" i="1"/>
  <c r="BL80" i="1"/>
  <c r="AE80" i="1"/>
  <c r="BI79" i="1"/>
  <c r="BO79" i="1"/>
  <c r="BK79" i="1"/>
  <c r="BL79" i="1"/>
  <c r="AE79" i="1"/>
  <c r="BI78" i="1"/>
  <c r="BO78" i="1"/>
  <c r="BK78" i="1"/>
  <c r="BL78" i="1"/>
  <c r="AE78" i="1"/>
  <c r="BO77" i="1"/>
  <c r="BL77" i="1"/>
  <c r="BI77" i="1"/>
  <c r="AE77" i="1"/>
  <c r="BO96" i="1"/>
  <c r="X96" i="1"/>
  <c r="BO76" i="1"/>
  <c r="BI76" i="1"/>
  <c r="BK76" i="1"/>
  <c r="BL76" i="1"/>
  <c r="AE76" i="1"/>
  <c r="BO97" i="1"/>
  <c r="X97" i="1"/>
  <c r="BI75" i="1"/>
  <c r="BO75" i="1"/>
  <c r="BK75" i="1"/>
  <c r="BL75" i="1"/>
  <c r="AE75" i="1"/>
  <c r="BO92" i="1"/>
  <c r="X92" i="1"/>
  <c r="BI74" i="1"/>
  <c r="BO74" i="1"/>
  <c r="BK74" i="1"/>
  <c r="BL74" i="1"/>
  <c r="AE74" i="1"/>
  <c r="BO102" i="1"/>
  <c r="AX102" i="1"/>
  <c r="BO73" i="1"/>
  <c r="BI73" i="1"/>
  <c r="BK73" i="1"/>
  <c r="BL73" i="1"/>
  <c r="AE73" i="1"/>
  <c r="BO98" i="1"/>
  <c r="X98" i="1"/>
  <c r="BO89" i="1"/>
  <c r="X89" i="1"/>
  <c r="BO72" i="1"/>
  <c r="BL72" i="1"/>
  <c r="BI72" i="1"/>
  <c r="AE72" i="1"/>
  <c r="BO22" i="1"/>
  <c r="BL22" i="1"/>
  <c r="BI22" i="1"/>
  <c r="AE22" i="1"/>
  <c r="S22" i="1"/>
  <c r="BO90" i="1"/>
  <c r="X90" i="1"/>
  <c r="BO91" i="1"/>
  <c r="X91" i="1"/>
  <c r="BO71" i="1"/>
  <c r="BI71" i="1"/>
  <c r="BK71" i="1"/>
  <c r="BL71" i="1"/>
  <c r="AE71" i="1"/>
  <c r="BO70" i="1"/>
  <c r="BI70" i="1"/>
  <c r="BK70" i="1"/>
  <c r="BL70" i="1"/>
  <c r="AE70" i="1"/>
  <c r="BO69" i="1"/>
  <c r="BI69" i="1"/>
  <c r="BJ69" i="1"/>
  <c r="BK69" i="1"/>
  <c r="BL69" i="1"/>
  <c r="AE69" i="1"/>
  <c r="F69" i="1"/>
  <c r="E69" i="1"/>
  <c r="BI68" i="1"/>
  <c r="BO68" i="1"/>
  <c r="BK68" i="1"/>
  <c r="BL68" i="1"/>
  <c r="AE68" i="1"/>
  <c r="BI67" i="1"/>
  <c r="BO67" i="1"/>
  <c r="BK67" i="1"/>
  <c r="BL67" i="1"/>
  <c r="AE67" i="1"/>
  <c r="BO66" i="1"/>
  <c r="BI66" i="1"/>
  <c r="BK66" i="1"/>
  <c r="BL66" i="1"/>
  <c r="AE66" i="1"/>
  <c r="BI65" i="1"/>
  <c r="BO65" i="1"/>
  <c r="BK65" i="1"/>
  <c r="BL65" i="1"/>
  <c r="AE65" i="1"/>
  <c r="BO106" i="1"/>
  <c r="X106" i="1"/>
  <c r="BO105" i="1"/>
  <c r="AX105" i="1"/>
  <c r="BO64" i="1"/>
  <c r="BL64" i="1"/>
  <c r="BI64" i="1"/>
  <c r="AE64" i="1"/>
  <c r="BO21" i="1"/>
  <c r="BL21" i="1"/>
  <c r="BI21" i="1"/>
  <c r="AE21" i="1"/>
  <c r="BI63" i="1"/>
  <c r="BO63" i="1"/>
  <c r="BK63" i="1"/>
  <c r="BL63" i="1"/>
  <c r="AE63" i="1"/>
  <c r="BI60" i="1"/>
  <c r="BO60" i="1"/>
  <c r="BK60" i="1"/>
  <c r="BL60" i="1"/>
  <c r="AE60" i="1"/>
  <c r="BO59" i="1"/>
  <c r="BI59" i="1"/>
  <c r="BK59" i="1"/>
  <c r="BL59" i="1"/>
  <c r="AE59" i="1"/>
  <c r="BI58" i="1"/>
  <c r="BO58" i="1"/>
  <c r="BK58" i="1"/>
  <c r="BL58" i="1"/>
  <c r="AE58" i="1"/>
  <c r="BO57" i="1"/>
  <c r="BI57" i="1"/>
  <c r="BK57" i="1"/>
  <c r="BL57" i="1"/>
  <c r="AE57" i="1"/>
  <c r="BI56" i="1"/>
  <c r="BO56" i="1"/>
  <c r="BK56" i="1"/>
  <c r="BL56" i="1"/>
  <c r="AE56" i="1"/>
  <c r="BO55" i="1"/>
  <c r="BI55" i="1"/>
  <c r="BK55" i="1"/>
  <c r="BL55" i="1"/>
  <c r="AE55" i="1"/>
  <c r="BO87" i="1"/>
  <c r="BL87" i="1"/>
  <c r="BI87" i="1"/>
  <c r="AX87" i="1"/>
  <c r="AE87" i="1"/>
  <c r="BO54" i="1"/>
  <c r="BL54" i="1"/>
  <c r="BI54" i="1"/>
  <c r="AE54" i="1"/>
  <c r="BO53" i="1"/>
  <c r="BI53" i="1"/>
  <c r="BK53" i="1"/>
  <c r="BL53" i="1"/>
  <c r="AE53" i="1"/>
  <c r="BO38" i="1"/>
  <c r="BI38" i="1"/>
  <c r="BK38" i="1"/>
  <c r="BL38" i="1"/>
  <c r="AE38" i="1"/>
  <c r="F38" i="1"/>
  <c r="E38" i="1"/>
  <c r="BO52" i="1"/>
  <c r="BI52" i="1"/>
  <c r="BK52" i="1"/>
  <c r="BL52" i="1"/>
  <c r="AE52" i="1"/>
  <c r="BO51" i="1"/>
  <c r="BI51" i="1"/>
  <c r="BK51" i="1"/>
  <c r="BL51" i="1"/>
  <c r="AE51" i="1"/>
  <c r="BO50" i="1"/>
  <c r="BI50" i="1"/>
  <c r="BK50" i="1"/>
  <c r="BL50" i="1"/>
  <c r="AE50" i="1"/>
  <c r="BO49" i="1"/>
  <c r="BI49" i="1"/>
  <c r="BK49" i="1"/>
  <c r="BL49" i="1"/>
  <c r="AE49" i="1"/>
  <c r="BO48" i="1"/>
  <c r="BI48" i="1"/>
  <c r="BK48" i="1"/>
  <c r="BL48" i="1"/>
  <c r="AE48" i="1"/>
  <c r="BO104" i="1"/>
  <c r="X104" i="1"/>
  <c r="BO47" i="1"/>
  <c r="BI47" i="1"/>
  <c r="BK47" i="1"/>
  <c r="BL47" i="1"/>
  <c r="AE47" i="1"/>
  <c r="X47" i="1"/>
  <c r="BI46" i="1"/>
  <c r="BO46" i="1"/>
  <c r="BK46" i="1"/>
  <c r="BL46" i="1"/>
  <c r="AE46" i="1"/>
  <c r="BI45" i="1"/>
  <c r="BO45" i="1"/>
  <c r="BK45" i="1"/>
  <c r="BL45" i="1"/>
  <c r="AE45" i="1"/>
  <c r="BO44" i="1"/>
  <c r="BI44" i="1"/>
  <c r="BK44" i="1"/>
  <c r="BL44" i="1"/>
  <c r="AE44" i="1"/>
  <c r="BO100" i="1"/>
  <c r="X100" i="1"/>
  <c r="BI43" i="1"/>
  <c r="BO43" i="1"/>
  <c r="BK43" i="1"/>
  <c r="BL43" i="1"/>
  <c r="AE43" i="1"/>
  <c r="BO39" i="1"/>
  <c r="BI39" i="1"/>
  <c r="BK39" i="1"/>
  <c r="BL39" i="1"/>
  <c r="AE39" i="1"/>
  <c r="BO88" i="1"/>
  <c r="BL88" i="1"/>
  <c r="AE88" i="1"/>
  <c r="F88" i="1"/>
  <c r="E88" i="1"/>
  <c r="BI42" i="1"/>
  <c r="BO42" i="1"/>
  <c r="BK42" i="1"/>
  <c r="BL42" i="1"/>
  <c r="AE42" i="1"/>
  <c r="BO101" i="1"/>
  <c r="X101" i="1"/>
  <c r="BO95" i="1"/>
  <c r="BO41" i="1"/>
  <c r="BI41" i="1"/>
  <c r="BK41" i="1"/>
  <c r="BL41" i="1"/>
  <c r="AE41" i="1"/>
  <c r="X41" i="1"/>
  <c r="BO40" i="1"/>
  <c r="BI40" i="1"/>
  <c r="BK40" i="1"/>
  <c r="BL40" i="1"/>
  <c r="AE40" i="1"/>
  <c r="BI86" i="1"/>
  <c r="BO86" i="1"/>
  <c r="BK86" i="1"/>
  <c r="BL86" i="1"/>
  <c r="AE86" i="1"/>
  <c r="BO37" i="1"/>
  <c r="BI37" i="1"/>
  <c r="BK37" i="1"/>
  <c r="BL37" i="1"/>
  <c r="AE37" i="1"/>
  <c r="BO35" i="1"/>
  <c r="BI35" i="1"/>
  <c r="BK35" i="1"/>
  <c r="BL35" i="1"/>
  <c r="AE35" i="1"/>
  <c r="BO36" i="1"/>
  <c r="BI36" i="1"/>
  <c r="BJ36" i="1"/>
  <c r="BK36" i="1"/>
  <c r="BL36" i="1"/>
  <c r="AE36" i="1"/>
  <c r="BO34" i="1"/>
  <c r="BI34" i="1"/>
  <c r="BK34" i="1"/>
  <c r="BL34" i="1"/>
  <c r="AE34" i="1"/>
  <c r="BO94" i="1"/>
  <c r="X94" i="1"/>
  <c r="BO103" i="1"/>
  <c r="AX103" i="1"/>
  <c r="BI33" i="1"/>
  <c r="BO33" i="1"/>
  <c r="BK33" i="1"/>
  <c r="BL33" i="1"/>
  <c r="AE33" i="1"/>
  <c r="BO32" i="1"/>
  <c r="BI32" i="1"/>
  <c r="BK32" i="1"/>
  <c r="BL32" i="1"/>
  <c r="AE32" i="1"/>
  <c r="BI31" i="1"/>
  <c r="BO31" i="1"/>
  <c r="BK31" i="1"/>
  <c r="BL31" i="1"/>
  <c r="AE31" i="1"/>
  <c r="BI30" i="1"/>
  <c r="BO30" i="1"/>
  <c r="BK30" i="1"/>
  <c r="BL30" i="1"/>
  <c r="AE30" i="1"/>
  <c r="BO29" i="1"/>
  <c r="BL29" i="1"/>
  <c r="BI29" i="1"/>
  <c r="AE29" i="1"/>
  <c r="BO28" i="1"/>
  <c r="BI28" i="1"/>
  <c r="BK28" i="1"/>
  <c r="BL28" i="1"/>
  <c r="AE28" i="1"/>
  <c r="BO27" i="1"/>
  <c r="BI27" i="1"/>
  <c r="BK27" i="1"/>
  <c r="BL27" i="1"/>
  <c r="AE27" i="1"/>
  <c r="BO26" i="1"/>
  <c r="BI26" i="1"/>
  <c r="BK26" i="1"/>
  <c r="BL26" i="1"/>
  <c r="AE26" i="1"/>
  <c r="BI25" i="1"/>
  <c r="BO25" i="1"/>
  <c r="BK25" i="1"/>
  <c r="BL25" i="1"/>
  <c r="AE25" i="1"/>
  <c r="BI24" i="1"/>
  <c r="BO24" i="1"/>
  <c r="BK24" i="1"/>
  <c r="BL24" i="1"/>
  <c r="AE24" i="1"/>
  <c r="BO23" i="1"/>
  <c r="BI23" i="1"/>
  <c r="BK23" i="1"/>
  <c r="BL23" i="1"/>
  <c r="AE23" i="1"/>
  <c r="BO62" i="1"/>
  <c r="BI62" i="1"/>
  <c r="BK62" i="1"/>
  <c r="BL62" i="1"/>
  <c r="AE62" i="1"/>
  <c r="BO61" i="1"/>
  <c r="BI61" i="1"/>
  <c r="BK61" i="1"/>
  <c r="BL61" i="1"/>
  <c r="AE61" i="1"/>
  <c r="BO20" i="1"/>
  <c r="BI20" i="1"/>
  <c r="BK20" i="1"/>
  <c r="BL20" i="1"/>
  <c r="AE20" i="1"/>
  <c r="BO19" i="1"/>
  <c r="BI19" i="1"/>
  <c r="BK19" i="1"/>
  <c r="BL19" i="1"/>
  <c r="AE19" i="1"/>
  <c r="BO18" i="1"/>
  <c r="BL18" i="1"/>
  <c r="BI18" i="1"/>
  <c r="BK18" i="1"/>
  <c r="AE18" i="1"/>
  <c r="F18" i="1"/>
  <c r="E18" i="1"/>
  <c r="BO99" i="1"/>
  <c r="X99" i="1"/>
  <c r="BO17" i="1"/>
  <c r="BI17" i="1"/>
  <c r="BK17" i="1"/>
  <c r="BL17" i="1"/>
  <c r="AE17" i="1"/>
  <c r="BO16" i="1"/>
  <c r="BI16" i="1"/>
  <c r="BK16" i="1"/>
  <c r="BL16" i="1"/>
  <c r="AE16" i="1"/>
  <c r="BO15" i="1"/>
  <c r="BI15" i="1"/>
  <c r="BK15" i="1"/>
  <c r="BL15" i="1"/>
  <c r="AE15" i="1"/>
  <c r="BO14" i="1"/>
  <c r="BI14" i="1"/>
  <c r="BK14" i="1"/>
  <c r="BL14" i="1"/>
  <c r="AE14" i="1"/>
  <c r="BI13" i="1"/>
  <c r="BO13" i="1"/>
  <c r="BK13" i="1"/>
  <c r="BL13" i="1"/>
  <c r="AE13" i="1"/>
  <c r="BI12" i="1"/>
  <c r="BO12" i="1"/>
  <c r="BK12" i="1"/>
  <c r="BL12" i="1"/>
  <c r="AE12" i="1"/>
  <c r="BO11" i="1"/>
  <c r="BI11" i="1"/>
  <c r="BL11" i="1"/>
  <c r="AE11" i="1"/>
  <c r="BO9" i="1"/>
  <c r="BI9" i="1"/>
  <c r="BK9" i="1"/>
  <c r="BL9" i="1"/>
  <c r="AE9" i="1"/>
  <c r="BO10" i="1"/>
  <c r="BI10" i="1"/>
  <c r="BK10" i="1"/>
  <c r="BL10" i="1"/>
  <c r="AE10" i="1"/>
  <c r="BO8" i="1"/>
  <c r="BI8" i="1"/>
  <c r="BK8" i="1"/>
  <c r="BL8" i="1"/>
  <c r="AE8" i="1"/>
  <c r="BO7" i="1"/>
  <c r="BI7" i="1"/>
  <c r="BK7" i="1"/>
  <c r="BL7" i="1"/>
  <c r="AE7" i="1"/>
  <c r="BI5" i="1"/>
  <c r="BO5" i="1"/>
  <c r="BK5" i="1"/>
  <c r="BL5" i="1"/>
  <c r="AE5" i="1"/>
  <c r="BI4" i="1"/>
  <c r="BO4" i="1"/>
  <c r="BK4" i="1"/>
  <c r="BL4" i="1"/>
  <c r="AE4" i="1"/>
  <c r="BI3" i="1"/>
  <c r="BO3" i="1"/>
  <c r="BK3" i="1"/>
  <c r="BL3" i="1"/>
  <c r="AE3" i="1"/>
  <c r="BO6" i="1"/>
  <c r="BI6" i="1"/>
  <c r="BK6" i="1"/>
  <c r="BL6" i="1"/>
  <c r="AE6" i="1"/>
</calcChain>
</file>

<file path=xl/sharedStrings.xml><?xml version="1.0" encoding="utf-8"?>
<sst xmlns="http://schemas.openxmlformats.org/spreadsheetml/2006/main" count="1818" uniqueCount="513">
  <si>
    <t>ID</t>
  </si>
  <si>
    <t>Hydropower Plant</t>
  </si>
  <si>
    <t>Status</t>
  </si>
  <si>
    <t>Status 2</t>
  </si>
  <si>
    <t>LAT N</t>
  </si>
  <si>
    <t>LON E</t>
  </si>
  <si>
    <t>State/Region</t>
  </si>
  <si>
    <t>District</t>
  </si>
  <si>
    <t>Township</t>
  </si>
  <si>
    <t>Village</t>
  </si>
  <si>
    <t>Basin</t>
  </si>
  <si>
    <t>River/ Watershed</t>
  </si>
  <si>
    <t>HP or Multipurpose</t>
  </si>
  <si>
    <t>D/S Distance to irrigation extraction if not from dam (km)</t>
  </si>
  <si>
    <t>Catchment Area (km2)</t>
  </si>
  <si>
    <t>Catchment Annual rainfall (mm)</t>
  </si>
  <si>
    <t>GIS Rainfall</t>
  </si>
  <si>
    <t>Mean annual inflow (MAF) into reservoir (m3/s)</t>
  </si>
  <si>
    <t>Unit flow l/s/km2</t>
  </si>
  <si>
    <t>Qmin/ MAF</t>
  </si>
  <si>
    <t>Dam Type</t>
  </si>
  <si>
    <t>Dam Height (m)</t>
  </si>
  <si>
    <t>Full Supply Level (FSL) (m)</t>
  </si>
  <si>
    <t>Low Water Level (LWL) (m)</t>
  </si>
  <si>
    <t>Drawdown (m)</t>
  </si>
  <si>
    <t>Reservoir Area (km2)</t>
  </si>
  <si>
    <t>Total Length of reservoir (km)</t>
  </si>
  <si>
    <t>Reservoir Dead Storage (hm3)</t>
  </si>
  <si>
    <t>Reservoir Live Storage (hm3)</t>
  </si>
  <si>
    <t>Reservoir Total Storage (hm3)</t>
  </si>
  <si>
    <t>Reservoir Retention period (days)</t>
  </si>
  <si>
    <t>RoR or Storage</t>
  </si>
  <si>
    <t>Distance along river between dam and powerhouse (km)</t>
  </si>
  <si>
    <t>Powerhouse Type</t>
  </si>
  <si>
    <t>Total Powerplant Design Discharge (m3/s)</t>
  </si>
  <si>
    <t>Turbine discharge/ Min Flow</t>
  </si>
  <si>
    <t>Turbine Design Head (m)</t>
  </si>
  <si>
    <t>Installed Capacity (MW)</t>
  </si>
  <si>
    <t>Annual Generation (GWh)</t>
  </si>
  <si>
    <t>Firm Power (MW)</t>
  </si>
  <si>
    <t>Plant Factor</t>
  </si>
  <si>
    <t>Transmission Line Voltage level (kV)</t>
  </si>
  <si>
    <t>TL Length (km)</t>
  </si>
  <si>
    <t>TL Connected to S/S</t>
  </si>
  <si>
    <t>Acces Road Length (km)</t>
  </si>
  <si>
    <t>Developer</t>
  </si>
  <si>
    <t>Country</t>
  </si>
  <si>
    <t>Investment by</t>
  </si>
  <si>
    <t>Myanmar Selfuse (MW)</t>
  </si>
  <si>
    <t>% use MYA</t>
  </si>
  <si>
    <t>Export (MW)</t>
  </si>
  <si>
    <t>Export to</t>
  </si>
  <si>
    <t>Estimated No. Construction Workers (planned projects)</t>
  </si>
  <si>
    <t>Actual Commissioning Year</t>
  </si>
  <si>
    <t>MoEE Planned Comissioning Year</t>
  </si>
  <si>
    <t>Baluchaung (upper)</t>
  </si>
  <si>
    <t>Construction</t>
  </si>
  <si>
    <t>C</t>
  </si>
  <si>
    <t>Shan</t>
  </si>
  <si>
    <t>Taunggyi</t>
  </si>
  <si>
    <t>Pin Laung</t>
  </si>
  <si>
    <t>Indein</t>
  </si>
  <si>
    <t>Thanlwin</t>
  </si>
  <si>
    <t>Nam Pawn</t>
  </si>
  <si>
    <t>Baluchaung</t>
  </si>
  <si>
    <t>HP</t>
  </si>
  <si>
    <t>Above ground</t>
  </si>
  <si>
    <t>Kalaw</t>
  </si>
  <si>
    <t>NeoEnergy Oasis</t>
  </si>
  <si>
    <t>Myanmar</t>
  </si>
  <si>
    <t>Local BOT</t>
  </si>
  <si>
    <t>Baluchaung 1</t>
  </si>
  <si>
    <t>Built</t>
  </si>
  <si>
    <t>E</t>
  </si>
  <si>
    <t>Kayah</t>
  </si>
  <si>
    <t>Loikaw</t>
  </si>
  <si>
    <t>CG</t>
  </si>
  <si>
    <t>RoR</t>
  </si>
  <si>
    <t>Baluchaung 2</t>
  </si>
  <si>
    <t>MoEE</t>
  </si>
  <si>
    <t xml:space="preserve">Sole Investment </t>
  </si>
  <si>
    <t>Weir</t>
  </si>
  <si>
    <t>153.79+193.2</t>
  </si>
  <si>
    <t>Taungoo and Shwemyo</t>
  </si>
  <si>
    <t>Sole Investment</t>
  </si>
  <si>
    <t>Baluchaung 3</t>
  </si>
  <si>
    <t>Intake</t>
  </si>
  <si>
    <t>Future Energy</t>
  </si>
  <si>
    <t>Bawgata</t>
  </si>
  <si>
    <t>LocMoU</t>
  </si>
  <si>
    <t>P</t>
  </si>
  <si>
    <t>Bago</t>
  </si>
  <si>
    <t>Taungoo</t>
  </si>
  <si>
    <t>Kyauk Gyi</t>
  </si>
  <si>
    <t>Sittaung</t>
  </si>
  <si>
    <t>Rockfill</t>
  </si>
  <si>
    <t>S</t>
  </si>
  <si>
    <t>Thoolei</t>
  </si>
  <si>
    <t>Belin</t>
  </si>
  <si>
    <t>Mon</t>
  </si>
  <si>
    <t>Thaton</t>
  </si>
  <si>
    <t>Bilin</t>
  </si>
  <si>
    <t>Bilin River</t>
  </si>
  <si>
    <t>-</t>
  </si>
  <si>
    <t>HCDG</t>
  </si>
  <si>
    <t>Buywa</t>
  </si>
  <si>
    <t>Magway</t>
  </si>
  <si>
    <t>Minbu</t>
  </si>
  <si>
    <t>Setotaya</t>
  </si>
  <si>
    <t>Ayeyarwady</t>
  </si>
  <si>
    <t>Mone Chaung</t>
  </si>
  <si>
    <t>Mon Chaung</t>
  </si>
  <si>
    <t>Multi</t>
  </si>
  <si>
    <t>MOALI</t>
  </si>
  <si>
    <t>Buywa (upper)</t>
  </si>
  <si>
    <t>GOM Plan</t>
  </si>
  <si>
    <t>Chipwi</t>
  </si>
  <si>
    <t>JVA</t>
  </si>
  <si>
    <t>Kachin</t>
  </si>
  <si>
    <t>Myitkyina</t>
  </si>
  <si>
    <t>Ayeyarwady Headwaters</t>
  </si>
  <si>
    <t>N'Mai  Hka</t>
  </si>
  <si>
    <t>CFRD</t>
  </si>
  <si>
    <t>Underground</t>
  </si>
  <si>
    <t>CPI</t>
  </si>
  <si>
    <t>PRC</t>
  </si>
  <si>
    <t>Foreign JV/BOT</t>
  </si>
  <si>
    <t>Chipwi Nge</t>
  </si>
  <si>
    <t>Chipwi Hka</t>
  </si>
  <si>
    <t>Waingmaw</t>
  </si>
  <si>
    <t>SPIC</t>
  </si>
  <si>
    <t>Dapein 1</t>
  </si>
  <si>
    <t>Bhamo</t>
  </si>
  <si>
    <t>Dapein</t>
  </si>
  <si>
    <t>Concrete</t>
  </si>
  <si>
    <t>Bamaw</t>
  </si>
  <si>
    <t>China Datang</t>
  </si>
  <si>
    <t>Dapein 2</t>
  </si>
  <si>
    <t>MOU</t>
  </si>
  <si>
    <t>Moemauk</t>
  </si>
  <si>
    <t>Dapein1</t>
  </si>
  <si>
    <t>DUHD</t>
  </si>
  <si>
    <t>Deedoke</t>
  </si>
  <si>
    <t>Mandalay</t>
  </si>
  <si>
    <t>Pyinoolwin</t>
  </si>
  <si>
    <t>Kyaukse</t>
  </si>
  <si>
    <t>Hngel Kyi Thaik</t>
  </si>
  <si>
    <t>Myitnge</t>
  </si>
  <si>
    <t>Lower Myitnge</t>
  </si>
  <si>
    <t>RCC Gravity Dam</t>
  </si>
  <si>
    <t>ROR</t>
  </si>
  <si>
    <t>In dam</t>
  </si>
  <si>
    <t>Yeywa</t>
  </si>
  <si>
    <t>Andritz Hydro</t>
  </si>
  <si>
    <t>Austria</t>
  </si>
  <si>
    <t>Dum Ban</t>
  </si>
  <si>
    <t>Wyunmaw</t>
  </si>
  <si>
    <t>Sadon</t>
  </si>
  <si>
    <t>N'Mai  Hka Tributary</t>
  </si>
  <si>
    <t>YBEP/Chan Yinn Khuu</t>
  </si>
  <si>
    <t>PRC/MYA</t>
  </si>
  <si>
    <t>Gaw Lan</t>
  </si>
  <si>
    <t>Naw Chang  Hka</t>
  </si>
  <si>
    <t>Hawkawn</t>
  </si>
  <si>
    <t>YEIG/IGOEC</t>
  </si>
  <si>
    <t>Glohong Kra</t>
  </si>
  <si>
    <t>Identified</t>
  </si>
  <si>
    <t>I</t>
  </si>
  <si>
    <t>Tanintharyi</t>
  </si>
  <si>
    <t>NA</t>
  </si>
  <si>
    <t xml:space="preserve">Hawkham (upper) </t>
  </si>
  <si>
    <t>Bawlakhe</t>
  </si>
  <si>
    <t>TEI/HCTC</t>
  </si>
  <si>
    <t>SIN/MYA</t>
  </si>
  <si>
    <t>He Kou</t>
  </si>
  <si>
    <t>Mekong</t>
  </si>
  <si>
    <t>Nam Lwe</t>
  </si>
  <si>
    <t>YNIC</t>
  </si>
  <si>
    <t>&lt;-PRC?</t>
  </si>
  <si>
    <t>Hkankawn</t>
  </si>
  <si>
    <t>MOA</t>
  </si>
  <si>
    <t>Tsawlaw</t>
  </si>
  <si>
    <t>Tongxinqiao</t>
  </si>
  <si>
    <t>Hpak Nam</t>
  </si>
  <si>
    <t>Hpi Hseng</t>
  </si>
  <si>
    <t>Hutgyi</t>
  </si>
  <si>
    <t>Kayin</t>
  </si>
  <si>
    <t>Hpapun</t>
  </si>
  <si>
    <t>Kamamung</t>
  </si>
  <si>
    <t>Thanlwin Mainstem</t>
  </si>
  <si>
    <t>At dam toe</t>
  </si>
  <si>
    <t>230-kV TL Thaton SS and 33 kV TL Myainnggyingu SS MYA</t>
  </si>
  <si>
    <t>Sinohydro+EGATi+IGOEC</t>
  </si>
  <si>
    <t>PRC/THA/MYA</t>
  </si>
  <si>
    <t>Thailand</t>
  </si>
  <si>
    <t>Kabaung</t>
  </si>
  <si>
    <t>Oak Twin</t>
  </si>
  <si>
    <t>Other Sittaung</t>
  </si>
  <si>
    <t>Kabaung Chaung</t>
  </si>
  <si>
    <t>Rock/Embankment?</t>
  </si>
  <si>
    <t>MoEE/MOALI</t>
  </si>
  <si>
    <t>Keng Tawng</t>
  </si>
  <si>
    <t>Linkhe</t>
  </si>
  <si>
    <t>Moenane</t>
  </si>
  <si>
    <t>Nam Teng</t>
  </si>
  <si>
    <t>Namsan</t>
  </si>
  <si>
    <t>Keng Tawng (upper)</t>
  </si>
  <si>
    <t>Semi underground</t>
  </si>
  <si>
    <t>Keng Tong</t>
  </si>
  <si>
    <t>Mongkhak</t>
  </si>
  <si>
    <t>Keng Yang</t>
  </si>
  <si>
    <t>Khaunglanphu</t>
  </si>
  <si>
    <t>Puta-O</t>
  </si>
  <si>
    <t>Kanglanphu</t>
  </si>
  <si>
    <t>Kinda</t>
  </si>
  <si>
    <t>Kanzwe</t>
  </si>
  <si>
    <t>Panlaung Chaung</t>
  </si>
  <si>
    <t>73+47</t>
  </si>
  <si>
    <t>Ingone,Thazi</t>
  </si>
  <si>
    <t>Kun Chaung</t>
  </si>
  <si>
    <t>Pyu</t>
  </si>
  <si>
    <t>Earth/Rock</t>
  </si>
  <si>
    <t>Chauk</t>
  </si>
  <si>
    <t>KunLong</t>
  </si>
  <si>
    <t>Kunlong</t>
  </si>
  <si>
    <t>Huli</t>
  </si>
  <si>
    <t>Theinni</t>
  </si>
  <si>
    <t>Hanergy YN, MPC</t>
  </si>
  <si>
    <t>Kyee Ohn Kyee Wa</t>
  </si>
  <si>
    <t>Sidoktaya</t>
  </si>
  <si>
    <t>Earth</t>
  </si>
  <si>
    <t>Mann</t>
  </si>
  <si>
    <t>Kyein Ta Li</t>
  </si>
  <si>
    <t>Rakhine</t>
  </si>
  <si>
    <t>Lam Pha</t>
  </si>
  <si>
    <t>Kawareik</t>
  </si>
  <si>
    <t>Lawngdin</t>
  </si>
  <si>
    <t>Laza</t>
  </si>
  <si>
    <t>Sumprabum</t>
  </si>
  <si>
    <t>Mali Hka</t>
  </si>
  <si>
    <t>CPIYN</t>
  </si>
  <si>
    <t>Lemro 1</t>
  </si>
  <si>
    <t>Chin</t>
  </si>
  <si>
    <t>Mindat</t>
  </si>
  <si>
    <t>Lemro</t>
  </si>
  <si>
    <t>Le Mro</t>
  </si>
  <si>
    <t>Tractabel</t>
  </si>
  <si>
    <t>France</t>
  </si>
  <si>
    <t>Lemro 2</t>
  </si>
  <si>
    <t>Mrauk Oo</t>
  </si>
  <si>
    <t>Mali</t>
  </si>
  <si>
    <t>Gau Dau Yang</t>
  </si>
  <si>
    <t>Mali Creek</t>
  </si>
  <si>
    <t>Buga Co.</t>
  </si>
  <si>
    <t>Manipur</t>
  </si>
  <si>
    <t>Falam</t>
  </si>
  <si>
    <t>Kalay</t>
  </si>
  <si>
    <t>Chindwin</t>
  </si>
  <si>
    <t>Manipura</t>
  </si>
  <si>
    <t>GaNaw-Kalay In/out</t>
  </si>
  <si>
    <t>CHEC/Sein</t>
  </si>
  <si>
    <t>Mantong</t>
  </si>
  <si>
    <t>Hopang</t>
  </si>
  <si>
    <t>Minemaw</t>
  </si>
  <si>
    <t>Nam Ma</t>
  </si>
  <si>
    <t>River-bank</t>
  </si>
  <si>
    <t>HydroChina/IGOEC</t>
  </si>
  <si>
    <t>Mi Chaung</t>
  </si>
  <si>
    <t>Kaladan</t>
  </si>
  <si>
    <t>Mindon</t>
  </si>
  <si>
    <t>Thayet</t>
  </si>
  <si>
    <t>Setoktaya</t>
  </si>
  <si>
    <t>Aukpone</t>
  </si>
  <si>
    <t>Mong Hsat</t>
  </si>
  <si>
    <t>Nam Hkoke</t>
  </si>
  <si>
    <t>Suntac Power Co.</t>
  </si>
  <si>
    <t>Mong Ton</t>
  </si>
  <si>
    <t>Monghsat</t>
  </si>
  <si>
    <t>Mongtong</t>
  </si>
  <si>
    <t>Three Gorges+EGAT</t>
  </si>
  <si>
    <t>PRC/Thailand</t>
  </si>
  <si>
    <t>Mongwa</t>
  </si>
  <si>
    <t>Mong Yawng</t>
  </si>
  <si>
    <t>KengTung</t>
  </si>
  <si>
    <t>Manlane</t>
  </si>
  <si>
    <t>Gravity Dam</t>
  </si>
  <si>
    <t>Riverbed type</t>
  </si>
  <si>
    <t>ESDC</t>
  </si>
  <si>
    <t>Myet Taw Chaung</t>
  </si>
  <si>
    <t>Myitsone</t>
  </si>
  <si>
    <t>CPIYN/AWC</t>
  </si>
  <si>
    <t>Myittha</t>
  </si>
  <si>
    <t>GaNaw</t>
  </si>
  <si>
    <t>Myogyi</t>
  </si>
  <si>
    <t>Ywa Ngan</t>
  </si>
  <si>
    <t>Zawgyi River</t>
  </si>
  <si>
    <t>Taungtawgwin</t>
  </si>
  <si>
    <t>Nam Hka</t>
  </si>
  <si>
    <t>Mong Sat</t>
  </si>
  <si>
    <t>Nam Hkok</t>
  </si>
  <si>
    <t>Nam Hsim</t>
  </si>
  <si>
    <t>Hsipaw</t>
  </si>
  <si>
    <t>Myitnge Upper</t>
  </si>
  <si>
    <t>PCR/SE</t>
  </si>
  <si>
    <t>Nam Lang</t>
  </si>
  <si>
    <t>Nam Li</t>
  </si>
  <si>
    <t>Sadon(Twn)</t>
  </si>
  <si>
    <t>Nam Lin</t>
  </si>
  <si>
    <t>Tachileik</t>
  </si>
  <si>
    <t>Riverbed</t>
  </si>
  <si>
    <t>Tacheleik</t>
  </si>
  <si>
    <t>MAM</t>
  </si>
  <si>
    <t>Nam Paw</t>
  </si>
  <si>
    <t>Covenant</t>
  </si>
  <si>
    <t>Muse</t>
  </si>
  <si>
    <t>Selan</t>
  </si>
  <si>
    <t>Shweli</t>
  </si>
  <si>
    <t>Nam Paw Creek</t>
  </si>
  <si>
    <t>Great Hor Kham</t>
  </si>
  <si>
    <t>Nam Pawn (lower)</t>
  </si>
  <si>
    <t xml:space="preserve">Nam Pawn (upper)  </t>
  </si>
  <si>
    <t>Nam Tabak I</t>
  </si>
  <si>
    <t>Namtamhpak</t>
  </si>
  <si>
    <t>China Guodian/Tun Thwin Mining)</t>
  </si>
  <si>
    <t>Nam Tabak II</t>
  </si>
  <si>
    <t>Nam Tu</t>
  </si>
  <si>
    <t>Kyaukme</t>
  </si>
  <si>
    <t>NCEH</t>
  </si>
  <si>
    <t>Nancho</t>
  </si>
  <si>
    <t>Naypyitaw</t>
  </si>
  <si>
    <t>Det Khi Na</t>
  </si>
  <si>
    <t>Pyinmana</t>
  </si>
  <si>
    <t>Paung Laung</t>
  </si>
  <si>
    <t>Sin The Chaung</t>
  </si>
  <si>
    <t>26.52+12.5</t>
  </si>
  <si>
    <t>Upper Paunglaung</t>
  </si>
  <si>
    <t>Naopha</t>
  </si>
  <si>
    <t>Lashio</t>
  </si>
  <si>
    <t>Tangyan</t>
  </si>
  <si>
    <t>Paung Laung (lower)</t>
  </si>
  <si>
    <t>Zayyarthiri</t>
  </si>
  <si>
    <t>Paung Laung Chaung</t>
  </si>
  <si>
    <t>RCC</t>
  </si>
  <si>
    <t>Paung Laung (middle)</t>
  </si>
  <si>
    <t>Nay Pyi Taw</t>
  </si>
  <si>
    <t>Bluchaung2-Shwemyo In/out</t>
  </si>
  <si>
    <t>Energized Myanmar</t>
  </si>
  <si>
    <t>SIN</t>
  </si>
  <si>
    <t>Paung Laung (upper)</t>
  </si>
  <si>
    <t>Phyu Chaung</t>
  </si>
  <si>
    <t>Phyu</t>
  </si>
  <si>
    <t>Pyu Chaung</t>
  </si>
  <si>
    <t>Taungoo-Tharyargone In/out</t>
  </si>
  <si>
    <t>Pisa</t>
  </si>
  <si>
    <t>Putau</t>
  </si>
  <si>
    <t>Renan</t>
  </si>
  <si>
    <t>Khawbude</t>
  </si>
  <si>
    <t>Ground</t>
  </si>
  <si>
    <t>Saing Din</t>
  </si>
  <si>
    <t>BuuTheeTaung</t>
  </si>
  <si>
    <t>Saing Din Creeek</t>
  </si>
  <si>
    <t>Sar Ra Wa Chaung</t>
  </si>
  <si>
    <t>Sedawgyi</t>
  </si>
  <si>
    <t xml:space="preserve">Ma Gyi Chaung </t>
  </si>
  <si>
    <t>Kyaukpahto</t>
  </si>
  <si>
    <t>Sedawgyi (upper)</t>
  </si>
  <si>
    <t>212+48</t>
  </si>
  <si>
    <t>Kyaukpahto/Aungpinle</t>
  </si>
  <si>
    <t>Shwegyin</t>
  </si>
  <si>
    <t>Shwegyin River</t>
  </si>
  <si>
    <t>Tharyargone</t>
  </si>
  <si>
    <t>Shweli 1</t>
  </si>
  <si>
    <t>Manthet Village</t>
  </si>
  <si>
    <t>Nam Hkan</t>
  </si>
  <si>
    <t>Mansan</t>
  </si>
  <si>
    <t>YUPD</t>
  </si>
  <si>
    <t>Shweli 2</t>
  </si>
  <si>
    <t>Namkham</t>
  </si>
  <si>
    <t>Bankside</t>
  </si>
  <si>
    <t>Shweli3</t>
  </si>
  <si>
    <t>HIE/AWC</t>
  </si>
  <si>
    <t>Shweli 3</t>
  </si>
  <si>
    <t>Meikhtila</t>
  </si>
  <si>
    <t>EDF SA</t>
  </si>
  <si>
    <t>Suo Lwe</t>
  </si>
  <si>
    <t>Monghpyak</t>
  </si>
  <si>
    <t>Moemeik</t>
  </si>
  <si>
    <t>?</t>
  </si>
  <si>
    <t>Ta Nai Hka</t>
  </si>
  <si>
    <t>Aung Lut</t>
  </si>
  <si>
    <t>Chindwin Headwater 2</t>
  </si>
  <si>
    <t>Ta Rung Hka</t>
  </si>
  <si>
    <t>TaKyet</t>
  </si>
  <si>
    <t>Chindwin Headwater 1</t>
  </si>
  <si>
    <t xml:space="preserve">Tamanthi </t>
  </si>
  <si>
    <t>Suspended</t>
  </si>
  <si>
    <t>Sagaing</t>
  </si>
  <si>
    <t>Hkamti</t>
  </si>
  <si>
    <t>Htamanthi</t>
  </si>
  <si>
    <t>Homemalin</t>
  </si>
  <si>
    <t>NHPC</t>
  </si>
  <si>
    <t>India</t>
  </si>
  <si>
    <t>Taninthayi</t>
  </si>
  <si>
    <t>Tenasserim</t>
  </si>
  <si>
    <t>Dawei</t>
  </si>
  <si>
    <t>Italian-Thai</t>
  </si>
  <si>
    <t>Tawog Hka</t>
  </si>
  <si>
    <t>Nam Gawn</t>
  </si>
  <si>
    <t>Nam Lanog Hka</t>
  </si>
  <si>
    <t>Tha Gyet Chaung</t>
  </si>
  <si>
    <t>Tha Gyet</t>
  </si>
  <si>
    <t>Thahtay</t>
  </si>
  <si>
    <t>Thandwe</t>
  </si>
  <si>
    <t>Zone type/Rockfill</t>
  </si>
  <si>
    <t>Semi-Underground</t>
  </si>
  <si>
    <t>Oakshitpin-Toungup In/out</t>
  </si>
  <si>
    <t>Than Dwe</t>
  </si>
  <si>
    <t>Thapanzeik</t>
  </si>
  <si>
    <t>Shwebo</t>
  </si>
  <si>
    <t>Kyun Hla</t>
  </si>
  <si>
    <t>Ngapyawtine</t>
  </si>
  <si>
    <t>Mu</t>
  </si>
  <si>
    <t>Mu River</t>
  </si>
  <si>
    <t>Ngapyadaing</t>
  </si>
  <si>
    <t>Thauk Ye Khat 1</t>
  </si>
  <si>
    <t>Thauk Ye Khat</t>
  </si>
  <si>
    <t>Thauk Ye Khat 2</t>
  </si>
  <si>
    <t>Hpa-An</t>
  </si>
  <si>
    <t>Tangoo</t>
  </si>
  <si>
    <t>Gold Energy</t>
  </si>
  <si>
    <t>Thein Kun Chaung</t>
  </si>
  <si>
    <t>Myeik</t>
  </si>
  <si>
    <t>Thein Kun</t>
  </si>
  <si>
    <t>Winemaw</t>
  </si>
  <si>
    <t>U Yu Chaung</t>
  </si>
  <si>
    <t>Uyu</t>
  </si>
  <si>
    <t>Wutsok</t>
  </si>
  <si>
    <t>Na Zun Baw</t>
  </si>
  <si>
    <t>Yenwe</t>
  </si>
  <si>
    <t>Kyauktaga</t>
  </si>
  <si>
    <t>Myoechaung</t>
  </si>
  <si>
    <t>Ye Nwe Chaung</t>
  </si>
  <si>
    <t>Ye Yaman</t>
  </si>
  <si>
    <t>38 + 118</t>
  </si>
  <si>
    <t>Belin, Meiktila</t>
  </si>
  <si>
    <t>Yeywa (middle)</t>
  </si>
  <si>
    <t>Nawng Khio</t>
  </si>
  <si>
    <t>Yedwingyi</t>
  </si>
  <si>
    <t>RCC/Arch dam</t>
  </si>
  <si>
    <t>TBD</t>
  </si>
  <si>
    <t>500kV Meilhtila S/S</t>
  </si>
  <si>
    <t>SN Power</t>
  </si>
  <si>
    <t>Norway</t>
  </si>
  <si>
    <t>Yeywa (upper)</t>
  </si>
  <si>
    <t>Kyautme</t>
  </si>
  <si>
    <t>Shwesaryan</t>
  </si>
  <si>
    <t>Yunzalin</t>
  </si>
  <si>
    <t>Panan</t>
  </si>
  <si>
    <t>Ywathit</t>
  </si>
  <si>
    <t>Bawlake</t>
  </si>
  <si>
    <t>Power House At Dam Toe</t>
  </si>
  <si>
    <t>CDOI/STH</t>
  </si>
  <si>
    <t>Zaungtu</t>
  </si>
  <si>
    <t>Myit Mo Hka &amp; Bago</t>
  </si>
  <si>
    <t>Bago River</t>
  </si>
  <si>
    <t>Embankment</t>
  </si>
  <si>
    <t>Kamarnat</t>
  </si>
  <si>
    <t>Zawgyi I</t>
  </si>
  <si>
    <t>Yaksauk</t>
  </si>
  <si>
    <t>Aungthapye</t>
  </si>
  <si>
    <t>Zawgyi II</t>
  </si>
  <si>
    <t>Zawgyi1</t>
  </si>
  <si>
    <t>Sub-Basin (HP Chapter)</t>
  </si>
  <si>
    <t>Sub-Basin (GIS Maps)</t>
  </si>
  <si>
    <t>Upper Ayeyarwady Mainstem</t>
  </si>
  <si>
    <t>Nmae Hka</t>
  </si>
  <si>
    <t>Upper Chindwin</t>
  </si>
  <si>
    <t>Glohong Kra HPP</t>
  </si>
  <si>
    <t>Kyein Ta Li HPP</t>
  </si>
  <si>
    <t>Lam Pha HPP</t>
  </si>
  <si>
    <t>Mindon HPP</t>
  </si>
  <si>
    <t>Myet Taw Chaung HPP</t>
  </si>
  <si>
    <t>Zawgyi/Myogyi</t>
  </si>
  <si>
    <t>Upper Myitnge</t>
  </si>
  <si>
    <t>Namtabak</t>
  </si>
  <si>
    <t>Than Dwe HPP</t>
  </si>
  <si>
    <t>Lower Thanlwin</t>
  </si>
  <si>
    <t>Upper Thanlwin</t>
  </si>
  <si>
    <t>Middle Thanlwin</t>
  </si>
  <si>
    <t>Yunzalin HPP</t>
  </si>
  <si>
    <t>Saing Din Creek</t>
  </si>
  <si>
    <t>Annual Runnof into Reservoir (hm3)</t>
  </si>
  <si>
    <t>Number of units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</si>
  <si>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</si>
  <si>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</si>
  <si>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</si>
  <si>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</si>
  <si>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</si>
  <si>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</si>
  <si>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</si>
  <si>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</si>
  <si>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</si>
  <si>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</si>
  <si>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</si>
  <si>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</si>
  <si>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Monthly Mean Flows (m3/s) according to MoEE</t>
  </si>
  <si>
    <t>Administrative location</t>
  </si>
  <si>
    <t>Hydrological location</t>
  </si>
  <si>
    <t>Hydrometeorology</t>
  </si>
  <si>
    <t>Project Characteristics</t>
  </si>
  <si>
    <t>Transmission</t>
  </si>
  <si>
    <t>Development</t>
  </si>
  <si>
    <t>MYA-SEA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</si>
</sst>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00000_);_(* \(#,##0.0000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  <numFmt numFmtId="168" formatCode="_(* #,##0.0000000_);_(* \(#,##0.0000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11"/>
      <color theme="0"/>
      <name val="Calibri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/>
    <xf numFmtId="0" fontId="3" fillId="0" borderId="1" xfId="0" applyFont="1" applyFill="1" applyBorder="1"/>
    <xf numFmtId="166" fontId="3" fillId="0" borderId="1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3" fillId="0" borderId="1" xfId="1" applyNumberFormat="1" applyFont="1" applyFill="1" applyBorder="1"/>
    <xf numFmtId="9" fontId="3" fillId="0" borderId="1" xfId="2" applyFont="1" applyFill="1" applyBorder="1" applyAlignment="1">
      <alignment horizontal="center"/>
    </xf>
    <xf numFmtId="166" fontId="3" fillId="0" borderId="1" xfId="1" applyNumberFormat="1" applyFont="1" applyFill="1" applyBorder="1"/>
    <xf numFmtId="43" fontId="3" fillId="0" borderId="1" xfId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left"/>
    </xf>
    <xf numFmtId="0" fontId="1" fillId="0" borderId="1" xfId="0" applyFont="1" applyFill="1" applyBorder="1"/>
    <xf numFmtId="168" fontId="3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right"/>
    </xf>
    <xf numFmtId="165" fontId="3" fillId="0" borderId="1" xfId="1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1" fontId="1" fillId="0" borderId="1" xfId="0" applyNumberFormat="1" applyFont="1" applyFill="1" applyBorder="1"/>
    <xf numFmtId="164" fontId="1" fillId="0" borderId="1" xfId="1" applyNumberFormat="1" applyFont="1" applyFill="1" applyBorder="1"/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66" fontId="1" fillId="0" borderId="1" xfId="1" applyNumberFormat="1" applyFont="1" applyFill="1" applyBorder="1"/>
    <xf numFmtId="165" fontId="1" fillId="0" borderId="1" xfId="1" applyNumberFormat="1" applyFont="1" applyFill="1" applyBorder="1"/>
    <xf numFmtId="165" fontId="1" fillId="0" borderId="1" xfId="1" applyNumberFormat="1" applyFont="1" applyFill="1" applyBorder="1" applyAlignment="1">
      <alignment horizontal="center"/>
    </xf>
    <xf numFmtId="165" fontId="1" fillId="0" borderId="1" xfId="0" applyNumberFormat="1" applyFont="1" applyFill="1" applyBorder="1"/>
    <xf numFmtId="167" fontId="1" fillId="0" borderId="1" xfId="0" applyNumberFormat="1" applyFont="1" applyFill="1" applyBorder="1"/>
    <xf numFmtId="43" fontId="1" fillId="0" borderId="1" xfId="1" applyFont="1" applyFill="1" applyBorder="1"/>
    <xf numFmtId="0" fontId="0" fillId="0" borderId="1" xfId="0" applyFont="1" applyFill="1" applyBorder="1" applyAlignment="1">
      <alignment horizontal="center"/>
    </xf>
    <xf numFmtId="9" fontId="1" fillId="0" borderId="1" xfId="2" applyFont="1" applyFill="1" applyBorder="1" applyAlignment="1">
      <alignment horizontal="center"/>
    </xf>
    <xf numFmtId="1" fontId="0" fillId="0" borderId="1" xfId="0" applyNumberFormat="1" applyFont="1" applyFill="1" applyBorder="1"/>
    <xf numFmtId="9" fontId="1" fillId="0" borderId="1" xfId="2" applyFont="1" applyFill="1" applyBorder="1"/>
    <xf numFmtId="166" fontId="0" fillId="0" borderId="1" xfId="1" applyNumberFormat="1" applyFont="1" applyFill="1" applyBorder="1"/>
    <xf numFmtId="43" fontId="2" fillId="2" borderId="1" xfId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0" fontId="1" fillId="2" borderId="1" xfId="0" applyFont="1" applyFill="1" applyBorder="1"/>
    <xf numFmtId="165" fontId="2" fillId="2" borderId="1" xfId="1" applyNumberFormat="1" applyFont="1" applyFill="1" applyBorder="1" applyAlignment="1">
      <alignment horizontal="center" wrapText="1"/>
    </xf>
    <xf numFmtId="166" fontId="2" fillId="2" borderId="1" xfId="1" applyNumberFormat="1" applyFont="1" applyFill="1" applyBorder="1" applyAlignment="1">
      <alignment horizontal="center" wrapText="1"/>
    </xf>
    <xf numFmtId="9" fontId="2" fillId="2" borderId="1" xfId="2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6" fontId="2" fillId="4" borderId="4" xfId="1" applyNumberFormat="1" applyFont="1" applyFill="1" applyBorder="1" applyAlignment="1">
      <alignment horizontal="center" wrapText="1"/>
    </xf>
    <xf numFmtId="166" fontId="3" fillId="0" borderId="5" xfId="1" applyNumberFormat="1" applyFont="1" applyFill="1" applyBorder="1"/>
    <xf numFmtId="166" fontId="3" fillId="3" borderId="1" xfId="1" applyNumberFormat="1" applyFont="1" applyFill="1" applyBorder="1" applyAlignment="1">
      <alignment horizontal="right"/>
    </xf>
    <xf numFmtId="166" fontId="3" fillId="3" borderId="1" xfId="1" applyNumberFormat="1" applyFont="1" applyFill="1" applyBorder="1"/>
    <xf numFmtId="166" fontId="3" fillId="3" borderId="5" xfId="1" applyNumberFormat="1" applyFont="1" applyFill="1" applyBorder="1"/>
    <xf numFmtId="166" fontId="3" fillId="0" borderId="5" xfId="1" applyNumberFormat="1" applyFont="1" applyFill="1" applyBorder="1" applyAlignment="1">
      <alignment horizontal="right"/>
    </xf>
    <xf numFmtId="166" fontId="3" fillId="0" borderId="4" xfId="1" applyNumberFormat="1" applyFont="1" applyFill="1" applyBorder="1" applyAlignment="1">
      <alignment horizontal="right"/>
    </xf>
    <xf numFmtId="166" fontId="3" fillId="0" borderId="4" xfId="1" applyNumberFormat="1" applyFont="1" applyFill="1" applyBorder="1"/>
    <xf numFmtId="166" fontId="3" fillId="0" borderId="0" xfId="1" applyNumberFormat="1" applyFont="1" applyFill="1" applyBorder="1" applyAlignment="1">
      <alignment horizontal="right"/>
    </xf>
    <xf numFmtId="166" fontId="3" fillId="0" borderId="0" xfId="1" applyNumberFormat="1" applyFont="1" applyFill="1" applyBorder="1"/>
    <xf numFmtId="0" fontId="0" fillId="0" borderId="1" xfId="0" applyFont="1" applyFill="1" applyBorder="1"/>
    <xf numFmtId="0" fontId="5" fillId="0" borderId="1" xfId="0" applyFont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164" fontId="9" fillId="0" borderId="1" xfId="1" applyNumberFormat="1" applyFont="1" applyFill="1" applyBorder="1"/>
    <xf numFmtId="166" fontId="9" fillId="0" borderId="1" xfId="1" applyNumberFormat="1" applyFont="1" applyFill="1" applyBorder="1"/>
    <xf numFmtId="166" fontId="2" fillId="4" borderId="6" xfId="1" applyNumberFormat="1" applyFont="1" applyFill="1" applyBorder="1" applyAlignment="1">
      <alignment horizontal="center" vertical="center" wrapText="1"/>
    </xf>
    <xf numFmtId="166" fontId="2" fillId="4" borderId="7" xfId="1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166" fontId="9" fillId="0" borderId="6" xfId="1" applyNumberFormat="1" applyFont="1" applyFill="1" applyBorder="1" applyAlignment="1">
      <alignment horizontal="center"/>
    </xf>
    <xf numFmtId="166" fontId="9" fillId="0" borderId="7" xfId="1" applyNumberFormat="1" applyFont="1" applyFill="1" applyBorder="1" applyAlignment="1">
      <alignment horizontal="center"/>
    </xf>
    <xf numFmtId="166" fontId="9" fillId="0" borderId="5" xfId="1" applyNumberFormat="1" applyFont="1" applyFill="1" applyBorder="1" applyAlignment="1">
      <alignment horizontal="center"/>
    </xf>
  </cellXfs>
  <cellStyles count="53">
    <cellStyle name="Comma" xfId="1" builtinId="3"/>
    <cellStyle name="Comma 2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  <cellStyle name="Normal 2" xfId="4"/>
    <cellStyle name="Percent" xfId="2" builtinId="5"/>
  </cellStyles>
  <dxfs count="9">
    <dxf>
      <font>
        <color rgb="FF9C0006"/>
      </font>
      <fill>
        <patternFill patternType="solid">
          <fgColor auto="1"/>
          <bgColor rgb="FFFFFF00"/>
        </patternFill>
      </fill>
    </dxf>
    <dxf>
      <font>
        <color rgb="FF9C0006"/>
      </font>
      <fill>
        <patternFill patternType="solid">
          <fgColor auto="1"/>
          <bgColor rgb="FFFFFF00"/>
        </patternFill>
      </fill>
    </dxf>
    <dxf>
      <font>
        <color rgb="FF9C0006"/>
      </font>
      <fill>
        <patternFill patternType="solid">
          <fgColor auto="1"/>
          <bgColor rgb="FFFFFF00"/>
        </patternFill>
      </fill>
    </dxf>
    <dxf>
      <font>
        <color rgb="FF9C0006"/>
      </font>
      <fill>
        <patternFill patternType="solid">
          <fgColor indexed="64"/>
          <bgColor rgb="FFFFFF00"/>
        </patternFill>
      </fill>
    </dxf>
    <dxf>
      <font>
        <color rgb="FF9C0006"/>
      </font>
      <fill>
        <patternFill patternType="solid">
          <fgColor rgb="FFFF0000"/>
          <bgColor rgb="FFFFFF00"/>
        </patternFill>
      </fill>
    </dxf>
    <dxf>
      <font>
        <color rgb="FF9C0006"/>
      </font>
      <fill>
        <patternFill patternType="solid">
          <fgColor auto="1"/>
          <bgColor rgb="FFFFFF00"/>
        </patternFill>
      </fill>
    </dxf>
    <dxf>
      <font>
        <color rgb="FF9C0006"/>
      </font>
      <fill>
        <patternFill patternType="solid">
          <fgColor auto="1"/>
          <bgColor rgb="FFFFFF00"/>
        </patternFill>
      </fill>
    </dxf>
    <dxf>
      <font>
        <color rgb="FF9C0006"/>
      </font>
      <fill>
        <patternFill patternType="solid">
          <fgColor auto="1"/>
          <bgColor rgb="FFFFFF00"/>
        </patternFill>
      </fill>
    </dxf>
    <dxf>
      <font>
        <color rgb="FF9C0006"/>
      </font>
      <fill>
        <patternFill patternType="solid">
          <fgColor auto="1"/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8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ColWidth="10.77734375" defaultRowHeight="14.4"/>
  <cols>
    <col min="1" max="1" width="8.44140625" style="1" bestFit="1" customWidth="1"/>
    <col min="2" max="2" width="18.6640625" style="17" customWidth="1"/>
    <col min="3" max="3" width="10.77734375" style="1" bestFit="1" customWidth="1"/>
    <col min="4" max="4" width="7.77734375" style="1" bestFit="1" customWidth="1"/>
    <col min="5" max="6" width="11.44140625" style="27" bestFit="1" customWidth="1"/>
    <col min="7" max="7" width="12.77734375" style="1" customWidth="1"/>
    <col min="8" max="8" width="11" style="1" bestFit="1" customWidth="1"/>
    <col min="9" max="9" width="13.109375" style="1" bestFit="1" customWidth="1"/>
    <col min="10" max="10" width="12.6640625" style="1" bestFit="1" customWidth="1"/>
    <col min="11" max="11" width="16.6640625" style="1" bestFit="1" customWidth="1"/>
    <col min="12" max="12" width="19.77734375" style="1" bestFit="1" customWidth="1"/>
    <col min="13" max="13" width="23.44140625" style="1" bestFit="1" customWidth="1"/>
    <col min="14" max="14" width="16.77734375" style="1" bestFit="1" customWidth="1"/>
    <col min="15" max="15" width="3.6640625" style="17" customWidth="1"/>
    <col min="16" max="16" width="11.77734375" style="17" customWidth="1"/>
    <col min="17" max="17" width="9.44140625" style="17" customWidth="1"/>
    <col min="18" max="18" width="2.77734375" style="17" customWidth="1"/>
    <col min="19" max="21" width="10.77734375" style="30" customWidth="1"/>
    <col min="22" max="22" width="10.77734375" style="31" customWidth="1"/>
    <col min="23" max="23" width="10.77734375" style="30" customWidth="1"/>
    <col min="24" max="24" width="10.77734375" style="31" customWidth="1"/>
    <col min="25" max="25" width="9.44140625" style="17" customWidth="1"/>
    <col min="26" max="26" width="3.77734375" style="17" customWidth="1"/>
    <col min="27" max="27" width="18.109375" style="17" customWidth="1"/>
    <col min="28" max="28" width="8.6640625" style="17" customWidth="1"/>
    <col min="29" max="31" width="10.77734375" style="17" customWidth="1"/>
    <col min="32" max="32" width="3.6640625" style="17" customWidth="1"/>
    <col min="33" max="37" width="10.77734375" style="31" customWidth="1"/>
    <col min="38" max="38" width="10.77734375" style="17" customWidth="1"/>
    <col min="39" max="39" width="10.77734375" style="1" customWidth="1"/>
    <col min="40" max="40" width="5.33203125" style="17" customWidth="1"/>
    <col min="41" max="41" width="10.77734375" style="32" customWidth="1"/>
    <col min="42" max="42" width="21" style="17" customWidth="1"/>
    <col min="43" max="43" width="10.77734375" style="17" customWidth="1"/>
    <col min="44" max="44" width="10.77734375" style="33" customWidth="1"/>
    <col min="45" max="46" width="8.33203125" style="17" customWidth="1"/>
    <col min="47" max="49" width="10.77734375" style="30"/>
    <col min="50" max="50" width="10.77734375" style="35"/>
    <col min="51" max="51" width="2.6640625" style="17" customWidth="1"/>
    <col min="52" max="52" width="11.44140625" style="30" customWidth="1"/>
    <col min="53" max="53" width="12.6640625" style="25" bestFit="1" customWidth="1"/>
    <col min="54" max="54" width="46.77734375" style="17" bestFit="1" customWidth="1"/>
    <col min="55" max="55" width="1.77734375" style="17" customWidth="1"/>
    <col min="56" max="56" width="10.77734375" style="17"/>
    <col min="57" max="57" width="1.6640625" style="17" customWidth="1"/>
    <col min="58" max="58" width="27" style="17" bestFit="1" customWidth="1"/>
    <col min="59" max="59" width="12.109375" style="17" bestFit="1" customWidth="1"/>
    <col min="60" max="60" width="15.6640625" style="17" bestFit="1" customWidth="1"/>
    <col min="61" max="61" width="8.109375" style="25" bestFit="1" customWidth="1"/>
    <col min="62" max="62" width="9" style="25" bestFit="1" customWidth="1"/>
    <col min="63" max="63" width="9.77734375" style="37" bestFit="1" customWidth="1"/>
    <col min="64" max="64" width="8.77734375" style="30" bestFit="1" customWidth="1"/>
    <col min="65" max="65" width="10.77734375" style="17"/>
    <col min="66" max="66" width="1.6640625" style="17" customWidth="1"/>
    <col min="67" max="67" width="10.77734375" style="17"/>
    <col min="68" max="68" width="3.6640625" style="17" customWidth="1"/>
    <col min="69" max="69" width="13.6640625" style="17" customWidth="1"/>
    <col min="70" max="70" width="13.6640625" style="60" customWidth="1"/>
    <col min="71" max="71" width="2.44140625" style="17" customWidth="1"/>
    <col min="72" max="72" width="4.44140625" style="17" customWidth="1"/>
    <col min="73" max="16384" width="10.77734375" style="17"/>
  </cols>
  <sheetData>
    <row r="1" spans="1:85" s="63" customFormat="1" ht="16.95" customHeight="1">
      <c r="A1" s="62" t="s">
        <v>512</v>
      </c>
      <c r="C1" s="62"/>
      <c r="D1" s="62"/>
      <c r="E1" s="64"/>
      <c r="F1" s="64"/>
      <c r="G1" s="68" t="s">
        <v>506</v>
      </c>
      <c r="H1" s="69"/>
      <c r="I1" s="69"/>
      <c r="J1" s="70"/>
      <c r="K1" s="68" t="s">
        <v>507</v>
      </c>
      <c r="L1" s="69"/>
      <c r="M1" s="69"/>
      <c r="N1" s="70"/>
      <c r="S1" s="65"/>
      <c r="T1" s="71" t="s">
        <v>508</v>
      </c>
      <c r="U1" s="72"/>
      <c r="V1" s="72"/>
      <c r="W1" s="72"/>
      <c r="X1" s="72"/>
      <c r="Y1" s="73"/>
      <c r="AA1" s="68" t="s">
        <v>509</v>
      </c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70"/>
      <c r="AZ1" s="71" t="s">
        <v>510</v>
      </c>
      <c r="BA1" s="72"/>
      <c r="BB1" s="73"/>
      <c r="BF1" s="68" t="s">
        <v>511</v>
      </c>
      <c r="BG1" s="69"/>
      <c r="BH1" s="69"/>
      <c r="BI1" s="69"/>
      <c r="BJ1" s="69"/>
      <c r="BK1" s="69"/>
      <c r="BL1" s="69"/>
      <c r="BM1" s="70"/>
      <c r="BU1" s="66" t="s">
        <v>505</v>
      </c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</row>
    <row r="2" spans="1:85" ht="129.6">
      <c r="A2" s="41" t="s">
        <v>0</v>
      </c>
      <c r="B2" s="41" t="s">
        <v>1</v>
      </c>
      <c r="C2" s="41" t="s">
        <v>2</v>
      </c>
      <c r="D2" s="41" t="s">
        <v>3</v>
      </c>
      <c r="E2" s="42" t="s">
        <v>4</v>
      </c>
      <c r="F2" s="42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472</v>
      </c>
      <c r="M2" s="41" t="s">
        <v>473</v>
      </c>
      <c r="N2" s="41" t="s">
        <v>11</v>
      </c>
      <c r="O2" s="43"/>
      <c r="P2" s="44" t="s">
        <v>12</v>
      </c>
      <c r="Q2" s="44" t="s">
        <v>13</v>
      </c>
      <c r="R2" s="43"/>
      <c r="S2" s="45" t="s">
        <v>14</v>
      </c>
      <c r="T2" s="45" t="s">
        <v>15</v>
      </c>
      <c r="U2" s="45" t="s">
        <v>16</v>
      </c>
      <c r="V2" s="44" t="s">
        <v>17</v>
      </c>
      <c r="W2" s="45" t="s">
        <v>491</v>
      </c>
      <c r="X2" s="44" t="s">
        <v>18</v>
      </c>
      <c r="Y2" s="44" t="s">
        <v>19</v>
      </c>
      <c r="Z2" s="43"/>
      <c r="AA2" s="44" t="s">
        <v>20</v>
      </c>
      <c r="AB2" s="44" t="s">
        <v>21</v>
      </c>
      <c r="AC2" s="44" t="s">
        <v>22</v>
      </c>
      <c r="AD2" s="44" t="s">
        <v>23</v>
      </c>
      <c r="AE2" s="44" t="s">
        <v>24</v>
      </c>
      <c r="AF2" s="43"/>
      <c r="AG2" s="44" t="s">
        <v>25</v>
      </c>
      <c r="AH2" s="44" t="s">
        <v>26</v>
      </c>
      <c r="AI2" s="44" t="s">
        <v>27</v>
      </c>
      <c r="AJ2" s="44" t="s">
        <v>28</v>
      </c>
      <c r="AK2" s="44" t="s">
        <v>29</v>
      </c>
      <c r="AL2" s="44" t="s">
        <v>30</v>
      </c>
      <c r="AM2" s="44" t="s">
        <v>31</v>
      </c>
      <c r="AN2" s="43"/>
      <c r="AO2" s="44" t="s">
        <v>32</v>
      </c>
      <c r="AP2" s="41" t="s">
        <v>33</v>
      </c>
      <c r="AQ2" s="41" t="s">
        <v>34</v>
      </c>
      <c r="AR2" s="44" t="s">
        <v>35</v>
      </c>
      <c r="AS2" s="41" t="s">
        <v>36</v>
      </c>
      <c r="AT2" s="41" t="s">
        <v>492</v>
      </c>
      <c r="AU2" s="45" t="s">
        <v>37</v>
      </c>
      <c r="AV2" s="45" t="s">
        <v>38</v>
      </c>
      <c r="AW2" s="45" t="s">
        <v>39</v>
      </c>
      <c r="AX2" s="41" t="s">
        <v>40</v>
      </c>
      <c r="AY2" s="43"/>
      <c r="AZ2" s="45" t="s">
        <v>41</v>
      </c>
      <c r="BA2" s="45" t="s">
        <v>42</v>
      </c>
      <c r="BB2" s="41" t="s">
        <v>43</v>
      </c>
      <c r="BC2" s="43"/>
      <c r="BD2" s="41" t="s">
        <v>44</v>
      </c>
      <c r="BE2" s="43"/>
      <c r="BF2" s="41" t="s">
        <v>45</v>
      </c>
      <c r="BG2" s="41" t="s">
        <v>46</v>
      </c>
      <c r="BH2" s="41" t="s">
        <v>47</v>
      </c>
      <c r="BI2" s="45" t="s">
        <v>37</v>
      </c>
      <c r="BJ2" s="45" t="s">
        <v>48</v>
      </c>
      <c r="BK2" s="46" t="s">
        <v>49</v>
      </c>
      <c r="BL2" s="45" t="s">
        <v>50</v>
      </c>
      <c r="BM2" s="41" t="s">
        <v>51</v>
      </c>
      <c r="BN2" s="43"/>
      <c r="BO2" s="41" t="s">
        <v>52</v>
      </c>
      <c r="BP2" s="43"/>
      <c r="BQ2" s="41" t="s">
        <v>53</v>
      </c>
      <c r="BR2" s="41" t="s">
        <v>54</v>
      </c>
      <c r="BS2" s="43"/>
      <c r="BU2" s="50" t="s">
        <v>493</v>
      </c>
      <c r="BV2" s="50" t="s">
        <v>494</v>
      </c>
      <c r="BW2" s="50" t="s">
        <v>495</v>
      </c>
      <c r="BX2" s="50" t="s">
        <v>496</v>
      </c>
      <c r="BY2" s="50" t="s">
        <v>497</v>
      </c>
      <c r="BZ2" s="50" t="s">
        <v>498</v>
      </c>
      <c r="CA2" s="50" t="s">
        <v>499</v>
      </c>
      <c r="CB2" s="50" t="s">
        <v>500</v>
      </c>
      <c r="CC2" s="50" t="s">
        <v>501</v>
      </c>
      <c r="CD2" s="50" t="s">
        <v>502</v>
      </c>
      <c r="CE2" s="50" t="s">
        <v>503</v>
      </c>
      <c r="CF2" s="50" t="s">
        <v>504</v>
      </c>
    </row>
    <row r="3" spans="1:85">
      <c r="A3" s="1">
        <v>2</v>
      </c>
      <c r="B3" s="2" t="s">
        <v>71</v>
      </c>
      <c r="C3" s="3" t="s">
        <v>72</v>
      </c>
      <c r="D3" s="3" t="s">
        <v>73</v>
      </c>
      <c r="E3" s="4">
        <v>19.648</v>
      </c>
      <c r="F3" s="4">
        <v>97.287000000000006</v>
      </c>
      <c r="G3" s="3" t="s">
        <v>74</v>
      </c>
      <c r="H3" s="3" t="s">
        <v>75</v>
      </c>
      <c r="I3" s="3" t="s">
        <v>75</v>
      </c>
      <c r="J3" s="3"/>
      <c r="K3" s="3" t="s">
        <v>62</v>
      </c>
      <c r="L3" s="3" t="s">
        <v>63</v>
      </c>
      <c r="M3" s="3" t="s">
        <v>64</v>
      </c>
      <c r="N3" s="3" t="s">
        <v>64</v>
      </c>
      <c r="O3" s="3"/>
      <c r="P3" s="3" t="s">
        <v>65</v>
      </c>
      <c r="Q3" s="5"/>
      <c r="S3" s="10">
        <v>7872</v>
      </c>
      <c r="T3" s="6"/>
      <c r="U3" s="6">
        <v>1493</v>
      </c>
      <c r="V3" s="7">
        <v>36.494708736</v>
      </c>
      <c r="W3" s="6">
        <f>31.536*V3</f>
        <v>1150.8971346984961</v>
      </c>
      <c r="X3" s="8">
        <v>4.6360148292682926</v>
      </c>
      <c r="Y3" s="9">
        <v>0.81381660598657146</v>
      </c>
      <c r="AA3" s="7" t="s">
        <v>76</v>
      </c>
      <c r="AB3" s="6">
        <v>11</v>
      </c>
      <c r="AC3" s="6">
        <v>867</v>
      </c>
      <c r="AD3" s="6">
        <v>864</v>
      </c>
      <c r="AE3" s="6">
        <f t="shared" ref="AE3:AE34" si="0">IF(AC3="","",IF(AD3="","",AC3-AD3))</f>
        <v>3</v>
      </c>
      <c r="AG3" s="8">
        <v>4.0000000000000001E-3</v>
      </c>
      <c r="AH3" s="8">
        <v>0.2</v>
      </c>
      <c r="AI3" s="10">
        <v>0</v>
      </c>
      <c r="AJ3" s="10">
        <v>2.0699999999999998</v>
      </c>
      <c r="AK3" s="10">
        <v>2.0699999999999998</v>
      </c>
      <c r="AL3" s="10">
        <f>AJ3/W3*365</f>
        <v>0.65648786257334246</v>
      </c>
      <c r="AM3" s="6" t="s">
        <v>77</v>
      </c>
      <c r="AO3" s="7">
        <v>10.33</v>
      </c>
      <c r="AP3" s="2" t="s">
        <v>66</v>
      </c>
      <c r="AQ3" s="6">
        <v>46.2</v>
      </c>
      <c r="AR3" s="7">
        <v>1.5555555555555556</v>
      </c>
      <c r="AS3" s="6">
        <v>69.844999999999999</v>
      </c>
      <c r="AT3" s="3">
        <v>2</v>
      </c>
      <c r="AU3" s="6">
        <v>28</v>
      </c>
      <c r="AV3" s="6">
        <v>200</v>
      </c>
      <c r="AW3" s="6">
        <v>26</v>
      </c>
      <c r="AX3" s="11">
        <v>0.81539465101108932</v>
      </c>
      <c r="AZ3" s="30">
        <v>132</v>
      </c>
      <c r="BA3" s="25">
        <v>5.3129999999999997</v>
      </c>
      <c r="BB3" s="17" t="s">
        <v>78</v>
      </c>
      <c r="BD3" s="5"/>
      <c r="BF3" s="5" t="s">
        <v>79</v>
      </c>
      <c r="BG3" s="5" t="s">
        <v>69</v>
      </c>
      <c r="BH3" s="2" t="s">
        <v>80</v>
      </c>
      <c r="BI3" s="6">
        <f t="shared" ref="BI3:BI34" si="1">AU3</f>
        <v>28</v>
      </c>
      <c r="BJ3" s="6">
        <v>28</v>
      </c>
      <c r="BK3" s="9">
        <f t="shared" ref="BK3:BK10" si="2">BJ3/BI3</f>
        <v>1</v>
      </c>
      <c r="BL3" s="10">
        <f t="shared" ref="BL3:BL34" si="3">IF(BJ3="","",BI3*(1-BK3))</f>
        <v>0</v>
      </c>
      <c r="BM3" s="5"/>
      <c r="BO3" s="25" t="str">
        <f t="shared" ref="BO3:BO34" si="4">IF(D3="E","",IF(D3="C","",ROUND(-0.0003*AU3^2+4.1655*AU3,-2)))</f>
        <v/>
      </c>
      <c r="BQ3" s="1">
        <v>1992</v>
      </c>
      <c r="BR3" s="12"/>
      <c r="BU3" s="19"/>
      <c r="BV3" s="19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5">
      <c r="A4" s="1">
        <v>4</v>
      </c>
      <c r="B4" s="2" t="s">
        <v>78</v>
      </c>
      <c r="C4" s="3" t="s">
        <v>72</v>
      </c>
      <c r="D4" s="3" t="s">
        <v>73</v>
      </c>
      <c r="E4" s="4">
        <v>19.556999999999899</v>
      </c>
      <c r="F4" s="4">
        <v>97.358000000000004</v>
      </c>
      <c r="G4" s="3" t="s">
        <v>74</v>
      </c>
      <c r="H4" s="3" t="s">
        <v>75</v>
      </c>
      <c r="I4" s="3" t="s">
        <v>75</v>
      </c>
      <c r="J4" s="3"/>
      <c r="K4" s="3" t="s">
        <v>62</v>
      </c>
      <c r="L4" s="3" t="s">
        <v>63</v>
      </c>
      <c r="M4" s="3" t="s">
        <v>64</v>
      </c>
      <c r="N4" s="3" t="s">
        <v>64</v>
      </c>
      <c r="O4" s="3"/>
      <c r="P4" s="3" t="s">
        <v>65</v>
      </c>
      <c r="Q4" s="5"/>
      <c r="S4" s="10">
        <v>7910</v>
      </c>
      <c r="T4" s="6"/>
      <c r="U4" s="6">
        <v>1493</v>
      </c>
      <c r="V4" s="7">
        <v>38</v>
      </c>
      <c r="W4" s="6">
        <f t="shared" ref="W4:W67" si="5">31.536*V4</f>
        <v>1198.3679999999999</v>
      </c>
      <c r="X4" s="8">
        <v>4.8040455120101138</v>
      </c>
      <c r="Y4" s="9">
        <v>0.7868421052631579</v>
      </c>
      <c r="AA4" s="7" t="s">
        <v>81</v>
      </c>
      <c r="AB4" s="6">
        <v>0</v>
      </c>
      <c r="AC4" s="6">
        <v>787</v>
      </c>
      <c r="AD4" s="6">
        <v>784</v>
      </c>
      <c r="AE4" s="6">
        <f t="shared" si="0"/>
        <v>3</v>
      </c>
      <c r="AG4" s="8">
        <v>0</v>
      </c>
      <c r="AH4" s="8">
        <v>0</v>
      </c>
      <c r="AI4" s="10">
        <v>0</v>
      </c>
      <c r="AJ4" s="10">
        <v>0</v>
      </c>
      <c r="AK4" s="10">
        <v>0</v>
      </c>
      <c r="AL4" s="10">
        <f t="shared" ref="AL4:AL5" si="6">AJ4/W4*365</f>
        <v>0</v>
      </c>
      <c r="AM4" s="6" t="s">
        <v>77</v>
      </c>
      <c r="AO4" s="7">
        <v>7.06</v>
      </c>
      <c r="AP4" s="2" t="s">
        <v>66</v>
      </c>
      <c r="AQ4" s="6">
        <v>47.6616</v>
      </c>
      <c r="AR4" s="7">
        <v>1.5940334448160536</v>
      </c>
      <c r="AS4" s="6">
        <v>421.952</v>
      </c>
      <c r="AT4" s="47">
        <v>2</v>
      </c>
      <c r="AU4" s="6">
        <v>168</v>
      </c>
      <c r="AV4" s="6">
        <v>1190</v>
      </c>
      <c r="AW4" s="6">
        <v>155</v>
      </c>
      <c r="AX4" s="11">
        <v>0.80859969558599709</v>
      </c>
      <c r="AZ4" s="10">
        <v>230</v>
      </c>
      <c r="BA4" s="6" t="s">
        <v>82</v>
      </c>
      <c r="BB4" s="5" t="s">
        <v>83</v>
      </c>
      <c r="BD4" s="5"/>
      <c r="BF4" s="5" t="s">
        <v>79</v>
      </c>
      <c r="BG4" s="5" t="s">
        <v>69</v>
      </c>
      <c r="BH4" s="13" t="s">
        <v>84</v>
      </c>
      <c r="BI4" s="6">
        <f t="shared" si="1"/>
        <v>168</v>
      </c>
      <c r="BJ4" s="6">
        <v>168</v>
      </c>
      <c r="BK4" s="9">
        <f t="shared" si="2"/>
        <v>1</v>
      </c>
      <c r="BL4" s="10">
        <f t="shared" si="3"/>
        <v>0</v>
      </c>
      <c r="BM4" s="5"/>
      <c r="BO4" s="25" t="str">
        <f t="shared" si="4"/>
        <v/>
      </c>
      <c r="BQ4" s="1">
        <v>1974</v>
      </c>
      <c r="BR4" s="12"/>
      <c r="BU4" s="19"/>
      <c r="BV4" s="19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5">
      <c r="A5" s="1">
        <v>6</v>
      </c>
      <c r="B5" s="2" t="s">
        <v>85</v>
      </c>
      <c r="C5" s="3" t="s">
        <v>72</v>
      </c>
      <c r="D5" s="3" t="s">
        <v>73</v>
      </c>
      <c r="E5" s="4">
        <v>19.5459999999999</v>
      </c>
      <c r="F5" s="4">
        <v>97.397000000000006</v>
      </c>
      <c r="G5" s="3" t="s">
        <v>74</v>
      </c>
      <c r="H5" s="3" t="s">
        <v>75</v>
      </c>
      <c r="I5" s="3" t="s">
        <v>75</v>
      </c>
      <c r="J5" s="3"/>
      <c r="K5" s="3" t="s">
        <v>62</v>
      </c>
      <c r="L5" s="3" t="s">
        <v>63</v>
      </c>
      <c r="M5" s="3" t="s">
        <v>64</v>
      </c>
      <c r="N5" s="3" t="s">
        <v>64</v>
      </c>
      <c r="O5" s="3"/>
      <c r="P5" s="3" t="s">
        <v>65</v>
      </c>
      <c r="Q5" s="5"/>
      <c r="S5" s="10">
        <v>8042</v>
      </c>
      <c r="T5" s="6"/>
      <c r="U5" s="6">
        <v>1493</v>
      </c>
      <c r="V5" s="7">
        <v>40.200000000000003</v>
      </c>
      <c r="W5" s="6">
        <f t="shared" si="5"/>
        <v>1267.7472000000002</v>
      </c>
      <c r="X5" s="8">
        <v>4.9987565282268092</v>
      </c>
      <c r="Y5" s="9">
        <v>0.74626865671641784</v>
      </c>
      <c r="AA5" s="7" t="s">
        <v>86</v>
      </c>
      <c r="AB5" s="6">
        <v>0</v>
      </c>
      <c r="AC5" s="6">
        <v>339</v>
      </c>
      <c r="AD5" s="6"/>
      <c r="AE5" s="6" t="str">
        <f t="shared" si="0"/>
        <v/>
      </c>
      <c r="AG5" s="8">
        <v>0</v>
      </c>
      <c r="AH5" s="8">
        <v>0</v>
      </c>
      <c r="AI5" s="10">
        <v>0</v>
      </c>
      <c r="AJ5" s="10">
        <v>0</v>
      </c>
      <c r="AK5" s="10">
        <v>0</v>
      </c>
      <c r="AL5" s="10">
        <f t="shared" si="6"/>
        <v>0</v>
      </c>
      <c r="AM5" s="6" t="s">
        <v>77</v>
      </c>
      <c r="AO5" s="7">
        <v>5.08</v>
      </c>
      <c r="AP5" s="2" t="s">
        <v>66</v>
      </c>
      <c r="AQ5" s="6">
        <v>51</v>
      </c>
      <c r="AR5" s="7">
        <v>1.7</v>
      </c>
      <c r="AS5" s="6">
        <v>114</v>
      </c>
      <c r="AT5" s="47">
        <v>6</v>
      </c>
      <c r="AU5" s="6">
        <v>52</v>
      </c>
      <c r="AV5" s="6">
        <v>334</v>
      </c>
      <c r="AW5" s="6"/>
      <c r="AX5" s="11">
        <v>0.73322795925535655</v>
      </c>
      <c r="AZ5" s="10">
        <v>132</v>
      </c>
      <c r="BA5" s="6">
        <v>4.67</v>
      </c>
      <c r="BB5" s="5" t="s">
        <v>85</v>
      </c>
      <c r="BD5" s="5"/>
      <c r="BF5" s="5" t="s">
        <v>87</v>
      </c>
      <c r="BG5" s="5" t="s">
        <v>69</v>
      </c>
      <c r="BH5" s="13" t="s">
        <v>70</v>
      </c>
      <c r="BI5" s="6">
        <f t="shared" si="1"/>
        <v>52</v>
      </c>
      <c r="BJ5" s="6">
        <v>52</v>
      </c>
      <c r="BK5" s="9">
        <f t="shared" si="2"/>
        <v>1</v>
      </c>
      <c r="BL5" s="10">
        <f t="shared" si="3"/>
        <v>0</v>
      </c>
      <c r="BM5" s="5"/>
      <c r="BO5" s="25" t="str">
        <f t="shared" si="4"/>
        <v/>
      </c>
      <c r="BQ5" s="1">
        <v>2014</v>
      </c>
      <c r="BR5" s="12"/>
      <c r="BU5" s="19"/>
      <c r="BV5" s="19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5">
      <c r="A6" s="1">
        <v>7</v>
      </c>
      <c r="B6" s="2" t="s">
        <v>55</v>
      </c>
      <c r="C6" s="3" t="s">
        <v>56</v>
      </c>
      <c r="D6" s="3" t="s">
        <v>57</v>
      </c>
      <c r="E6" s="4">
        <v>20.484591999999999</v>
      </c>
      <c r="F6" s="4">
        <v>96.781918000000005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3" t="s">
        <v>63</v>
      </c>
      <c r="M6" s="3" t="s">
        <v>64</v>
      </c>
      <c r="N6" s="3" t="s">
        <v>64</v>
      </c>
      <c r="O6" s="3"/>
      <c r="P6" s="3" t="s">
        <v>65</v>
      </c>
      <c r="Q6" s="5"/>
      <c r="S6" s="6">
        <v>356</v>
      </c>
      <c r="T6" s="6">
        <v>1925</v>
      </c>
      <c r="U6" s="6">
        <v>1493</v>
      </c>
      <c r="V6" s="7">
        <v>11.06</v>
      </c>
      <c r="W6" s="6">
        <f t="shared" si="5"/>
        <v>348.78816</v>
      </c>
      <c r="X6" s="8">
        <v>31.067415730337078</v>
      </c>
      <c r="Y6" s="9">
        <v>0.43309222423146471</v>
      </c>
      <c r="AA6" s="7"/>
      <c r="AB6" s="6">
        <v>35</v>
      </c>
      <c r="AC6" s="6">
        <v>1140</v>
      </c>
      <c r="AD6" s="6">
        <v>1125</v>
      </c>
      <c r="AE6" s="6">
        <f t="shared" si="0"/>
        <v>15</v>
      </c>
      <c r="AG6" s="7">
        <v>9.6999999999999993</v>
      </c>
      <c r="AH6" s="7"/>
      <c r="AI6" s="10"/>
      <c r="AJ6" s="10"/>
      <c r="AK6" s="10"/>
      <c r="AL6" s="10"/>
      <c r="AM6" s="6"/>
      <c r="AO6" s="7">
        <v>3</v>
      </c>
      <c r="AP6" s="2" t="s">
        <v>66</v>
      </c>
      <c r="AQ6" s="6">
        <v>16.029049999999998</v>
      </c>
      <c r="AR6" s="7">
        <v>3.3463569937369515</v>
      </c>
      <c r="AS6" s="6">
        <v>147.97999999999999</v>
      </c>
      <c r="AT6" s="47">
        <v>2</v>
      </c>
      <c r="AU6" s="6">
        <v>30</v>
      </c>
      <c r="AV6" s="6">
        <v>90.1</v>
      </c>
      <c r="AW6" s="6">
        <v>3.2</v>
      </c>
      <c r="AX6" s="11">
        <v>0.3428462709284627</v>
      </c>
      <c r="AZ6" s="10">
        <v>66</v>
      </c>
      <c r="BA6" s="6">
        <v>32</v>
      </c>
      <c r="BB6" s="5" t="s">
        <v>67</v>
      </c>
      <c r="BD6" s="5"/>
      <c r="BF6" s="5" t="s">
        <v>68</v>
      </c>
      <c r="BG6" s="5" t="s">
        <v>69</v>
      </c>
      <c r="BH6" s="2" t="s">
        <v>70</v>
      </c>
      <c r="BI6" s="6">
        <f t="shared" si="1"/>
        <v>30</v>
      </c>
      <c r="BJ6" s="6">
        <v>30</v>
      </c>
      <c r="BK6" s="9">
        <f t="shared" si="2"/>
        <v>1</v>
      </c>
      <c r="BL6" s="10">
        <f t="shared" si="3"/>
        <v>0</v>
      </c>
      <c r="BM6" s="5"/>
      <c r="BO6" s="25" t="str">
        <f t="shared" si="4"/>
        <v/>
      </c>
      <c r="BQ6" s="1"/>
      <c r="BR6" s="12">
        <v>2019</v>
      </c>
      <c r="BU6" s="19">
        <v>7.25</v>
      </c>
      <c r="BV6" s="19">
        <v>6.16</v>
      </c>
      <c r="BW6" s="10">
        <v>5.2</v>
      </c>
      <c r="BX6" s="10">
        <v>4.79</v>
      </c>
      <c r="BY6" s="10">
        <v>5.89</v>
      </c>
      <c r="BZ6" s="10">
        <v>9.8000000000000007</v>
      </c>
      <c r="CA6" s="10">
        <v>13.18</v>
      </c>
      <c r="CB6" s="10">
        <v>20.69</v>
      </c>
      <c r="CC6" s="10">
        <v>21.69</v>
      </c>
      <c r="CD6" s="10">
        <v>16.41</v>
      </c>
      <c r="CE6" s="10">
        <v>12.41</v>
      </c>
      <c r="CF6" s="10">
        <v>8.9499999999999993</v>
      </c>
    </row>
    <row r="7" spans="1:85">
      <c r="A7" s="1">
        <v>8</v>
      </c>
      <c r="B7" s="2" t="s">
        <v>88</v>
      </c>
      <c r="C7" s="3" t="s">
        <v>89</v>
      </c>
      <c r="D7" s="3" t="s">
        <v>90</v>
      </c>
      <c r="E7" s="4">
        <v>18.255561</v>
      </c>
      <c r="F7" s="4">
        <v>96.848495999999898</v>
      </c>
      <c r="G7" s="3" t="s">
        <v>91</v>
      </c>
      <c r="H7" s="3" t="s">
        <v>92</v>
      </c>
      <c r="I7" s="3" t="s">
        <v>93</v>
      </c>
      <c r="J7" s="3"/>
      <c r="K7" s="3" t="s">
        <v>94</v>
      </c>
      <c r="L7" s="3" t="s">
        <v>88</v>
      </c>
      <c r="M7" s="3" t="s">
        <v>88</v>
      </c>
      <c r="N7" s="3" t="s">
        <v>88</v>
      </c>
      <c r="O7" s="3"/>
      <c r="P7" s="3" t="s">
        <v>65</v>
      </c>
      <c r="Q7" s="5"/>
      <c r="S7" s="10">
        <v>260</v>
      </c>
      <c r="T7" s="6"/>
      <c r="U7" s="6">
        <v>2806</v>
      </c>
      <c r="V7" s="7">
        <v>9.5</v>
      </c>
      <c r="W7" s="6">
        <f t="shared" si="5"/>
        <v>299.59199999999998</v>
      </c>
      <c r="X7" s="8">
        <v>36.53846153846154</v>
      </c>
      <c r="Y7" s="9">
        <v>9.4736842105263161E-2</v>
      </c>
      <c r="AA7" s="7" t="s">
        <v>95</v>
      </c>
      <c r="AB7" s="6">
        <v>79.900000000000006</v>
      </c>
      <c r="AC7" s="6"/>
      <c r="AD7" s="6"/>
      <c r="AE7" s="6" t="str">
        <f t="shared" si="0"/>
        <v/>
      </c>
      <c r="AG7" s="8">
        <v>19.43</v>
      </c>
      <c r="AH7" s="7"/>
      <c r="AI7" s="10">
        <v>556.66999999999905</v>
      </c>
      <c r="AJ7" s="10">
        <v>278.33</v>
      </c>
      <c r="AK7" s="10">
        <v>835</v>
      </c>
      <c r="AL7" s="10">
        <f t="shared" ref="AL7:AL9" si="7">AJ7/W7*365</f>
        <v>339.0960038986355</v>
      </c>
      <c r="AM7" s="6" t="s">
        <v>96</v>
      </c>
      <c r="AO7" s="7">
        <v>0</v>
      </c>
      <c r="AP7" s="2"/>
      <c r="AQ7" s="6"/>
      <c r="AR7" s="7"/>
      <c r="AS7" s="6"/>
      <c r="AT7" s="47"/>
      <c r="AU7" s="6">
        <v>160</v>
      </c>
      <c r="AV7" s="6">
        <v>500</v>
      </c>
      <c r="AW7" s="6"/>
      <c r="AX7" s="11">
        <v>0.3567351598173516</v>
      </c>
      <c r="AZ7" s="10"/>
      <c r="BA7" s="6"/>
      <c r="BB7" s="5"/>
      <c r="BD7" s="5"/>
      <c r="BF7" s="5" t="s">
        <v>97</v>
      </c>
      <c r="BG7" s="5" t="s">
        <v>69</v>
      </c>
      <c r="BH7" s="13" t="s">
        <v>70</v>
      </c>
      <c r="BI7" s="6">
        <f t="shared" si="1"/>
        <v>160</v>
      </c>
      <c r="BJ7" s="6">
        <v>160</v>
      </c>
      <c r="BK7" s="9">
        <f t="shared" si="2"/>
        <v>1</v>
      </c>
      <c r="BL7" s="10">
        <f t="shared" si="3"/>
        <v>0</v>
      </c>
      <c r="BM7" s="5"/>
      <c r="BO7" s="25">
        <f t="shared" si="4"/>
        <v>700</v>
      </c>
      <c r="BQ7" s="1"/>
      <c r="BR7" s="12">
        <v>2020</v>
      </c>
      <c r="BU7" s="19"/>
      <c r="BV7" s="19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5">
      <c r="A8" s="1">
        <v>9</v>
      </c>
      <c r="B8" s="2" t="s">
        <v>98</v>
      </c>
      <c r="C8" s="3" t="s">
        <v>89</v>
      </c>
      <c r="D8" s="3" t="s">
        <v>90</v>
      </c>
      <c r="E8" s="4">
        <v>17.5197229999999</v>
      </c>
      <c r="F8" s="4">
        <v>97.243545999999895</v>
      </c>
      <c r="G8" s="3" t="s">
        <v>99</v>
      </c>
      <c r="H8" s="3" t="s">
        <v>100</v>
      </c>
      <c r="I8" s="3" t="s">
        <v>101</v>
      </c>
      <c r="J8" s="3"/>
      <c r="K8" s="3" t="s">
        <v>101</v>
      </c>
      <c r="L8" s="3" t="s">
        <v>101</v>
      </c>
      <c r="M8" s="3" t="s">
        <v>101</v>
      </c>
      <c r="N8" s="3" t="s">
        <v>102</v>
      </c>
      <c r="O8" s="3"/>
      <c r="P8" s="3" t="s">
        <v>65</v>
      </c>
      <c r="Q8" s="5"/>
      <c r="S8" s="6">
        <v>2250</v>
      </c>
      <c r="T8" s="6">
        <v>3700</v>
      </c>
      <c r="U8" s="6">
        <v>3138</v>
      </c>
      <c r="V8" s="7">
        <v>190</v>
      </c>
      <c r="W8" s="6">
        <f t="shared" si="5"/>
        <v>5991.84</v>
      </c>
      <c r="X8" s="8">
        <v>84.444444444444443</v>
      </c>
      <c r="Y8" s="9">
        <v>5.2631578947368418E-2</v>
      </c>
      <c r="AA8" s="7"/>
      <c r="AB8" s="6">
        <v>131</v>
      </c>
      <c r="AC8" s="6"/>
      <c r="AD8" s="6"/>
      <c r="AE8" s="6" t="str">
        <f t="shared" si="0"/>
        <v/>
      </c>
      <c r="AG8" s="8">
        <v>310</v>
      </c>
      <c r="AH8" s="7"/>
      <c r="AI8" s="10">
        <v>220</v>
      </c>
      <c r="AJ8" s="10">
        <v>9491</v>
      </c>
      <c r="AK8" s="10">
        <v>9711</v>
      </c>
      <c r="AL8" s="10">
        <f t="shared" si="7"/>
        <v>578.15545808966863</v>
      </c>
      <c r="AM8" s="6" t="s">
        <v>96</v>
      </c>
      <c r="AO8" s="7">
        <v>0</v>
      </c>
      <c r="AP8" s="2"/>
      <c r="AQ8" s="6"/>
      <c r="AR8" s="7"/>
      <c r="AS8" s="6"/>
      <c r="AT8" s="47"/>
      <c r="AU8" s="6">
        <v>280</v>
      </c>
      <c r="AV8" s="6"/>
      <c r="AW8" s="6"/>
      <c r="AX8" s="11" t="s">
        <v>103</v>
      </c>
      <c r="AZ8" s="10">
        <v>230</v>
      </c>
      <c r="BA8" s="6">
        <v>61</v>
      </c>
      <c r="BB8" s="5" t="s">
        <v>100</v>
      </c>
      <c r="BD8" s="5"/>
      <c r="BF8" s="5" t="s">
        <v>104</v>
      </c>
      <c r="BG8" s="5" t="s">
        <v>69</v>
      </c>
      <c r="BH8" s="13" t="s">
        <v>70</v>
      </c>
      <c r="BI8" s="6">
        <f t="shared" si="1"/>
        <v>280</v>
      </c>
      <c r="BJ8" s="6">
        <v>280</v>
      </c>
      <c r="BK8" s="9">
        <f t="shared" si="2"/>
        <v>1</v>
      </c>
      <c r="BL8" s="10">
        <f t="shared" si="3"/>
        <v>0</v>
      </c>
      <c r="BM8" s="5"/>
      <c r="BO8" s="25">
        <f t="shared" si="4"/>
        <v>1100</v>
      </c>
      <c r="BQ8" s="1"/>
      <c r="BR8" s="12">
        <v>2021</v>
      </c>
      <c r="BU8" s="19">
        <v>25</v>
      </c>
      <c r="BV8" s="19">
        <v>18</v>
      </c>
      <c r="BW8" s="10">
        <v>13</v>
      </c>
      <c r="BX8" s="10">
        <v>10</v>
      </c>
      <c r="BY8" s="10">
        <v>22</v>
      </c>
      <c r="BZ8" s="10">
        <v>192</v>
      </c>
      <c r="CA8" s="10">
        <v>537</v>
      </c>
      <c r="CB8" s="10">
        <v>771</v>
      </c>
      <c r="CC8" s="10">
        <v>418</v>
      </c>
      <c r="CD8" s="10">
        <v>167</v>
      </c>
      <c r="CE8" s="10">
        <v>64</v>
      </c>
      <c r="CF8" s="10">
        <v>37</v>
      </c>
    </row>
    <row r="9" spans="1:85">
      <c r="A9" s="1">
        <v>10</v>
      </c>
      <c r="B9" s="2" t="s">
        <v>114</v>
      </c>
      <c r="C9" s="3" t="s">
        <v>115</v>
      </c>
      <c r="D9" s="3" t="s">
        <v>90</v>
      </c>
      <c r="E9" s="4">
        <v>20.766089999999998</v>
      </c>
      <c r="F9" s="4">
        <v>94.081800000000001</v>
      </c>
      <c r="G9" s="3" t="s">
        <v>106</v>
      </c>
      <c r="H9" s="3" t="s">
        <v>107</v>
      </c>
      <c r="I9" s="3" t="s">
        <v>108</v>
      </c>
      <c r="J9" s="3"/>
      <c r="K9" s="3" t="s">
        <v>109</v>
      </c>
      <c r="L9" s="3" t="s">
        <v>110</v>
      </c>
      <c r="M9" s="3" t="s">
        <v>110</v>
      </c>
      <c r="N9" s="3" t="s">
        <v>111</v>
      </c>
      <c r="O9" s="3"/>
      <c r="P9" s="3" t="s">
        <v>112</v>
      </c>
      <c r="Q9" s="5"/>
      <c r="S9" s="10">
        <v>2305</v>
      </c>
      <c r="T9" s="6"/>
      <c r="U9" s="6">
        <v>1694</v>
      </c>
      <c r="V9" s="7">
        <v>79</v>
      </c>
      <c r="W9" s="6">
        <f t="shared" si="5"/>
        <v>2491.3440000000001</v>
      </c>
      <c r="X9" s="8">
        <v>34.273318872017356</v>
      </c>
      <c r="Y9" s="9">
        <v>9.2405063291139233E-2</v>
      </c>
      <c r="AA9" s="7"/>
      <c r="AB9" s="6">
        <v>137.5</v>
      </c>
      <c r="AC9" s="6"/>
      <c r="AD9" s="6"/>
      <c r="AE9" s="6" t="str">
        <f t="shared" si="0"/>
        <v/>
      </c>
      <c r="AG9" s="8">
        <v>76.2</v>
      </c>
      <c r="AH9" s="7"/>
      <c r="AI9" s="10">
        <v>602</v>
      </c>
      <c r="AJ9" s="10">
        <v>119.17</v>
      </c>
      <c r="AK9" s="10">
        <v>721.17</v>
      </c>
      <c r="AL9" s="10">
        <f t="shared" si="7"/>
        <v>17.4592709798406</v>
      </c>
      <c r="AM9" s="6" t="s">
        <v>96</v>
      </c>
      <c r="AO9" s="7">
        <v>0</v>
      </c>
      <c r="AP9" s="2"/>
      <c r="AQ9" s="6"/>
      <c r="AR9" s="7"/>
      <c r="AS9" s="6"/>
      <c r="AT9" s="47"/>
      <c r="AU9" s="6">
        <v>150</v>
      </c>
      <c r="AV9" s="6">
        <v>534</v>
      </c>
      <c r="AW9" s="6"/>
      <c r="AX9" s="11">
        <v>0.40639269406392697</v>
      </c>
      <c r="AZ9" s="10"/>
      <c r="BA9" s="6"/>
      <c r="BB9" s="5"/>
      <c r="BD9" s="5"/>
      <c r="BF9" s="5" t="s">
        <v>113</v>
      </c>
      <c r="BG9" s="5" t="s">
        <v>69</v>
      </c>
      <c r="BH9" s="13" t="s">
        <v>80</v>
      </c>
      <c r="BI9" s="6">
        <f t="shared" si="1"/>
        <v>150</v>
      </c>
      <c r="BJ9" s="6">
        <v>150</v>
      </c>
      <c r="BK9" s="9">
        <f t="shared" si="2"/>
        <v>1</v>
      </c>
      <c r="BL9" s="10">
        <f t="shared" si="3"/>
        <v>0</v>
      </c>
      <c r="BM9" s="5"/>
      <c r="BO9" s="25">
        <f t="shared" si="4"/>
        <v>600</v>
      </c>
      <c r="BQ9" s="1"/>
      <c r="BR9" s="12">
        <v>2019</v>
      </c>
      <c r="BU9" s="19"/>
      <c r="BV9" s="19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5">
      <c r="A10" s="1">
        <v>11</v>
      </c>
      <c r="B10" s="2" t="s">
        <v>105</v>
      </c>
      <c r="C10" s="3" t="s">
        <v>56</v>
      </c>
      <c r="D10" s="3" t="s">
        <v>57</v>
      </c>
      <c r="E10" s="4">
        <v>20.658055999999899</v>
      </c>
      <c r="F10" s="4">
        <v>94.150833000000006</v>
      </c>
      <c r="G10" s="3" t="s">
        <v>106</v>
      </c>
      <c r="H10" s="3" t="s">
        <v>107</v>
      </c>
      <c r="I10" s="3" t="s">
        <v>108</v>
      </c>
      <c r="J10" s="3"/>
      <c r="K10" s="3" t="s">
        <v>109</v>
      </c>
      <c r="L10" s="3" t="s">
        <v>110</v>
      </c>
      <c r="M10" s="3" t="s">
        <v>110</v>
      </c>
      <c r="N10" s="3" t="s">
        <v>111</v>
      </c>
      <c r="O10" s="3"/>
      <c r="P10" s="3" t="s">
        <v>112</v>
      </c>
      <c r="Q10" s="5"/>
      <c r="S10" s="10">
        <v>3108</v>
      </c>
      <c r="T10" s="6"/>
      <c r="U10" s="6">
        <v>1694</v>
      </c>
      <c r="V10" s="7"/>
      <c r="W10" s="6">
        <f t="shared" si="5"/>
        <v>0</v>
      </c>
      <c r="X10" s="8"/>
      <c r="Y10" s="9"/>
      <c r="AA10" s="7"/>
      <c r="AB10" s="6">
        <v>46</v>
      </c>
      <c r="AC10" s="6"/>
      <c r="AD10" s="6"/>
      <c r="AE10" s="6" t="str">
        <f t="shared" si="0"/>
        <v/>
      </c>
      <c r="AG10" s="8">
        <v>38.1</v>
      </c>
      <c r="AH10" s="7"/>
      <c r="AI10" s="10">
        <v>69.959999999999894</v>
      </c>
      <c r="AJ10" s="10">
        <v>139.05000000000001</v>
      </c>
      <c r="AK10" s="10">
        <v>209.00999999999991</v>
      </c>
      <c r="AL10" s="10" t="s">
        <v>103</v>
      </c>
      <c r="AM10" s="6" t="s">
        <v>103</v>
      </c>
      <c r="AO10" s="7">
        <v>0</v>
      </c>
      <c r="AP10" s="2"/>
      <c r="AQ10" s="6"/>
      <c r="AR10" s="7"/>
      <c r="AS10" s="6"/>
      <c r="AT10" s="47"/>
      <c r="AU10" s="6">
        <v>42</v>
      </c>
      <c r="AV10" s="6"/>
      <c r="AW10" s="6"/>
      <c r="AX10" s="11" t="s">
        <v>103</v>
      </c>
      <c r="AZ10" s="10"/>
      <c r="BA10" s="6"/>
      <c r="BB10" s="5"/>
      <c r="BD10" s="5"/>
      <c r="BF10" s="5" t="s">
        <v>113</v>
      </c>
      <c r="BG10" s="5" t="s">
        <v>69</v>
      </c>
      <c r="BH10" s="2" t="s">
        <v>80</v>
      </c>
      <c r="BI10" s="6">
        <f t="shared" si="1"/>
        <v>42</v>
      </c>
      <c r="BJ10" s="6">
        <v>42</v>
      </c>
      <c r="BK10" s="9">
        <f t="shared" si="2"/>
        <v>1</v>
      </c>
      <c r="BL10" s="10">
        <f t="shared" si="3"/>
        <v>0</v>
      </c>
      <c r="BM10" s="5"/>
      <c r="BO10" s="25" t="str">
        <f t="shared" si="4"/>
        <v/>
      </c>
      <c r="BQ10" s="1"/>
      <c r="BR10" s="12">
        <v>2018</v>
      </c>
      <c r="BU10" s="19"/>
      <c r="BV10" s="19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5">
      <c r="A11" s="1">
        <v>14</v>
      </c>
      <c r="B11" s="2" t="s">
        <v>116</v>
      </c>
      <c r="C11" s="3" t="s">
        <v>117</v>
      </c>
      <c r="D11" s="3" t="s">
        <v>90</v>
      </c>
      <c r="E11" s="4">
        <v>25.8904999999999</v>
      </c>
      <c r="F11" s="4">
        <v>98.125720000000001</v>
      </c>
      <c r="G11" s="3" t="s">
        <v>118</v>
      </c>
      <c r="H11" s="3" t="s">
        <v>119</v>
      </c>
      <c r="I11" s="3" t="s">
        <v>116</v>
      </c>
      <c r="J11" s="3" t="s">
        <v>116</v>
      </c>
      <c r="K11" s="3" t="s">
        <v>109</v>
      </c>
      <c r="L11" s="3" t="s">
        <v>120</v>
      </c>
      <c r="M11" s="3" t="s">
        <v>475</v>
      </c>
      <c r="N11" s="3" t="s">
        <v>121</v>
      </c>
      <c r="O11" s="3"/>
      <c r="P11" s="3" t="s">
        <v>65</v>
      </c>
      <c r="Q11" s="5"/>
      <c r="S11" s="6">
        <v>21734</v>
      </c>
      <c r="T11" s="6"/>
      <c r="U11" s="6">
        <v>1540</v>
      </c>
      <c r="V11" s="7">
        <v>2210</v>
      </c>
      <c r="W11" s="6">
        <f t="shared" si="5"/>
        <v>69694.559999999998</v>
      </c>
      <c r="X11" s="8">
        <v>101.68399742339192</v>
      </c>
      <c r="Y11" s="9">
        <v>0.21990950226244343</v>
      </c>
      <c r="AA11" s="7" t="s">
        <v>122</v>
      </c>
      <c r="AB11" s="6">
        <v>203</v>
      </c>
      <c r="AC11" s="6">
        <v>400</v>
      </c>
      <c r="AD11" s="6">
        <v>385</v>
      </c>
      <c r="AE11" s="6">
        <f t="shared" si="0"/>
        <v>15</v>
      </c>
      <c r="AG11" s="8">
        <v>27.7</v>
      </c>
      <c r="AH11" s="8">
        <v>62</v>
      </c>
      <c r="AI11" s="10">
        <v>1530</v>
      </c>
      <c r="AJ11" s="10">
        <v>380</v>
      </c>
      <c r="AK11" s="10">
        <v>1910</v>
      </c>
      <c r="AL11" s="10">
        <f t="shared" ref="AL11:AL14" si="8">AJ11/W11*365</f>
        <v>1.9901122842299312</v>
      </c>
      <c r="AM11" s="6" t="s">
        <v>77</v>
      </c>
      <c r="AO11" s="7">
        <v>0</v>
      </c>
      <c r="AP11" s="2" t="s">
        <v>123</v>
      </c>
      <c r="AQ11" s="6">
        <v>2761.8544683028053</v>
      </c>
      <c r="AR11" s="7">
        <v>5.6828281240798466</v>
      </c>
      <c r="AS11" s="6">
        <v>141</v>
      </c>
      <c r="AT11" s="47">
        <v>5</v>
      </c>
      <c r="AU11" s="6">
        <v>3400</v>
      </c>
      <c r="AV11" s="6">
        <v>18200</v>
      </c>
      <c r="AW11" s="6"/>
      <c r="AX11" s="11">
        <v>0.61106634434595752</v>
      </c>
      <c r="AZ11" s="10"/>
      <c r="BA11" s="6"/>
      <c r="BB11" s="5"/>
      <c r="BD11" s="5"/>
      <c r="BF11" s="5" t="s">
        <v>124</v>
      </c>
      <c r="BG11" s="5" t="s">
        <v>125</v>
      </c>
      <c r="BH11" s="13" t="s">
        <v>126</v>
      </c>
      <c r="BI11" s="6">
        <f t="shared" si="1"/>
        <v>3400</v>
      </c>
      <c r="BJ11" s="6">
        <v>340</v>
      </c>
      <c r="BK11" s="9">
        <v>0.5</v>
      </c>
      <c r="BL11" s="10">
        <f t="shared" si="3"/>
        <v>1700</v>
      </c>
      <c r="BM11" s="5" t="s">
        <v>125</v>
      </c>
      <c r="BO11" s="25">
        <f t="shared" si="4"/>
        <v>10700</v>
      </c>
      <c r="BQ11" s="1"/>
      <c r="BR11" s="12">
        <v>2020</v>
      </c>
      <c r="BU11" s="19">
        <v>486</v>
      </c>
      <c r="BV11" s="19">
        <v>523</v>
      </c>
      <c r="BW11" s="10">
        <v>787</v>
      </c>
      <c r="BX11" s="10">
        <v>1201</v>
      </c>
      <c r="BY11" s="10">
        <v>1678</v>
      </c>
      <c r="BZ11" s="10">
        <v>3754</v>
      </c>
      <c r="CA11" s="10">
        <v>5240</v>
      </c>
      <c r="CB11" s="10">
        <v>4061</v>
      </c>
      <c r="CC11" s="10">
        <v>3452</v>
      </c>
      <c r="CD11" s="10">
        <v>2369</v>
      </c>
      <c r="CE11" s="10">
        <v>979</v>
      </c>
      <c r="CF11" s="10">
        <v>603</v>
      </c>
      <c r="CG11" s="60"/>
    </row>
    <row r="12" spans="1:85">
      <c r="A12" s="1">
        <v>15</v>
      </c>
      <c r="B12" s="2" t="s">
        <v>127</v>
      </c>
      <c r="C12" s="3" t="s">
        <v>72</v>
      </c>
      <c r="D12" s="3" t="s">
        <v>73</v>
      </c>
      <c r="E12" s="4">
        <v>25.806073000000001</v>
      </c>
      <c r="F12" s="4">
        <v>98.184038999999899</v>
      </c>
      <c r="G12" s="3" t="s">
        <v>118</v>
      </c>
      <c r="H12" s="3" t="s">
        <v>119</v>
      </c>
      <c r="I12" s="3" t="s">
        <v>116</v>
      </c>
      <c r="J12" s="3" t="s">
        <v>116</v>
      </c>
      <c r="K12" s="3" t="s">
        <v>109</v>
      </c>
      <c r="L12" s="3" t="s">
        <v>120</v>
      </c>
      <c r="M12" s="3" t="s">
        <v>475</v>
      </c>
      <c r="N12" s="3" t="s">
        <v>128</v>
      </c>
      <c r="O12" s="3"/>
      <c r="P12" s="3" t="s">
        <v>65</v>
      </c>
      <c r="Q12" s="5"/>
      <c r="S12" s="6">
        <v>552.29999999999995</v>
      </c>
      <c r="T12" s="6"/>
      <c r="U12" s="6">
        <v>1540</v>
      </c>
      <c r="V12" s="7">
        <v>40.1</v>
      </c>
      <c r="W12" s="6">
        <f t="shared" si="5"/>
        <v>1264.5936000000002</v>
      </c>
      <c r="X12" s="8">
        <v>72.605468042730408</v>
      </c>
      <c r="Y12" s="9">
        <v>0.1172069825436409</v>
      </c>
      <c r="AA12" s="7" t="s">
        <v>76</v>
      </c>
      <c r="AB12" s="6">
        <v>47.5</v>
      </c>
      <c r="AC12" s="6">
        <v>740</v>
      </c>
      <c r="AD12" s="6">
        <v>735</v>
      </c>
      <c r="AE12" s="6">
        <f t="shared" si="0"/>
        <v>5</v>
      </c>
      <c r="AG12" s="8">
        <v>7.0000000000000007E-2</v>
      </c>
      <c r="AH12" s="8">
        <v>0.67</v>
      </c>
      <c r="AI12" s="10">
        <v>0.95</v>
      </c>
      <c r="AJ12" s="10">
        <v>0.28000000000000003</v>
      </c>
      <c r="AK12" s="10">
        <v>1.23</v>
      </c>
      <c r="AL12" s="10">
        <f t="shared" si="8"/>
        <v>8.0816477325205499E-2</v>
      </c>
      <c r="AM12" s="6" t="s">
        <v>77</v>
      </c>
      <c r="AO12" s="7">
        <v>16.7</v>
      </c>
      <c r="AP12" s="2" t="s">
        <v>66</v>
      </c>
      <c r="AQ12" s="6">
        <v>26.18715291607041</v>
      </c>
      <c r="AR12" s="7">
        <v>5.5717346629937037</v>
      </c>
      <c r="AS12" s="6">
        <v>433</v>
      </c>
      <c r="AT12" s="47">
        <v>3</v>
      </c>
      <c r="AU12" s="6">
        <v>99</v>
      </c>
      <c r="AV12" s="6">
        <v>599</v>
      </c>
      <c r="AW12" s="6">
        <v>25.9</v>
      </c>
      <c r="AX12" s="11">
        <v>0.69069692357363588</v>
      </c>
      <c r="AZ12" s="10">
        <v>132</v>
      </c>
      <c r="BA12" s="6">
        <v>98</v>
      </c>
      <c r="BB12" s="5" t="s">
        <v>129</v>
      </c>
      <c r="BD12" s="5"/>
      <c r="BF12" s="5" t="s">
        <v>130</v>
      </c>
      <c r="BG12" s="5" t="s">
        <v>125</v>
      </c>
      <c r="BH12" s="13" t="s">
        <v>126</v>
      </c>
      <c r="BI12" s="6">
        <f t="shared" si="1"/>
        <v>99</v>
      </c>
      <c r="BJ12" s="6">
        <v>20</v>
      </c>
      <c r="BK12" s="9">
        <f t="shared" ref="BK12:BK20" si="9">BJ12/BI12</f>
        <v>0.20202020202020202</v>
      </c>
      <c r="BL12" s="10">
        <f t="shared" si="3"/>
        <v>79</v>
      </c>
      <c r="BM12" s="5"/>
      <c r="BO12" s="25" t="str">
        <f t="shared" si="4"/>
        <v/>
      </c>
      <c r="BQ12" s="14">
        <v>2013</v>
      </c>
      <c r="BR12" s="12"/>
      <c r="BU12" s="19"/>
      <c r="BV12" s="19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5">
      <c r="A13" s="1">
        <v>17</v>
      </c>
      <c r="B13" s="2" t="s">
        <v>131</v>
      </c>
      <c r="C13" s="3" t="s">
        <v>72</v>
      </c>
      <c r="D13" s="3" t="s">
        <v>73</v>
      </c>
      <c r="E13" s="4">
        <v>24.421451000000001</v>
      </c>
      <c r="F13" s="4">
        <v>97.525447999999997</v>
      </c>
      <c r="G13" s="3" t="s">
        <v>118</v>
      </c>
      <c r="H13" s="3" t="s">
        <v>132</v>
      </c>
      <c r="I13" s="3" t="s">
        <v>132</v>
      </c>
      <c r="J13" s="3"/>
      <c r="K13" s="3" t="s">
        <v>109</v>
      </c>
      <c r="L13" s="3" t="s">
        <v>133</v>
      </c>
      <c r="M13" s="3" t="s">
        <v>133</v>
      </c>
      <c r="N13" s="3" t="s">
        <v>133</v>
      </c>
      <c r="O13" s="3"/>
      <c r="P13" s="3" t="s">
        <v>65</v>
      </c>
      <c r="Q13" s="5"/>
      <c r="S13" s="6">
        <v>6002</v>
      </c>
      <c r="T13" s="6">
        <v>1330</v>
      </c>
      <c r="U13" s="6">
        <v>1686</v>
      </c>
      <c r="V13" s="7">
        <v>319</v>
      </c>
      <c r="W13" s="6">
        <f t="shared" si="5"/>
        <v>10059.984</v>
      </c>
      <c r="X13" s="8">
        <v>53.148950349883371</v>
      </c>
      <c r="Y13" s="9">
        <v>0.19435736677115986</v>
      </c>
      <c r="AA13" s="7" t="s">
        <v>134</v>
      </c>
      <c r="AB13" s="6">
        <v>46</v>
      </c>
      <c r="AC13" s="6">
        <v>250</v>
      </c>
      <c r="AD13" s="6"/>
      <c r="AE13" s="6" t="str">
        <f t="shared" si="0"/>
        <v/>
      </c>
      <c r="AG13" s="8">
        <v>0.35</v>
      </c>
      <c r="AH13" s="8">
        <v>3.63</v>
      </c>
      <c r="AI13" s="10">
        <v>7.62</v>
      </c>
      <c r="AJ13" s="10">
        <v>14.78</v>
      </c>
      <c r="AK13" s="10">
        <v>22.4</v>
      </c>
      <c r="AL13" s="10">
        <f t="shared" si="8"/>
        <v>0.53625333797747587</v>
      </c>
      <c r="AM13" s="6" t="s">
        <v>77</v>
      </c>
      <c r="AO13" s="7">
        <v>4.29</v>
      </c>
      <c r="AP13" s="2" t="s">
        <v>66</v>
      </c>
      <c r="AQ13" s="6"/>
      <c r="AR13" s="7"/>
      <c r="AS13" s="6"/>
      <c r="AT13" s="47"/>
      <c r="AU13" s="6">
        <v>240</v>
      </c>
      <c r="AV13" s="6">
        <v>1065</v>
      </c>
      <c r="AW13" s="6">
        <v>30.05</v>
      </c>
      <c r="AX13" s="11">
        <v>0.50656392694063923</v>
      </c>
      <c r="AZ13" s="10">
        <v>132</v>
      </c>
      <c r="BA13" s="6">
        <v>36.700000000000003</v>
      </c>
      <c r="BB13" s="5" t="s">
        <v>135</v>
      </c>
      <c r="BD13" s="5"/>
      <c r="BF13" s="5" t="s">
        <v>136</v>
      </c>
      <c r="BG13" s="5" t="s">
        <v>125</v>
      </c>
      <c r="BH13" s="13" t="s">
        <v>126</v>
      </c>
      <c r="BI13" s="6">
        <f t="shared" si="1"/>
        <v>240</v>
      </c>
      <c r="BJ13" s="6">
        <v>19</v>
      </c>
      <c r="BK13" s="9">
        <f t="shared" si="9"/>
        <v>7.9166666666666663E-2</v>
      </c>
      <c r="BL13" s="10">
        <f t="shared" si="3"/>
        <v>221</v>
      </c>
      <c r="BM13" s="5" t="s">
        <v>125</v>
      </c>
      <c r="BO13" s="25" t="str">
        <f t="shared" si="4"/>
        <v/>
      </c>
      <c r="BQ13" s="1">
        <v>2011</v>
      </c>
      <c r="BR13" s="12"/>
      <c r="BU13" s="19"/>
      <c r="BV13" s="19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5">
      <c r="A14" s="1">
        <v>18</v>
      </c>
      <c r="B14" s="2" t="s">
        <v>137</v>
      </c>
      <c r="C14" s="3" t="s">
        <v>138</v>
      </c>
      <c r="D14" s="3" t="s">
        <v>90</v>
      </c>
      <c r="E14" s="15">
        <v>24.368269999999999</v>
      </c>
      <c r="F14" s="4">
        <v>97.421400000000006</v>
      </c>
      <c r="G14" s="3" t="s">
        <v>118</v>
      </c>
      <c r="H14" s="3" t="s">
        <v>132</v>
      </c>
      <c r="I14" s="3" t="s">
        <v>139</v>
      </c>
      <c r="J14" s="3"/>
      <c r="K14" s="3" t="s">
        <v>109</v>
      </c>
      <c r="L14" s="3" t="s">
        <v>133</v>
      </c>
      <c r="M14" s="3" t="s">
        <v>133</v>
      </c>
      <c r="N14" s="3" t="s">
        <v>133</v>
      </c>
      <c r="O14" s="3"/>
      <c r="P14" s="3" t="s">
        <v>65</v>
      </c>
      <c r="Q14" s="5"/>
      <c r="S14" s="6">
        <v>6220</v>
      </c>
      <c r="T14" s="6">
        <v>1330.4</v>
      </c>
      <c r="U14" s="6">
        <v>1686</v>
      </c>
      <c r="V14" s="7">
        <v>331</v>
      </c>
      <c r="W14" s="6">
        <f t="shared" si="5"/>
        <v>10438.416000000001</v>
      </c>
      <c r="X14" s="8">
        <v>53.215434083601288</v>
      </c>
      <c r="Y14" s="9">
        <v>0.19335347432024169</v>
      </c>
      <c r="AA14" s="7" t="s">
        <v>76</v>
      </c>
      <c r="AB14" s="6">
        <v>59.1</v>
      </c>
      <c r="AC14" s="6">
        <v>179</v>
      </c>
      <c r="AD14" s="6">
        <v>174</v>
      </c>
      <c r="AE14" s="6">
        <f t="shared" si="0"/>
        <v>5</v>
      </c>
      <c r="AG14" s="7"/>
      <c r="AH14" s="7">
        <v>8</v>
      </c>
      <c r="AI14" s="10">
        <v>18.73</v>
      </c>
      <c r="AJ14" s="10">
        <v>36.36</v>
      </c>
      <c r="AK14" s="10">
        <v>55.09</v>
      </c>
      <c r="AL14" s="10">
        <f t="shared" si="8"/>
        <v>1.2713997985901306</v>
      </c>
      <c r="AM14" s="6" t="s">
        <v>77</v>
      </c>
      <c r="AO14" s="7">
        <v>0</v>
      </c>
      <c r="AP14" s="2" t="s">
        <v>66</v>
      </c>
      <c r="AQ14" s="6">
        <v>380.44</v>
      </c>
      <c r="AR14" s="7">
        <v>5.944375</v>
      </c>
      <c r="AS14" s="6">
        <v>41.5</v>
      </c>
      <c r="AT14" s="47">
        <v>2</v>
      </c>
      <c r="AU14" s="6">
        <v>140</v>
      </c>
      <c r="AV14" s="6">
        <v>641.70000000000005</v>
      </c>
      <c r="AW14" s="6">
        <v>17.579999999999998</v>
      </c>
      <c r="AX14" s="11">
        <v>0.52323874755381605</v>
      </c>
      <c r="AZ14" s="10">
        <v>230</v>
      </c>
      <c r="BA14" s="6">
        <v>16</v>
      </c>
      <c r="BB14" s="5" t="s">
        <v>140</v>
      </c>
      <c r="BD14" s="5"/>
      <c r="BF14" s="5" t="s">
        <v>141</v>
      </c>
      <c r="BG14" s="5" t="s">
        <v>125</v>
      </c>
      <c r="BH14" s="13" t="s">
        <v>126</v>
      </c>
      <c r="BI14" s="6">
        <f t="shared" si="1"/>
        <v>140</v>
      </c>
      <c r="BJ14" s="6">
        <v>70</v>
      </c>
      <c r="BK14" s="9">
        <f t="shared" si="9"/>
        <v>0.5</v>
      </c>
      <c r="BL14" s="10">
        <f t="shared" si="3"/>
        <v>70</v>
      </c>
      <c r="BM14" s="5"/>
      <c r="BO14" s="25">
        <f t="shared" si="4"/>
        <v>600</v>
      </c>
      <c r="BQ14" s="1"/>
      <c r="BR14" s="12">
        <v>2022</v>
      </c>
      <c r="BU14" s="19"/>
      <c r="BV14" s="19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5">
      <c r="A15" s="1">
        <v>20</v>
      </c>
      <c r="B15" s="2" t="s">
        <v>142</v>
      </c>
      <c r="C15" s="3" t="s">
        <v>138</v>
      </c>
      <c r="D15" s="3" t="s">
        <v>90</v>
      </c>
      <c r="E15" s="4">
        <v>21.68723</v>
      </c>
      <c r="F15" s="4">
        <v>96.404454999999999</v>
      </c>
      <c r="G15" s="3" t="s">
        <v>143</v>
      </c>
      <c r="H15" s="3" t="s">
        <v>144</v>
      </c>
      <c r="I15" s="3" t="s">
        <v>145</v>
      </c>
      <c r="J15" s="3" t="s">
        <v>146</v>
      </c>
      <c r="K15" s="3" t="s">
        <v>109</v>
      </c>
      <c r="L15" s="3" t="s">
        <v>147</v>
      </c>
      <c r="M15" s="3" t="s">
        <v>148</v>
      </c>
      <c r="N15" s="3" t="s">
        <v>148</v>
      </c>
      <c r="O15" s="3"/>
      <c r="P15" s="3" t="s">
        <v>65</v>
      </c>
      <c r="Q15" s="5"/>
      <c r="S15" s="6">
        <v>28695</v>
      </c>
      <c r="T15" s="6">
        <v>1300</v>
      </c>
      <c r="U15" s="6">
        <v>1596</v>
      </c>
      <c r="V15" s="7">
        <v>491.373643905552</v>
      </c>
      <c r="W15" s="6">
        <f t="shared" si="5"/>
        <v>15495.959234205489</v>
      </c>
      <c r="X15" s="8">
        <v>17.124016166773025</v>
      </c>
      <c r="Y15" s="9">
        <v>0.21450071917218899</v>
      </c>
      <c r="AA15" s="7" t="s">
        <v>149</v>
      </c>
      <c r="AB15" s="6">
        <v>26.5</v>
      </c>
      <c r="AC15" s="6">
        <v>81</v>
      </c>
      <c r="AD15" s="6">
        <v>80</v>
      </c>
      <c r="AE15" s="6">
        <f t="shared" si="0"/>
        <v>1</v>
      </c>
      <c r="AG15" s="7"/>
      <c r="AH15" s="7">
        <v>21</v>
      </c>
      <c r="AI15" s="10"/>
      <c r="AJ15" s="10"/>
      <c r="AK15" s="10">
        <v>13</v>
      </c>
      <c r="AL15" s="10">
        <v>0</v>
      </c>
      <c r="AM15" s="6" t="s">
        <v>150</v>
      </c>
      <c r="AO15" s="7">
        <v>0</v>
      </c>
      <c r="AP15" s="2" t="s">
        <v>151</v>
      </c>
      <c r="AQ15" s="6">
        <v>840</v>
      </c>
      <c r="AR15" s="7">
        <v>6.6413662239089177</v>
      </c>
      <c r="AS15" s="6">
        <v>8</v>
      </c>
      <c r="AT15" s="47">
        <v>3</v>
      </c>
      <c r="AU15" s="6">
        <v>60</v>
      </c>
      <c r="AV15" s="6">
        <v>338</v>
      </c>
      <c r="AW15" s="6"/>
      <c r="AX15" s="11">
        <f>AV15/8.76/AU15</f>
        <v>0.64307458143074581</v>
      </c>
      <c r="AZ15" s="10">
        <v>132</v>
      </c>
      <c r="BA15" s="6">
        <v>20</v>
      </c>
      <c r="BB15" s="5" t="s">
        <v>98</v>
      </c>
      <c r="BD15" s="5"/>
      <c r="BF15" s="5" t="s">
        <v>153</v>
      </c>
      <c r="BG15" s="5" t="s">
        <v>154</v>
      </c>
      <c r="BH15" s="13" t="s">
        <v>126</v>
      </c>
      <c r="BI15" s="6">
        <f t="shared" si="1"/>
        <v>60</v>
      </c>
      <c r="BJ15" s="6">
        <v>66</v>
      </c>
      <c r="BK15" s="9">
        <f t="shared" si="9"/>
        <v>1.1000000000000001</v>
      </c>
      <c r="BL15" s="10">
        <f t="shared" si="3"/>
        <v>-6.0000000000000053</v>
      </c>
      <c r="BM15" s="5"/>
      <c r="BO15" s="25">
        <f t="shared" si="4"/>
        <v>200</v>
      </c>
      <c r="BQ15" s="1"/>
      <c r="BR15" s="12">
        <v>2020</v>
      </c>
      <c r="BU15" s="19"/>
      <c r="BV15" s="19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5">
      <c r="A16" s="1">
        <v>21</v>
      </c>
      <c r="B16" s="5" t="s">
        <v>155</v>
      </c>
      <c r="C16" s="3" t="s">
        <v>138</v>
      </c>
      <c r="D16" s="3" t="s">
        <v>90</v>
      </c>
      <c r="E16" s="4">
        <v>25.511555999999999</v>
      </c>
      <c r="F16" s="4">
        <v>97.907021</v>
      </c>
      <c r="G16" s="3" t="s">
        <v>118</v>
      </c>
      <c r="H16" s="3" t="s">
        <v>119</v>
      </c>
      <c r="I16" s="3" t="s">
        <v>156</v>
      </c>
      <c r="J16" s="3" t="s">
        <v>157</v>
      </c>
      <c r="K16" s="3" t="s">
        <v>109</v>
      </c>
      <c r="L16" s="3" t="s">
        <v>120</v>
      </c>
      <c r="M16" s="3" t="s">
        <v>475</v>
      </c>
      <c r="N16" s="3" t="s">
        <v>158</v>
      </c>
      <c r="O16" s="3"/>
      <c r="P16" s="3" t="s">
        <v>65</v>
      </c>
      <c r="Q16" s="5"/>
      <c r="S16" s="6">
        <v>660</v>
      </c>
      <c r="T16" s="6">
        <v>2822</v>
      </c>
      <c r="U16" s="6"/>
      <c r="V16" s="7">
        <v>38.4</v>
      </c>
      <c r="W16" s="6">
        <f t="shared" si="5"/>
        <v>1210.9824000000001</v>
      </c>
      <c r="X16" s="8">
        <v>58.18181818181818</v>
      </c>
      <c r="Y16" s="9">
        <v>0.28645833333333337</v>
      </c>
      <c r="AA16" s="7" t="s">
        <v>76</v>
      </c>
      <c r="AB16" s="6">
        <v>81</v>
      </c>
      <c r="AC16" s="6">
        <v>405</v>
      </c>
      <c r="AD16" s="6">
        <v>370</v>
      </c>
      <c r="AE16" s="6">
        <f t="shared" si="0"/>
        <v>35</v>
      </c>
      <c r="AG16" s="7"/>
      <c r="AH16" s="7">
        <v>5</v>
      </c>
      <c r="AI16" s="10">
        <v>4.3499999999999996</v>
      </c>
      <c r="AJ16" s="10">
        <v>29.7</v>
      </c>
      <c r="AK16" s="10">
        <v>34.049999999999997</v>
      </c>
      <c r="AL16" s="10">
        <f t="shared" ref="AL16:AL17" si="10">AJ16/W16*365</f>
        <v>8.9518229166666661</v>
      </c>
      <c r="AM16" s="6" t="s">
        <v>96</v>
      </c>
      <c r="AO16" s="7">
        <v>3.4</v>
      </c>
      <c r="AP16" s="2" t="s">
        <v>123</v>
      </c>
      <c r="AQ16" s="6">
        <v>82.927567945993118</v>
      </c>
      <c r="AR16" s="7">
        <v>7.5388698132721013</v>
      </c>
      <c r="AS16" s="6">
        <v>177.55500000000001</v>
      </c>
      <c r="AT16" s="47">
        <v>2</v>
      </c>
      <c r="AU16" s="6">
        <v>130</v>
      </c>
      <c r="AV16" s="6">
        <v>371</v>
      </c>
      <c r="AW16" s="6">
        <v>16.21</v>
      </c>
      <c r="AX16" s="11">
        <v>0.32578152441166142</v>
      </c>
      <c r="AZ16" s="10"/>
      <c r="BA16" s="6"/>
      <c r="BB16" s="5"/>
      <c r="BD16" s="5"/>
      <c r="BF16" s="5" t="s">
        <v>159</v>
      </c>
      <c r="BG16" s="5" t="s">
        <v>160</v>
      </c>
      <c r="BH16" s="13" t="s">
        <v>126</v>
      </c>
      <c r="BI16" s="6">
        <f t="shared" si="1"/>
        <v>130</v>
      </c>
      <c r="BJ16" s="6">
        <v>130</v>
      </c>
      <c r="BK16" s="9">
        <f t="shared" si="9"/>
        <v>1</v>
      </c>
      <c r="BL16" s="10">
        <f t="shared" si="3"/>
        <v>0</v>
      </c>
      <c r="BM16" s="5"/>
      <c r="BO16" s="25">
        <f t="shared" si="4"/>
        <v>500</v>
      </c>
      <c r="BQ16" s="1"/>
      <c r="BR16" s="12">
        <v>2020</v>
      </c>
      <c r="BU16" s="19">
        <v>16.600000000000001</v>
      </c>
      <c r="BV16" s="19">
        <v>12.8</v>
      </c>
      <c r="BW16" s="10">
        <v>11</v>
      </c>
      <c r="BX16" s="10">
        <v>15.1</v>
      </c>
      <c r="BY16" s="10">
        <v>25</v>
      </c>
      <c r="BZ16" s="10">
        <v>70.7</v>
      </c>
      <c r="CA16" s="10">
        <v>104.4</v>
      </c>
      <c r="CB16" s="10">
        <v>68.099999999999994</v>
      </c>
      <c r="CC16" s="10">
        <v>48.3</v>
      </c>
      <c r="CD16" s="10">
        <v>40</v>
      </c>
      <c r="CE16" s="10">
        <v>22.8</v>
      </c>
      <c r="CF16" s="10">
        <v>17.7</v>
      </c>
      <c r="CG16" s="60"/>
    </row>
    <row r="17" spans="1:85">
      <c r="A17" s="1">
        <v>23</v>
      </c>
      <c r="B17" s="5" t="s">
        <v>161</v>
      </c>
      <c r="C17" s="3" t="s">
        <v>117</v>
      </c>
      <c r="D17" s="3" t="s">
        <v>90</v>
      </c>
      <c r="E17" s="4">
        <v>26.051936000000001</v>
      </c>
      <c r="F17" s="4">
        <v>98.580461</v>
      </c>
      <c r="G17" s="3" t="s">
        <v>118</v>
      </c>
      <c r="H17" s="3" t="s">
        <v>119</v>
      </c>
      <c r="I17" s="3" t="s">
        <v>116</v>
      </c>
      <c r="J17" s="3"/>
      <c r="K17" s="3" t="s">
        <v>109</v>
      </c>
      <c r="L17" s="3" t="s">
        <v>120</v>
      </c>
      <c r="M17" s="3" t="s">
        <v>162</v>
      </c>
      <c r="N17" s="3" t="s">
        <v>162</v>
      </c>
      <c r="O17" s="3"/>
      <c r="P17" s="3" t="s">
        <v>65</v>
      </c>
      <c r="Q17" s="5"/>
      <c r="S17" s="6">
        <v>740</v>
      </c>
      <c r="T17" s="6">
        <v>3500</v>
      </c>
      <c r="U17" s="6">
        <v>1540</v>
      </c>
      <c r="V17" s="7">
        <v>56.1</v>
      </c>
      <c r="W17" s="6">
        <f t="shared" si="5"/>
        <v>1769.1696000000002</v>
      </c>
      <c r="X17" s="8">
        <v>75.810810810810807</v>
      </c>
      <c r="Y17" s="9">
        <v>7.8431372549019607E-2</v>
      </c>
      <c r="AA17" s="7" t="s">
        <v>76</v>
      </c>
      <c r="AB17" s="6">
        <v>47</v>
      </c>
      <c r="AC17" s="6">
        <v>1510</v>
      </c>
      <c r="AD17" s="6">
        <v>1495</v>
      </c>
      <c r="AE17" s="6">
        <f t="shared" si="0"/>
        <v>15</v>
      </c>
      <c r="AG17" s="7">
        <v>6.68</v>
      </c>
      <c r="AH17" s="7">
        <v>3</v>
      </c>
      <c r="AI17" s="10">
        <v>0.32</v>
      </c>
      <c r="AJ17" s="10">
        <v>1.04</v>
      </c>
      <c r="AK17" s="10">
        <v>1.36</v>
      </c>
      <c r="AL17" s="10">
        <f t="shared" si="10"/>
        <v>0.21456394005413609</v>
      </c>
      <c r="AM17" s="6" t="s">
        <v>77</v>
      </c>
      <c r="AO17" s="7">
        <v>11</v>
      </c>
      <c r="AP17" s="2" t="s">
        <v>66</v>
      </c>
      <c r="AQ17" s="6">
        <v>76.400000000000006</v>
      </c>
      <c r="AR17" s="7">
        <v>17.363636363636363</v>
      </c>
      <c r="AS17" s="6">
        <v>175</v>
      </c>
      <c r="AT17" s="47">
        <v>2</v>
      </c>
      <c r="AU17" s="6">
        <v>120</v>
      </c>
      <c r="AV17" s="6">
        <v>593.79999999999995</v>
      </c>
      <c r="AW17" s="6">
        <v>24.51</v>
      </c>
      <c r="AX17" s="11">
        <v>0.56487823439878226</v>
      </c>
      <c r="AZ17" s="10">
        <v>230</v>
      </c>
      <c r="BA17" s="6">
        <v>15</v>
      </c>
      <c r="BB17" s="5" t="s">
        <v>163</v>
      </c>
      <c r="BD17" s="5"/>
      <c r="BF17" s="5" t="s">
        <v>164</v>
      </c>
      <c r="BG17" s="5" t="s">
        <v>160</v>
      </c>
      <c r="BH17" s="13" t="s">
        <v>126</v>
      </c>
      <c r="BI17" s="6">
        <f t="shared" si="1"/>
        <v>120</v>
      </c>
      <c r="BJ17" s="6">
        <v>60</v>
      </c>
      <c r="BK17" s="9">
        <f t="shared" si="9"/>
        <v>0.5</v>
      </c>
      <c r="BL17" s="10">
        <f t="shared" si="3"/>
        <v>60</v>
      </c>
      <c r="BM17" s="5"/>
      <c r="BO17" s="25">
        <f t="shared" si="4"/>
        <v>500</v>
      </c>
      <c r="BQ17" s="1"/>
      <c r="BR17" s="12">
        <v>2026</v>
      </c>
      <c r="BU17" s="19"/>
      <c r="BV17" s="19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5">
      <c r="A18" s="1">
        <v>26</v>
      </c>
      <c r="B18" s="5" t="s">
        <v>170</v>
      </c>
      <c r="C18" s="3" t="s">
        <v>138</v>
      </c>
      <c r="D18" s="3" t="s">
        <v>90</v>
      </c>
      <c r="E18" s="4">
        <f>19+((12+42/60)/60)</f>
        <v>19.211666666666666</v>
      </c>
      <c r="F18" s="4">
        <f>97+(23+59/60)/60</f>
        <v>97.399722222222223</v>
      </c>
      <c r="G18" s="3" t="s">
        <v>74</v>
      </c>
      <c r="H18" s="3" t="s">
        <v>171</v>
      </c>
      <c r="I18" s="3"/>
      <c r="J18" s="3"/>
      <c r="K18" s="3" t="s">
        <v>62</v>
      </c>
      <c r="L18" s="3" t="s">
        <v>63</v>
      </c>
      <c r="M18" s="3" t="s">
        <v>63</v>
      </c>
      <c r="N18" s="3" t="s">
        <v>63</v>
      </c>
      <c r="O18" s="3"/>
      <c r="P18" s="3" t="s">
        <v>65</v>
      </c>
      <c r="Q18" s="5"/>
      <c r="S18" s="6">
        <v>16884</v>
      </c>
      <c r="T18" s="6">
        <v>1100</v>
      </c>
      <c r="U18" s="6">
        <v>1446</v>
      </c>
      <c r="V18" s="7">
        <v>334</v>
      </c>
      <c r="W18" s="6">
        <f t="shared" si="5"/>
        <v>10533.024000000001</v>
      </c>
      <c r="X18" s="8">
        <v>19.782042170101871</v>
      </c>
      <c r="Y18" s="9">
        <v>0.18323353293413175</v>
      </c>
      <c r="AA18" s="7"/>
      <c r="AB18" s="6">
        <v>72</v>
      </c>
      <c r="AC18" s="6">
        <v>206</v>
      </c>
      <c r="AD18" s="6"/>
      <c r="AE18" s="6" t="str">
        <f t="shared" si="0"/>
        <v/>
      </c>
      <c r="AG18" s="7"/>
      <c r="AH18" s="7">
        <v>29</v>
      </c>
      <c r="AI18" s="10"/>
      <c r="AJ18" s="10"/>
      <c r="AK18" s="10">
        <v>333</v>
      </c>
      <c r="AL18" s="10"/>
      <c r="AM18" s="6"/>
      <c r="AO18" s="7">
        <v>0</v>
      </c>
      <c r="AP18" s="2"/>
      <c r="AQ18" s="6">
        <v>360</v>
      </c>
      <c r="AR18" s="7">
        <v>5.8823529411764701</v>
      </c>
      <c r="AS18" s="6"/>
      <c r="AT18" s="47"/>
      <c r="AU18" s="6">
        <v>180</v>
      </c>
      <c r="AV18" s="6">
        <v>755</v>
      </c>
      <c r="AW18" s="6"/>
      <c r="AX18" s="11">
        <v>0.4788178589548453</v>
      </c>
      <c r="AZ18" s="10"/>
      <c r="BA18" s="6"/>
      <c r="BB18" s="5"/>
      <c r="BD18" s="5"/>
      <c r="BF18" s="5" t="s">
        <v>172</v>
      </c>
      <c r="BG18" s="5" t="s">
        <v>173</v>
      </c>
      <c r="BH18" s="13" t="s">
        <v>126</v>
      </c>
      <c r="BI18" s="6">
        <f t="shared" si="1"/>
        <v>180</v>
      </c>
      <c r="BJ18" s="6"/>
      <c r="BK18" s="9">
        <f t="shared" si="9"/>
        <v>0</v>
      </c>
      <c r="BL18" s="10" t="str">
        <f t="shared" si="3"/>
        <v/>
      </c>
      <c r="BM18" s="5"/>
      <c r="BO18" s="25">
        <f t="shared" si="4"/>
        <v>700</v>
      </c>
      <c r="BQ18" s="1"/>
      <c r="BR18" s="12">
        <v>2020</v>
      </c>
      <c r="BU18" s="19"/>
      <c r="BV18" s="19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5">
      <c r="A19" s="1">
        <v>27</v>
      </c>
      <c r="B19" s="5" t="s">
        <v>174</v>
      </c>
      <c r="C19" s="3" t="s">
        <v>138</v>
      </c>
      <c r="D19" s="3" t="s">
        <v>90</v>
      </c>
      <c r="E19" s="4">
        <v>21.341290999999998</v>
      </c>
      <c r="F19" s="4">
        <v>100.720928</v>
      </c>
      <c r="G19" s="3" t="s">
        <v>58</v>
      </c>
      <c r="H19" s="3" t="s">
        <v>174</v>
      </c>
      <c r="I19" s="3"/>
      <c r="J19" s="3"/>
      <c r="K19" s="3" t="s">
        <v>175</v>
      </c>
      <c r="L19" s="3" t="s">
        <v>176</v>
      </c>
      <c r="M19" s="3" t="s">
        <v>176</v>
      </c>
      <c r="N19" s="3" t="s">
        <v>176</v>
      </c>
      <c r="O19" s="3"/>
      <c r="P19" s="3" t="s">
        <v>65</v>
      </c>
      <c r="Q19" s="5"/>
      <c r="S19" s="6">
        <v>15103</v>
      </c>
      <c r="T19" s="6"/>
      <c r="U19" s="6">
        <v>1381</v>
      </c>
      <c r="V19" s="7">
        <v>359</v>
      </c>
      <c r="W19" s="6">
        <f t="shared" si="5"/>
        <v>11321.424000000001</v>
      </c>
      <c r="X19" s="8">
        <v>23.770111898298353</v>
      </c>
      <c r="Y19" s="9">
        <v>0.19832869080779944</v>
      </c>
      <c r="AA19" s="7"/>
      <c r="AB19" s="6"/>
      <c r="AC19" s="6"/>
      <c r="AD19" s="6"/>
      <c r="AE19" s="6" t="str">
        <f t="shared" si="0"/>
        <v/>
      </c>
      <c r="AG19" s="7">
        <v>6.5</v>
      </c>
      <c r="AH19" s="8">
        <v>27</v>
      </c>
      <c r="AI19" s="10">
        <v>56.32</v>
      </c>
      <c r="AJ19" s="10">
        <v>11.56</v>
      </c>
      <c r="AK19" s="10">
        <v>67.88</v>
      </c>
      <c r="AL19" s="10">
        <f t="shared" ref="AL19:AL36" si="11">AJ19/W19*365</f>
        <v>0.37269163313731551</v>
      </c>
      <c r="AM19" s="6" t="s">
        <v>77</v>
      </c>
      <c r="AO19" s="7">
        <v>0</v>
      </c>
      <c r="AP19" s="2"/>
      <c r="AQ19" s="6"/>
      <c r="AR19" s="7"/>
      <c r="AS19" s="6"/>
      <c r="AT19" s="47"/>
      <c r="AU19" s="6">
        <v>138</v>
      </c>
      <c r="AV19" s="6">
        <v>483</v>
      </c>
      <c r="AW19" s="6"/>
      <c r="AX19" s="11">
        <v>0.3995433789954338</v>
      </c>
      <c r="AZ19" s="10"/>
      <c r="BA19" s="6"/>
      <c r="BB19" s="5"/>
      <c r="BD19" s="5"/>
      <c r="BF19" s="5" t="s">
        <v>177</v>
      </c>
      <c r="BG19" s="5" t="s">
        <v>125</v>
      </c>
      <c r="BH19" s="13" t="s">
        <v>126</v>
      </c>
      <c r="BI19" s="6">
        <f t="shared" si="1"/>
        <v>138</v>
      </c>
      <c r="BJ19" s="6">
        <v>69</v>
      </c>
      <c r="BK19" s="9">
        <f t="shared" si="9"/>
        <v>0.5</v>
      </c>
      <c r="BL19" s="10">
        <f t="shared" si="3"/>
        <v>69</v>
      </c>
      <c r="BM19" s="5" t="s">
        <v>178</v>
      </c>
      <c r="BO19" s="25">
        <f t="shared" si="4"/>
        <v>600</v>
      </c>
      <c r="BQ19" s="1"/>
      <c r="BR19" s="12">
        <v>2025</v>
      </c>
      <c r="BU19" s="10">
        <v>142</v>
      </c>
      <c r="BV19" s="10">
        <v>108</v>
      </c>
      <c r="BW19" s="10">
        <v>82.2</v>
      </c>
      <c r="BX19" s="10">
        <v>71.2</v>
      </c>
      <c r="BY19" s="10">
        <v>109</v>
      </c>
      <c r="BZ19" s="19">
        <v>286</v>
      </c>
      <c r="CA19" s="19">
        <v>760</v>
      </c>
      <c r="CB19" s="10">
        <v>1030</v>
      </c>
      <c r="CC19" s="10">
        <v>710</v>
      </c>
      <c r="CD19" s="10">
        <v>457</v>
      </c>
      <c r="CE19" s="10">
        <v>321</v>
      </c>
      <c r="CF19" s="10">
        <v>202</v>
      </c>
    </row>
    <row r="20" spans="1:85">
      <c r="A20" s="1">
        <v>28</v>
      </c>
      <c r="B20" s="2" t="s">
        <v>179</v>
      </c>
      <c r="C20" s="3" t="s">
        <v>180</v>
      </c>
      <c r="D20" s="3" t="s">
        <v>90</v>
      </c>
      <c r="E20" s="4">
        <v>26.023865000000001</v>
      </c>
      <c r="F20" s="4">
        <v>98.429523000000003</v>
      </c>
      <c r="G20" s="3" t="s">
        <v>118</v>
      </c>
      <c r="H20" s="3" t="s">
        <v>119</v>
      </c>
      <c r="I20" s="3" t="s">
        <v>181</v>
      </c>
      <c r="J20" s="3" t="s">
        <v>181</v>
      </c>
      <c r="K20" s="3" t="s">
        <v>109</v>
      </c>
      <c r="L20" s="3" t="s">
        <v>120</v>
      </c>
      <c r="M20" s="3" t="s">
        <v>162</v>
      </c>
      <c r="N20" s="3" t="s">
        <v>162</v>
      </c>
      <c r="O20" s="3"/>
      <c r="P20" s="3" t="s">
        <v>65</v>
      </c>
      <c r="Q20" s="5"/>
      <c r="S20" s="6">
        <v>1326</v>
      </c>
      <c r="T20" s="6">
        <v>3625</v>
      </c>
      <c r="U20" s="6">
        <v>1540</v>
      </c>
      <c r="V20" s="7">
        <v>96.5</v>
      </c>
      <c r="W20" s="6">
        <f t="shared" si="5"/>
        <v>3043.2240000000002</v>
      </c>
      <c r="X20" s="8">
        <v>72.775263951734544</v>
      </c>
      <c r="Y20" s="9">
        <v>0.32124352331606215</v>
      </c>
      <c r="AA20" s="7"/>
      <c r="AB20" s="6">
        <v>42.1</v>
      </c>
      <c r="AC20" s="6"/>
      <c r="AD20" s="6"/>
      <c r="AE20" s="6" t="str">
        <f t="shared" si="0"/>
        <v/>
      </c>
      <c r="AG20" s="8">
        <v>1.95</v>
      </c>
      <c r="AH20" s="8">
        <v>2.8</v>
      </c>
      <c r="AI20" s="10">
        <v>1.95</v>
      </c>
      <c r="AJ20" s="10">
        <v>2.92</v>
      </c>
      <c r="AK20" s="10">
        <v>4.87</v>
      </c>
      <c r="AL20" s="10">
        <f t="shared" si="11"/>
        <v>0.35022068700825176</v>
      </c>
      <c r="AM20" s="6" t="s">
        <v>77</v>
      </c>
      <c r="AO20" s="7">
        <v>0</v>
      </c>
      <c r="AP20" s="2"/>
      <c r="AQ20" s="6"/>
      <c r="AR20" s="7"/>
      <c r="AS20" s="6"/>
      <c r="AT20" s="47"/>
      <c r="AU20" s="6">
        <v>140</v>
      </c>
      <c r="AV20" s="6">
        <v>769</v>
      </c>
      <c r="AW20" s="6"/>
      <c r="AX20" s="11">
        <v>0.6270384866275277</v>
      </c>
      <c r="AZ20" s="10">
        <v>230</v>
      </c>
      <c r="BA20" s="6">
        <v>15</v>
      </c>
      <c r="BB20" s="5" t="s">
        <v>182</v>
      </c>
      <c r="BD20" s="5"/>
      <c r="BF20" s="5" t="s">
        <v>164</v>
      </c>
      <c r="BG20" s="5" t="s">
        <v>160</v>
      </c>
      <c r="BH20" s="13" t="s">
        <v>126</v>
      </c>
      <c r="BI20" s="6">
        <f t="shared" si="1"/>
        <v>140</v>
      </c>
      <c r="BJ20" s="6">
        <v>70</v>
      </c>
      <c r="BK20" s="9">
        <f t="shared" si="9"/>
        <v>0.5</v>
      </c>
      <c r="BL20" s="10">
        <f t="shared" si="3"/>
        <v>70</v>
      </c>
      <c r="BM20" s="5" t="s">
        <v>178</v>
      </c>
      <c r="BO20" s="25">
        <f t="shared" si="4"/>
        <v>600</v>
      </c>
      <c r="BQ20" s="1"/>
      <c r="BR20" s="12">
        <v>2026</v>
      </c>
      <c r="BU20" s="10">
        <v>46</v>
      </c>
      <c r="BV20" s="10">
        <v>34.9</v>
      </c>
      <c r="BW20" s="10">
        <v>31.7</v>
      </c>
      <c r="BX20" s="10">
        <v>31</v>
      </c>
      <c r="BY20" s="10">
        <v>31.3</v>
      </c>
      <c r="BZ20" s="10">
        <v>52.9</v>
      </c>
      <c r="CA20" s="19">
        <v>149</v>
      </c>
      <c r="CB20" s="19">
        <v>243</v>
      </c>
      <c r="CC20" s="10">
        <v>197</v>
      </c>
      <c r="CD20" s="10">
        <v>145</v>
      </c>
      <c r="CE20" s="10">
        <v>120</v>
      </c>
      <c r="CF20" s="10">
        <v>70.900000000000006</v>
      </c>
      <c r="CG20" s="61"/>
    </row>
    <row r="21" spans="1:85">
      <c r="A21" s="1">
        <v>30</v>
      </c>
      <c r="B21" s="5" t="s">
        <v>353</v>
      </c>
      <c r="C21" s="3" t="s">
        <v>180</v>
      </c>
      <c r="D21" s="3" t="s">
        <v>90</v>
      </c>
      <c r="E21" s="4">
        <v>26.598389000000001</v>
      </c>
      <c r="F21" s="4">
        <v>98.343090000000004</v>
      </c>
      <c r="G21" s="3" t="s">
        <v>118</v>
      </c>
      <c r="H21" s="3" t="s">
        <v>354</v>
      </c>
      <c r="I21" s="3" t="s">
        <v>213</v>
      </c>
      <c r="J21" s="3"/>
      <c r="K21" s="3" t="s">
        <v>109</v>
      </c>
      <c r="L21" s="3" t="s">
        <v>120</v>
      </c>
      <c r="M21" s="3" t="s">
        <v>475</v>
      </c>
      <c r="N21" s="3" t="s">
        <v>121</v>
      </c>
      <c r="O21" s="3"/>
      <c r="P21" s="3" t="s">
        <v>65</v>
      </c>
      <c r="Q21" s="5"/>
      <c r="S21" s="6">
        <v>16689</v>
      </c>
      <c r="T21" s="6">
        <v>3000</v>
      </c>
      <c r="U21" s="6">
        <v>2524</v>
      </c>
      <c r="V21" s="7">
        <v>1730</v>
      </c>
      <c r="W21" s="6">
        <f t="shared" si="5"/>
        <v>54557.279999999999</v>
      </c>
      <c r="X21" s="8">
        <v>103.66109413386063</v>
      </c>
      <c r="Y21" s="9">
        <v>4.0578034682080925E-2</v>
      </c>
      <c r="AA21" s="7" t="s">
        <v>122</v>
      </c>
      <c r="AB21" s="6">
        <v>153</v>
      </c>
      <c r="AC21" s="6">
        <v>665</v>
      </c>
      <c r="AD21" s="6">
        <v>650</v>
      </c>
      <c r="AE21" s="6">
        <f t="shared" si="0"/>
        <v>15</v>
      </c>
      <c r="AG21" s="7">
        <v>7.9</v>
      </c>
      <c r="AH21" s="7">
        <v>31</v>
      </c>
      <c r="AI21" s="10">
        <v>306</v>
      </c>
      <c r="AJ21" s="10">
        <v>229</v>
      </c>
      <c r="AK21" s="10">
        <v>535</v>
      </c>
      <c r="AL21" s="10">
        <f t="shared" si="11"/>
        <v>1.5320595161635624</v>
      </c>
      <c r="AM21" s="6" t="s">
        <v>77</v>
      </c>
      <c r="AO21" s="7">
        <v>0</v>
      </c>
      <c r="AP21" s="2" t="s">
        <v>123</v>
      </c>
      <c r="AQ21" s="6">
        <v>1803.7122743431939</v>
      </c>
      <c r="AR21" s="7">
        <v>15.4163442251555</v>
      </c>
      <c r="AS21" s="6">
        <v>127</v>
      </c>
      <c r="AT21" s="47">
        <v>4</v>
      </c>
      <c r="AU21" s="6">
        <v>2000</v>
      </c>
      <c r="AV21" s="6">
        <v>12870</v>
      </c>
      <c r="AW21" s="6"/>
      <c r="AX21" s="11">
        <v>0.73458904109589052</v>
      </c>
      <c r="AZ21" s="10"/>
      <c r="BA21" s="6"/>
      <c r="BB21" s="5"/>
      <c r="BD21" s="5"/>
      <c r="BF21" s="5" t="s">
        <v>124</v>
      </c>
      <c r="BG21" s="5" t="s">
        <v>125</v>
      </c>
      <c r="BH21" s="13" t="s">
        <v>126</v>
      </c>
      <c r="BI21" s="6">
        <f t="shared" si="1"/>
        <v>2000</v>
      </c>
      <c r="BJ21" s="6"/>
      <c r="BK21" s="9"/>
      <c r="BL21" s="10" t="str">
        <f t="shared" si="3"/>
        <v/>
      </c>
      <c r="BM21" s="5" t="s">
        <v>178</v>
      </c>
      <c r="BO21" s="25">
        <f t="shared" si="4"/>
        <v>7100</v>
      </c>
      <c r="BQ21" s="1"/>
      <c r="BR21" s="12">
        <v>2030</v>
      </c>
      <c r="BU21" s="19">
        <v>114</v>
      </c>
      <c r="BV21" s="19">
        <v>98.3</v>
      </c>
      <c r="BW21" s="10">
        <v>85</v>
      </c>
      <c r="BX21" s="10">
        <v>70.2</v>
      </c>
      <c r="BY21" s="10">
        <v>100</v>
      </c>
      <c r="BZ21" s="10">
        <v>312</v>
      </c>
      <c r="CA21" s="10">
        <v>590</v>
      </c>
      <c r="CB21" s="10">
        <v>619</v>
      </c>
      <c r="CC21" s="10">
        <v>463</v>
      </c>
      <c r="CD21" s="10">
        <v>400</v>
      </c>
      <c r="CE21" s="10">
        <v>244</v>
      </c>
      <c r="CF21" s="10">
        <v>152</v>
      </c>
      <c r="CG21" s="61"/>
    </row>
    <row r="22" spans="1:85">
      <c r="A22" s="1">
        <v>31</v>
      </c>
      <c r="B22" s="2" t="s">
        <v>394</v>
      </c>
      <c r="C22" s="3" t="s">
        <v>395</v>
      </c>
      <c r="D22" s="3" t="s">
        <v>90</v>
      </c>
      <c r="E22" s="4">
        <v>25.322227000000002</v>
      </c>
      <c r="F22" s="4">
        <v>95.296954999999897</v>
      </c>
      <c r="G22" s="3" t="s">
        <v>396</v>
      </c>
      <c r="H22" s="3" t="s">
        <v>397</v>
      </c>
      <c r="I22" s="3" t="s">
        <v>398</v>
      </c>
      <c r="J22" s="3" t="s">
        <v>399</v>
      </c>
      <c r="K22" s="3" t="s">
        <v>257</v>
      </c>
      <c r="L22" s="3" t="s">
        <v>257</v>
      </c>
      <c r="M22" s="3" t="s">
        <v>476</v>
      </c>
      <c r="N22" s="3" t="s">
        <v>257</v>
      </c>
      <c r="O22" s="3"/>
      <c r="P22" s="3" t="s">
        <v>65</v>
      </c>
      <c r="Q22" s="5"/>
      <c r="S22" s="6">
        <f>X22</f>
        <v>108.84996191926885</v>
      </c>
      <c r="T22" s="6">
        <v>2964</v>
      </c>
      <c r="U22" s="6"/>
      <c r="V22" s="7">
        <v>3573</v>
      </c>
      <c r="W22" s="6">
        <f t="shared" si="5"/>
        <v>112678.12800000001</v>
      </c>
      <c r="X22" s="8">
        <v>108.84996191926885</v>
      </c>
      <c r="Y22" s="9">
        <v>0.16148894486425971</v>
      </c>
      <c r="AA22" s="7"/>
      <c r="AB22" s="6">
        <v>74.099999999999895</v>
      </c>
      <c r="AC22" s="6"/>
      <c r="AD22" s="6"/>
      <c r="AE22" s="6" t="str">
        <f t="shared" si="0"/>
        <v/>
      </c>
      <c r="AG22" s="8">
        <v>509</v>
      </c>
      <c r="AH22" s="7"/>
      <c r="AI22" s="10">
        <v>6312</v>
      </c>
      <c r="AJ22" s="10">
        <v>14610</v>
      </c>
      <c r="AK22" s="10">
        <v>20922</v>
      </c>
      <c r="AL22" s="10">
        <f t="shared" si="11"/>
        <v>47.326398606835205</v>
      </c>
      <c r="AM22" s="6" t="s">
        <v>96</v>
      </c>
      <c r="AO22" s="7">
        <v>0</v>
      </c>
      <c r="AP22" s="2"/>
      <c r="AQ22" s="6"/>
      <c r="AR22" s="7"/>
      <c r="AS22" s="6"/>
      <c r="AT22" s="47"/>
      <c r="AU22" s="6">
        <v>1200</v>
      </c>
      <c r="AV22" s="6">
        <v>6685</v>
      </c>
      <c r="AW22" s="6"/>
      <c r="AX22" s="11">
        <v>0.63593987823439879</v>
      </c>
      <c r="AZ22" s="10"/>
      <c r="BA22" s="6"/>
      <c r="BB22" s="5"/>
      <c r="BD22" s="5"/>
      <c r="BF22" s="5" t="s">
        <v>400</v>
      </c>
      <c r="BG22" s="5" t="s">
        <v>401</v>
      </c>
      <c r="BH22" s="13" t="s">
        <v>126</v>
      </c>
      <c r="BI22" s="6">
        <f t="shared" si="1"/>
        <v>1200</v>
      </c>
      <c r="BJ22" s="6"/>
      <c r="BK22" s="9"/>
      <c r="BL22" s="10" t="str">
        <f t="shared" si="3"/>
        <v/>
      </c>
      <c r="BM22" s="5" t="s">
        <v>401</v>
      </c>
      <c r="BO22" s="25">
        <f t="shared" si="4"/>
        <v>4600</v>
      </c>
      <c r="BQ22" s="1"/>
      <c r="BR22" s="12"/>
      <c r="BU22" s="19">
        <v>704</v>
      </c>
      <c r="BV22" s="19">
        <v>596</v>
      </c>
      <c r="BW22" s="10">
        <v>577</v>
      </c>
      <c r="BX22" s="10">
        <v>688</v>
      </c>
      <c r="BY22" s="10">
        <v>1871</v>
      </c>
      <c r="BZ22" s="10">
        <v>5534</v>
      </c>
      <c r="CA22" s="10">
        <v>10797</v>
      </c>
      <c r="CB22" s="10">
        <v>8681</v>
      </c>
      <c r="CC22" s="10">
        <v>6474</v>
      </c>
      <c r="CD22" s="10">
        <v>4009</v>
      </c>
      <c r="CE22" s="10">
        <v>1620</v>
      </c>
      <c r="CF22" s="10">
        <v>1038</v>
      </c>
    </row>
    <row r="23" spans="1:85">
      <c r="A23" s="1">
        <v>33</v>
      </c>
      <c r="B23" s="2" t="s">
        <v>185</v>
      </c>
      <c r="C23" s="3" t="s">
        <v>180</v>
      </c>
      <c r="D23" s="3" t="s">
        <v>90</v>
      </c>
      <c r="E23" s="4">
        <v>17.527999999999899</v>
      </c>
      <c r="F23" s="4">
        <v>97.747</v>
      </c>
      <c r="G23" s="3" t="s">
        <v>186</v>
      </c>
      <c r="H23" s="3" t="s">
        <v>187</v>
      </c>
      <c r="I23" s="3" t="s">
        <v>188</v>
      </c>
      <c r="J23" s="3"/>
      <c r="K23" s="3" t="s">
        <v>62</v>
      </c>
      <c r="L23" s="3" t="s">
        <v>189</v>
      </c>
      <c r="M23" s="3" t="s">
        <v>486</v>
      </c>
      <c r="N23" s="3" t="s">
        <v>189</v>
      </c>
      <c r="O23" s="3"/>
      <c r="P23" s="3" t="s">
        <v>65</v>
      </c>
      <c r="Q23" s="5"/>
      <c r="S23" s="16">
        <v>311167</v>
      </c>
      <c r="T23" s="6">
        <v>2436</v>
      </c>
      <c r="U23" s="6">
        <v>1540</v>
      </c>
      <c r="V23" s="7">
        <v>4409</v>
      </c>
      <c r="W23" s="6">
        <f t="shared" si="5"/>
        <v>139042.22400000002</v>
      </c>
      <c r="X23" s="8">
        <v>14.169240311472617</v>
      </c>
      <c r="Y23" s="9">
        <v>0.31594465865275573</v>
      </c>
      <c r="AA23" s="7" t="s">
        <v>149</v>
      </c>
      <c r="AB23" s="6">
        <v>118</v>
      </c>
      <c r="AC23" s="6">
        <v>48</v>
      </c>
      <c r="AD23" s="6">
        <v>40</v>
      </c>
      <c r="AE23" s="6">
        <f t="shared" si="0"/>
        <v>8</v>
      </c>
      <c r="AG23" s="7">
        <v>27.1</v>
      </c>
      <c r="AH23" s="7">
        <v>16</v>
      </c>
      <c r="AI23" s="10">
        <v>338</v>
      </c>
      <c r="AJ23" s="10">
        <v>171</v>
      </c>
      <c r="AK23" s="10">
        <v>509</v>
      </c>
      <c r="AL23" s="10">
        <f t="shared" si="11"/>
        <v>0.44889241702578053</v>
      </c>
      <c r="AM23" s="6" t="s">
        <v>77</v>
      </c>
      <c r="AO23" s="7">
        <v>0</v>
      </c>
      <c r="AP23" s="2" t="s">
        <v>190</v>
      </c>
      <c r="AQ23" s="6">
        <v>648</v>
      </c>
      <c r="AR23" s="7">
        <v>3.721464465183058</v>
      </c>
      <c r="AS23" s="6">
        <v>30</v>
      </c>
      <c r="AT23" s="47"/>
      <c r="AU23" s="6">
        <v>1360</v>
      </c>
      <c r="AV23" s="6">
        <v>7325</v>
      </c>
      <c r="AW23" s="6"/>
      <c r="AX23" s="11">
        <v>0.61484354015578835</v>
      </c>
      <c r="AZ23" s="10">
        <v>230</v>
      </c>
      <c r="BA23" s="6"/>
      <c r="BB23" s="5" t="s">
        <v>191</v>
      </c>
      <c r="BD23" s="5"/>
      <c r="BF23" s="5" t="s">
        <v>192</v>
      </c>
      <c r="BG23" s="5" t="s">
        <v>193</v>
      </c>
      <c r="BH23" s="13" t="s">
        <v>126</v>
      </c>
      <c r="BI23" s="6">
        <f t="shared" si="1"/>
        <v>1360</v>
      </c>
      <c r="BJ23" s="6">
        <v>136</v>
      </c>
      <c r="BK23" s="9">
        <f t="shared" ref="BK23:BK28" si="12">BJ23/BI23</f>
        <v>0.1</v>
      </c>
      <c r="BL23" s="10">
        <f t="shared" si="3"/>
        <v>1224</v>
      </c>
      <c r="BM23" s="5" t="s">
        <v>194</v>
      </c>
      <c r="BO23" s="25">
        <f t="shared" si="4"/>
        <v>5100</v>
      </c>
      <c r="BQ23" s="1"/>
      <c r="BR23" s="12">
        <v>2020</v>
      </c>
      <c r="BU23" s="19">
        <v>1774</v>
      </c>
      <c r="BV23" s="19">
        <v>1459</v>
      </c>
      <c r="BW23" s="10">
        <v>1393</v>
      </c>
      <c r="BX23" s="10">
        <v>1657</v>
      </c>
      <c r="BY23" s="10">
        <v>2315</v>
      </c>
      <c r="BZ23" s="10">
        <v>4532</v>
      </c>
      <c r="CA23" s="10">
        <v>8002</v>
      </c>
      <c r="CB23" s="10">
        <v>10338</v>
      </c>
      <c r="CC23" s="10">
        <v>8928</v>
      </c>
      <c r="CD23" s="10">
        <v>6018</v>
      </c>
      <c r="CE23" s="10">
        <v>3859</v>
      </c>
      <c r="CF23" s="10">
        <v>2421</v>
      </c>
    </row>
    <row r="24" spans="1:85">
      <c r="A24" s="1">
        <v>35</v>
      </c>
      <c r="B24" s="2" t="s">
        <v>195</v>
      </c>
      <c r="C24" s="3" t="s">
        <v>72</v>
      </c>
      <c r="D24" s="3" t="s">
        <v>73</v>
      </c>
      <c r="E24" s="4">
        <v>18.896716999999899</v>
      </c>
      <c r="F24" s="4">
        <v>96.220825000000005</v>
      </c>
      <c r="G24" s="3" t="s">
        <v>91</v>
      </c>
      <c r="H24" s="3" t="s">
        <v>92</v>
      </c>
      <c r="I24" s="3" t="s">
        <v>196</v>
      </c>
      <c r="J24" s="3"/>
      <c r="K24" s="3" t="s">
        <v>94</v>
      </c>
      <c r="L24" s="3" t="s">
        <v>197</v>
      </c>
      <c r="M24" s="3" t="s">
        <v>197</v>
      </c>
      <c r="N24" s="3" t="s">
        <v>198</v>
      </c>
      <c r="O24" s="3"/>
      <c r="P24" s="3" t="s">
        <v>112</v>
      </c>
      <c r="Q24" s="5">
        <v>10.8</v>
      </c>
      <c r="S24" s="10">
        <v>1083</v>
      </c>
      <c r="T24" s="6"/>
      <c r="U24" s="6">
        <v>2081</v>
      </c>
      <c r="V24" s="7">
        <v>36.1</v>
      </c>
      <c r="W24" s="6">
        <f t="shared" si="5"/>
        <v>1138.4496000000001</v>
      </c>
      <c r="X24" s="8">
        <v>33.333333333333336</v>
      </c>
      <c r="Y24" s="9">
        <v>0.1191135734072022</v>
      </c>
      <c r="AA24" s="7" t="s">
        <v>199</v>
      </c>
      <c r="AB24" s="6">
        <v>61</v>
      </c>
      <c r="AC24" s="6">
        <v>119</v>
      </c>
      <c r="AD24" s="6"/>
      <c r="AE24" s="6" t="str">
        <f t="shared" si="0"/>
        <v/>
      </c>
      <c r="AG24" s="7">
        <v>150</v>
      </c>
      <c r="AH24" s="8">
        <v>16</v>
      </c>
      <c r="AI24" s="10">
        <v>1083.72</v>
      </c>
      <c r="AJ24" s="10">
        <v>384.28</v>
      </c>
      <c r="AK24" s="10">
        <v>1468</v>
      </c>
      <c r="AL24" s="10">
        <f t="shared" si="11"/>
        <v>123.20457576690262</v>
      </c>
      <c r="AM24" s="6" t="s">
        <v>96</v>
      </c>
      <c r="AO24" s="7">
        <v>0</v>
      </c>
      <c r="AP24" s="2" t="s">
        <v>66</v>
      </c>
      <c r="AQ24" s="6"/>
      <c r="AR24" s="7"/>
      <c r="AS24" s="6"/>
      <c r="AT24" s="47">
        <v>8</v>
      </c>
      <c r="AU24" s="6">
        <v>30</v>
      </c>
      <c r="AV24" s="6">
        <v>120</v>
      </c>
      <c r="AW24" s="6"/>
      <c r="AX24" s="11">
        <v>0.45662100456621002</v>
      </c>
      <c r="AZ24" s="10">
        <v>33</v>
      </c>
      <c r="BA24" s="6">
        <v>25</v>
      </c>
      <c r="BB24" s="5" t="s">
        <v>92</v>
      </c>
      <c r="BD24" s="5"/>
      <c r="BF24" s="5" t="s">
        <v>200</v>
      </c>
      <c r="BG24" s="5" t="s">
        <v>69</v>
      </c>
      <c r="BH24" s="2" t="s">
        <v>80</v>
      </c>
      <c r="BI24" s="6">
        <f t="shared" si="1"/>
        <v>30</v>
      </c>
      <c r="BJ24" s="6">
        <v>30</v>
      </c>
      <c r="BK24" s="9">
        <f t="shared" si="12"/>
        <v>1</v>
      </c>
      <c r="BL24" s="10">
        <f t="shared" si="3"/>
        <v>0</v>
      </c>
      <c r="BM24" s="5"/>
      <c r="BO24" s="25" t="str">
        <f t="shared" si="4"/>
        <v/>
      </c>
      <c r="BQ24" s="1">
        <v>2008</v>
      </c>
      <c r="BR24" s="12"/>
      <c r="BU24" s="19"/>
      <c r="BV24" s="19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  <row r="25" spans="1:85">
      <c r="A25" s="1">
        <v>38</v>
      </c>
      <c r="B25" s="2" t="s">
        <v>201</v>
      </c>
      <c r="C25" s="3" t="s">
        <v>72</v>
      </c>
      <c r="D25" s="3" t="s">
        <v>73</v>
      </c>
      <c r="E25" s="4">
        <v>20.598344999999998</v>
      </c>
      <c r="F25" s="4">
        <v>98.293049999999994</v>
      </c>
      <c r="G25" s="3" t="s">
        <v>58</v>
      </c>
      <c r="H25" s="3" t="s">
        <v>202</v>
      </c>
      <c r="I25" s="3" t="s">
        <v>203</v>
      </c>
      <c r="J25" s="3"/>
      <c r="K25" s="3" t="s">
        <v>62</v>
      </c>
      <c r="L25" s="3" t="s">
        <v>204</v>
      </c>
      <c r="M25" s="3" t="s">
        <v>204</v>
      </c>
      <c r="N25" s="3" t="s">
        <v>204</v>
      </c>
      <c r="O25" s="3"/>
      <c r="P25" s="3" t="s">
        <v>65</v>
      </c>
      <c r="Q25" s="5"/>
      <c r="S25" s="6">
        <v>8450</v>
      </c>
      <c r="T25" s="6"/>
      <c r="U25" s="6">
        <v>1475</v>
      </c>
      <c r="V25" s="7">
        <v>164.77500000000001</v>
      </c>
      <c r="W25" s="6">
        <f t="shared" si="5"/>
        <v>5196.3444</v>
      </c>
      <c r="X25" s="8">
        <v>19.5</v>
      </c>
      <c r="Y25" s="9">
        <v>0.22030040964952205</v>
      </c>
      <c r="AA25" s="7" t="s">
        <v>76</v>
      </c>
      <c r="AB25" s="6">
        <v>27.399999999999899</v>
      </c>
      <c r="AC25" s="6"/>
      <c r="AD25" s="6"/>
      <c r="AE25" s="6" t="str">
        <f t="shared" si="0"/>
        <v/>
      </c>
      <c r="AG25" s="8">
        <v>0.08</v>
      </c>
      <c r="AH25" s="8">
        <v>0.87</v>
      </c>
      <c r="AI25" s="10">
        <v>8.76</v>
      </c>
      <c r="AJ25" s="10">
        <v>51.9</v>
      </c>
      <c r="AK25" s="10">
        <v>60.66</v>
      </c>
      <c r="AL25" s="10">
        <f t="shared" si="11"/>
        <v>3.6455435863719887</v>
      </c>
      <c r="AM25" s="6" t="s">
        <v>96</v>
      </c>
      <c r="AO25" s="7">
        <v>2.2000000000000002</v>
      </c>
      <c r="AP25" s="2" t="s">
        <v>66</v>
      </c>
      <c r="AQ25" s="6">
        <v>50.96</v>
      </c>
      <c r="AR25" s="7">
        <v>4.2115702479338841</v>
      </c>
      <c r="AS25" s="6">
        <v>130.13999999999999</v>
      </c>
      <c r="AT25" s="47"/>
      <c r="AU25" s="6">
        <v>54</v>
      </c>
      <c r="AV25" s="6">
        <v>377.6</v>
      </c>
      <c r="AW25" s="6">
        <v>43.11</v>
      </c>
      <c r="AX25" s="11">
        <v>0.79824116353796726</v>
      </c>
      <c r="AZ25" s="10">
        <v>132</v>
      </c>
      <c r="BA25" s="6">
        <v>118.95</v>
      </c>
      <c r="BB25" s="5" t="s">
        <v>205</v>
      </c>
      <c r="BD25" s="5"/>
      <c r="BF25" s="5" t="s">
        <v>79</v>
      </c>
      <c r="BG25" s="5" t="s">
        <v>69</v>
      </c>
      <c r="BH25" s="2" t="s">
        <v>84</v>
      </c>
      <c r="BI25" s="6">
        <f t="shared" si="1"/>
        <v>54</v>
      </c>
      <c r="BJ25" s="6">
        <v>54</v>
      </c>
      <c r="BK25" s="9">
        <f t="shared" si="12"/>
        <v>1</v>
      </c>
      <c r="BL25" s="10">
        <f t="shared" si="3"/>
        <v>0</v>
      </c>
      <c r="BM25" s="5"/>
      <c r="BO25" s="25" t="str">
        <f t="shared" si="4"/>
        <v/>
      </c>
      <c r="BQ25" s="1">
        <v>2009</v>
      </c>
      <c r="BR25" s="12"/>
      <c r="BU25" s="19"/>
      <c r="BV25" s="19"/>
      <c r="BW25" s="10"/>
      <c r="BX25" s="10"/>
      <c r="BY25" s="10"/>
      <c r="BZ25" s="10"/>
      <c r="CA25" s="10"/>
      <c r="CB25" s="10"/>
      <c r="CC25" s="10"/>
      <c r="CD25" s="10"/>
      <c r="CE25" s="10"/>
      <c r="CF25" s="10"/>
    </row>
    <row r="26" spans="1:85">
      <c r="A26" s="1">
        <v>39</v>
      </c>
      <c r="B26" s="2" t="s">
        <v>206</v>
      </c>
      <c r="C26" s="3" t="s">
        <v>56</v>
      </c>
      <c r="D26" s="3" t="s">
        <v>57</v>
      </c>
      <c r="E26" s="4">
        <v>20.74558</v>
      </c>
      <c r="F26" s="4">
        <v>98.184077000000002</v>
      </c>
      <c r="G26" s="3" t="s">
        <v>58</v>
      </c>
      <c r="H26" s="3" t="s">
        <v>202</v>
      </c>
      <c r="I26" s="3" t="s">
        <v>201</v>
      </c>
      <c r="J26" s="3"/>
      <c r="K26" s="3" t="s">
        <v>62</v>
      </c>
      <c r="L26" s="3" t="s">
        <v>204</v>
      </c>
      <c r="M26" s="3" t="s">
        <v>204</v>
      </c>
      <c r="N26" s="3" t="s">
        <v>204</v>
      </c>
      <c r="O26" s="3"/>
      <c r="P26" s="3" t="s">
        <v>65</v>
      </c>
      <c r="Q26" s="5"/>
      <c r="S26" s="6">
        <v>7510</v>
      </c>
      <c r="T26" s="6"/>
      <c r="U26" s="6">
        <v>1475</v>
      </c>
      <c r="V26" s="7">
        <v>146.44499999999999</v>
      </c>
      <c r="W26" s="6">
        <f t="shared" si="5"/>
        <v>4618.2895200000003</v>
      </c>
      <c r="X26" s="8">
        <v>19.5</v>
      </c>
      <c r="Y26" s="9">
        <v>0.22738912219604629</v>
      </c>
      <c r="AA26" s="7" t="s">
        <v>95</v>
      </c>
      <c r="AB26" s="6">
        <v>56</v>
      </c>
      <c r="AC26" s="6"/>
      <c r="AD26" s="6"/>
      <c r="AE26" s="6" t="str">
        <f t="shared" si="0"/>
        <v/>
      </c>
      <c r="AG26" s="8">
        <v>23.25</v>
      </c>
      <c r="AH26" s="7"/>
      <c r="AI26" s="10">
        <v>18.5</v>
      </c>
      <c r="AJ26" s="10">
        <v>109.78</v>
      </c>
      <c r="AK26" s="10">
        <v>128.28</v>
      </c>
      <c r="AL26" s="10">
        <f t="shared" si="11"/>
        <v>8.6763075000980017</v>
      </c>
      <c r="AM26" s="6" t="s">
        <v>96</v>
      </c>
      <c r="AO26" s="7">
        <v>0</v>
      </c>
      <c r="AP26" s="2" t="s">
        <v>207</v>
      </c>
      <c r="AQ26" s="6">
        <v>154.44</v>
      </c>
      <c r="AR26" s="7">
        <v>4.6378378378378384</v>
      </c>
      <c r="AS26" s="6">
        <v>37.822599070580374</v>
      </c>
      <c r="AT26" s="47">
        <v>3</v>
      </c>
      <c r="AU26" s="6">
        <v>51</v>
      </c>
      <c r="AV26" s="6">
        <v>231</v>
      </c>
      <c r="AW26" s="6"/>
      <c r="AX26" s="11">
        <v>0.51705613752350255</v>
      </c>
      <c r="AZ26" s="10">
        <v>132</v>
      </c>
      <c r="BA26" s="6">
        <v>73</v>
      </c>
      <c r="BB26" s="5" t="s">
        <v>205</v>
      </c>
      <c r="BD26" s="5"/>
      <c r="BF26" s="5" t="s">
        <v>79</v>
      </c>
      <c r="BG26" s="5" t="s">
        <v>69</v>
      </c>
      <c r="BH26" s="2" t="s">
        <v>80</v>
      </c>
      <c r="BI26" s="6">
        <f t="shared" si="1"/>
        <v>51</v>
      </c>
      <c r="BJ26" s="6">
        <v>51</v>
      </c>
      <c r="BK26" s="9">
        <f t="shared" si="12"/>
        <v>1</v>
      </c>
      <c r="BL26" s="10">
        <f t="shared" si="3"/>
        <v>0</v>
      </c>
      <c r="BM26" s="5"/>
      <c r="BO26" s="25" t="str">
        <f t="shared" si="4"/>
        <v/>
      </c>
      <c r="BQ26" s="1"/>
      <c r="BR26" s="12">
        <v>2019</v>
      </c>
      <c r="BU26" s="19"/>
      <c r="BV26" s="19"/>
      <c r="BW26" s="10"/>
      <c r="BX26" s="10"/>
      <c r="BY26" s="10"/>
      <c r="BZ26" s="10"/>
      <c r="CA26" s="10"/>
      <c r="CB26" s="10"/>
      <c r="CC26" s="10"/>
      <c r="CD26" s="10"/>
      <c r="CE26" s="10"/>
      <c r="CF26" s="10"/>
    </row>
    <row r="27" spans="1:85">
      <c r="A27" s="1">
        <v>40</v>
      </c>
      <c r="B27" s="5" t="s">
        <v>208</v>
      </c>
      <c r="C27" s="3" t="s">
        <v>138</v>
      </c>
      <c r="D27" s="3" t="s">
        <v>90</v>
      </c>
      <c r="E27" s="4">
        <v>21.617799000000002</v>
      </c>
      <c r="F27" s="4">
        <v>99.500985</v>
      </c>
      <c r="G27" s="3" t="s">
        <v>58</v>
      </c>
      <c r="H27" s="3" t="s">
        <v>209</v>
      </c>
      <c r="I27" s="3"/>
      <c r="J27" s="3"/>
      <c r="K27" s="3" t="s">
        <v>175</v>
      </c>
      <c r="L27" s="3" t="s">
        <v>176</v>
      </c>
      <c r="M27" s="3" t="s">
        <v>176</v>
      </c>
      <c r="N27" s="3" t="s">
        <v>176</v>
      </c>
      <c r="O27" s="3"/>
      <c r="P27" s="3" t="s">
        <v>65</v>
      </c>
      <c r="Q27" s="5"/>
      <c r="S27" s="6">
        <v>4543</v>
      </c>
      <c r="T27" s="6"/>
      <c r="U27" s="6">
        <v>1381</v>
      </c>
      <c r="V27" s="7">
        <v>111</v>
      </c>
      <c r="W27" s="6">
        <f t="shared" si="5"/>
        <v>3500.4960000000001</v>
      </c>
      <c r="X27" s="8">
        <v>24.433193924719347</v>
      </c>
      <c r="Y27" s="9">
        <v>0.19729729729729728</v>
      </c>
      <c r="AA27" s="7"/>
      <c r="AB27" s="6"/>
      <c r="AC27" s="6"/>
      <c r="AD27" s="6"/>
      <c r="AE27" s="6" t="str">
        <f t="shared" si="0"/>
        <v/>
      </c>
      <c r="AG27" s="7">
        <v>8.4</v>
      </c>
      <c r="AH27" s="8">
        <v>26</v>
      </c>
      <c r="AI27" s="10">
        <v>20.72</v>
      </c>
      <c r="AJ27" s="10">
        <v>11.68</v>
      </c>
      <c r="AK27" s="10">
        <v>32.4</v>
      </c>
      <c r="AL27" s="10">
        <f t="shared" si="11"/>
        <v>1.2178845512178844</v>
      </c>
      <c r="AM27" s="6" t="s">
        <v>77</v>
      </c>
      <c r="AO27" s="7">
        <v>0</v>
      </c>
      <c r="AP27" s="2"/>
      <c r="AQ27" s="6"/>
      <c r="AR27" s="7"/>
      <c r="AS27" s="6"/>
      <c r="AT27" s="47">
        <v>3</v>
      </c>
      <c r="AU27" s="6">
        <v>170</v>
      </c>
      <c r="AV27" s="6">
        <v>536</v>
      </c>
      <c r="AW27" s="6"/>
      <c r="AX27" s="11">
        <v>0.35992479183454207</v>
      </c>
      <c r="AZ27" s="10"/>
      <c r="BA27" s="6"/>
      <c r="BB27" s="5"/>
      <c r="BD27" s="5"/>
      <c r="BF27" s="5" t="s">
        <v>177</v>
      </c>
      <c r="BG27" s="5" t="s">
        <v>125</v>
      </c>
      <c r="BH27" s="13" t="s">
        <v>126</v>
      </c>
      <c r="BI27" s="6">
        <f t="shared" si="1"/>
        <v>170</v>
      </c>
      <c r="BJ27" s="6">
        <v>85</v>
      </c>
      <c r="BK27" s="9">
        <f t="shared" si="12"/>
        <v>0.5</v>
      </c>
      <c r="BL27" s="10">
        <f t="shared" si="3"/>
        <v>85</v>
      </c>
      <c r="BM27" s="5" t="s">
        <v>178</v>
      </c>
      <c r="BO27" s="25">
        <f t="shared" si="4"/>
        <v>700</v>
      </c>
      <c r="BQ27" s="14"/>
      <c r="BR27" s="12">
        <v>2025</v>
      </c>
      <c r="BU27" s="10">
        <v>43.8</v>
      </c>
      <c r="BV27" s="10">
        <v>33.299999999999997</v>
      </c>
      <c r="BW27" s="10">
        <v>25.3</v>
      </c>
      <c r="BX27" s="10">
        <v>21.9</v>
      </c>
      <c r="BY27" s="10">
        <v>33.700000000000003</v>
      </c>
      <c r="BZ27" s="19">
        <v>88.2</v>
      </c>
      <c r="CA27" s="19">
        <v>234</v>
      </c>
      <c r="CB27" s="10">
        <v>318</v>
      </c>
      <c r="CC27" s="10">
        <v>219</v>
      </c>
      <c r="CD27" s="10">
        <v>141</v>
      </c>
      <c r="CE27" s="10">
        <v>99</v>
      </c>
      <c r="CF27" s="10">
        <v>62.3</v>
      </c>
    </row>
    <row r="28" spans="1:85">
      <c r="A28" s="1">
        <v>41</v>
      </c>
      <c r="B28" s="5" t="s">
        <v>210</v>
      </c>
      <c r="C28" s="3" t="s">
        <v>138</v>
      </c>
      <c r="D28" s="3" t="s">
        <v>90</v>
      </c>
      <c r="E28" s="4">
        <v>21.346900000000002</v>
      </c>
      <c r="F28" s="4">
        <v>100.56189999999999</v>
      </c>
      <c r="G28" s="3" t="s">
        <v>58</v>
      </c>
      <c r="H28" s="3" t="s">
        <v>174</v>
      </c>
      <c r="I28" s="3"/>
      <c r="J28" s="3"/>
      <c r="K28" s="3" t="s">
        <v>175</v>
      </c>
      <c r="L28" s="3" t="s">
        <v>176</v>
      </c>
      <c r="M28" s="3" t="s">
        <v>176</v>
      </c>
      <c r="N28" s="3" t="s">
        <v>176</v>
      </c>
      <c r="O28" s="3"/>
      <c r="P28" s="3" t="s">
        <v>65</v>
      </c>
      <c r="Q28" s="5"/>
      <c r="S28" s="6">
        <v>14260</v>
      </c>
      <c r="T28" s="6"/>
      <c r="U28" s="6">
        <v>1381</v>
      </c>
      <c r="V28" s="7">
        <v>340</v>
      </c>
      <c r="W28" s="6">
        <f t="shared" si="5"/>
        <v>10722.24</v>
      </c>
      <c r="X28" s="8">
        <v>23.842917251051894</v>
      </c>
      <c r="Y28" s="9">
        <v>0.19823529411764707</v>
      </c>
      <c r="AA28" s="7"/>
      <c r="AB28" s="6"/>
      <c r="AC28" s="6"/>
      <c r="AD28" s="6"/>
      <c r="AE28" s="6" t="str">
        <f t="shared" si="0"/>
        <v/>
      </c>
      <c r="AG28" s="7">
        <v>5.4</v>
      </c>
      <c r="AH28" s="8">
        <v>24</v>
      </c>
      <c r="AI28" s="10">
        <v>32.58</v>
      </c>
      <c r="AJ28" s="10">
        <v>7.94</v>
      </c>
      <c r="AK28" s="10">
        <v>40.519999999999996</v>
      </c>
      <c r="AL28" s="10">
        <f t="shared" si="11"/>
        <v>0.27028867102396514</v>
      </c>
      <c r="AM28" s="6" t="s">
        <v>77</v>
      </c>
      <c r="AO28" s="7">
        <v>0</v>
      </c>
      <c r="AP28" s="2"/>
      <c r="AQ28" s="6"/>
      <c r="AR28" s="7"/>
      <c r="AS28" s="6"/>
      <c r="AT28" s="47"/>
      <c r="AU28" s="6">
        <v>70</v>
      </c>
      <c r="AV28" s="6">
        <v>155</v>
      </c>
      <c r="AW28" s="6"/>
      <c r="AX28" s="11">
        <v>0.25277234181343772</v>
      </c>
      <c r="AZ28" s="10"/>
      <c r="BA28" s="6"/>
      <c r="BB28" s="5"/>
      <c r="BD28" s="5"/>
      <c r="BF28" s="5" t="s">
        <v>177</v>
      </c>
      <c r="BG28" s="5" t="s">
        <v>125</v>
      </c>
      <c r="BH28" s="13" t="s">
        <v>126</v>
      </c>
      <c r="BI28" s="6">
        <f t="shared" si="1"/>
        <v>70</v>
      </c>
      <c r="BJ28" s="6">
        <v>35</v>
      </c>
      <c r="BK28" s="9">
        <f t="shared" si="12"/>
        <v>0.5</v>
      </c>
      <c r="BL28" s="10">
        <f t="shared" si="3"/>
        <v>35</v>
      </c>
      <c r="BM28" s="5" t="s">
        <v>178</v>
      </c>
      <c r="BO28" s="25">
        <f t="shared" si="4"/>
        <v>300</v>
      </c>
      <c r="BQ28" s="1"/>
      <c r="BR28" s="12">
        <v>2025</v>
      </c>
      <c r="BU28" s="10">
        <v>134</v>
      </c>
      <c r="BV28" s="10">
        <v>102</v>
      </c>
      <c r="BW28" s="10">
        <v>77.900000000000006</v>
      </c>
      <c r="BX28" s="10">
        <v>67.400000000000006</v>
      </c>
      <c r="BY28" s="10">
        <v>104</v>
      </c>
      <c r="BZ28" s="19">
        <v>271</v>
      </c>
      <c r="CA28" s="19">
        <v>719</v>
      </c>
      <c r="CB28" s="10">
        <v>975</v>
      </c>
      <c r="CC28" s="10">
        <v>672</v>
      </c>
      <c r="CD28" s="10">
        <v>432</v>
      </c>
      <c r="CE28" s="10">
        <v>304</v>
      </c>
      <c r="CF28" s="10">
        <v>192</v>
      </c>
    </row>
    <row r="29" spans="1:85">
      <c r="A29" s="1">
        <v>44</v>
      </c>
      <c r="B29" s="2" t="s">
        <v>211</v>
      </c>
      <c r="C29" s="3" t="s">
        <v>180</v>
      </c>
      <c r="D29" s="3" t="s">
        <v>90</v>
      </c>
      <c r="E29" s="4">
        <v>26.849506999999999</v>
      </c>
      <c r="F29" s="4">
        <v>98.376807999999997</v>
      </c>
      <c r="G29" s="3" t="s">
        <v>118</v>
      </c>
      <c r="H29" s="3" t="s">
        <v>212</v>
      </c>
      <c r="I29" s="3" t="s">
        <v>213</v>
      </c>
      <c r="J29" s="3"/>
      <c r="K29" s="3" t="s">
        <v>109</v>
      </c>
      <c r="L29" s="3" t="s">
        <v>120</v>
      </c>
      <c r="M29" s="3" t="s">
        <v>475</v>
      </c>
      <c r="N29" s="3" t="s">
        <v>121</v>
      </c>
      <c r="O29" s="3"/>
      <c r="P29" s="3" t="s">
        <v>65</v>
      </c>
      <c r="Q29" s="5"/>
      <c r="S29" s="6">
        <v>14655</v>
      </c>
      <c r="T29" s="6"/>
      <c r="U29" s="6">
        <v>1540</v>
      </c>
      <c r="V29" s="7">
        <v>1500</v>
      </c>
      <c r="W29" s="6">
        <f t="shared" si="5"/>
        <v>47304</v>
      </c>
      <c r="X29" s="8">
        <v>102.35414534288638</v>
      </c>
      <c r="Y29" s="9">
        <v>0.11333333333333333</v>
      </c>
      <c r="AA29" s="7" t="s">
        <v>122</v>
      </c>
      <c r="AB29" s="6">
        <v>223.099999999999</v>
      </c>
      <c r="AC29" s="6">
        <v>875</v>
      </c>
      <c r="AD29" s="6">
        <v>825</v>
      </c>
      <c r="AE29" s="6">
        <f t="shared" si="0"/>
        <v>50</v>
      </c>
      <c r="AG29" s="8">
        <v>32.9</v>
      </c>
      <c r="AH29" s="7">
        <v>85</v>
      </c>
      <c r="AI29" s="10">
        <v>1574</v>
      </c>
      <c r="AJ29" s="10">
        <v>1526</v>
      </c>
      <c r="AK29" s="10">
        <v>3100</v>
      </c>
      <c r="AL29" s="10">
        <f t="shared" si="11"/>
        <v>11.774691358024691</v>
      </c>
      <c r="AM29" s="6" t="s">
        <v>96</v>
      </c>
      <c r="AO29" s="7">
        <v>0</v>
      </c>
      <c r="AP29" s="2" t="s">
        <v>123</v>
      </c>
      <c r="AQ29" s="6">
        <v>1610.6586949798991</v>
      </c>
      <c r="AR29" s="7">
        <v>9.4744629116464658</v>
      </c>
      <c r="AS29" s="6">
        <v>192</v>
      </c>
      <c r="AT29" s="47"/>
      <c r="AU29" s="6">
        <v>2700</v>
      </c>
      <c r="AV29" s="6">
        <v>14730</v>
      </c>
      <c r="AW29" s="6"/>
      <c r="AX29" s="11">
        <v>0.62278031456113647</v>
      </c>
      <c r="AZ29" s="10"/>
      <c r="BA29" s="6"/>
      <c r="BB29" s="5"/>
      <c r="BD29" s="5"/>
      <c r="BF29" s="5" t="s">
        <v>124</v>
      </c>
      <c r="BG29" s="5" t="s">
        <v>125</v>
      </c>
      <c r="BH29" s="13" t="s">
        <v>126</v>
      </c>
      <c r="BI29" s="6">
        <f t="shared" si="1"/>
        <v>2700</v>
      </c>
      <c r="BJ29" s="6"/>
      <c r="BK29" s="9"/>
      <c r="BL29" s="10" t="str">
        <f t="shared" si="3"/>
        <v/>
      </c>
      <c r="BM29" s="5" t="s">
        <v>125</v>
      </c>
      <c r="BO29" s="25">
        <f t="shared" si="4"/>
        <v>9100</v>
      </c>
      <c r="BQ29" s="1"/>
      <c r="BR29" s="12">
        <v>2030</v>
      </c>
      <c r="BU29" s="19"/>
      <c r="BV29" s="19"/>
      <c r="BW29" s="10"/>
      <c r="BX29" s="10"/>
      <c r="BY29" s="10"/>
      <c r="BZ29" s="10"/>
      <c r="CA29" s="10"/>
      <c r="CB29" s="10"/>
      <c r="CC29" s="10"/>
      <c r="CD29" s="10"/>
      <c r="CE29" s="10"/>
      <c r="CF29" s="10"/>
    </row>
    <row r="30" spans="1:85">
      <c r="A30" s="1">
        <v>45</v>
      </c>
      <c r="B30" s="2" t="s">
        <v>214</v>
      </c>
      <c r="C30" s="3" t="s">
        <v>72</v>
      </c>
      <c r="D30" s="3" t="s">
        <v>73</v>
      </c>
      <c r="E30" s="4">
        <v>21.160437000000002</v>
      </c>
      <c r="F30" s="4">
        <v>96.321037000000004</v>
      </c>
      <c r="G30" s="3" t="s">
        <v>58</v>
      </c>
      <c r="H30" s="3" t="s">
        <v>59</v>
      </c>
      <c r="I30" s="3" t="s">
        <v>145</v>
      </c>
      <c r="J30" s="3" t="s">
        <v>215</v>
      </c>
      <c r="K30" s="3" t="s">
        <v>109</v>
      </c>
      <c r="L30" s="3" t="s">
        <v>147</v>
      </c>
      <c r="M30" s="3" t="s">
        <v>482</v>
      </c>
      <c r="N30" s="3" t="s">
        <v>216</v>
      </c>
      <c r="O30" s="3"/>
      <c r="P30" s="3" t="s">
        <v>112</v>
      </c>
      <c r="Q30" s="5">
        <v>16.8</v>
      </c>
      <c r="S30" s="10">
        <v>2240</v>
      </c>
      <c r="T30" s="6"/>
      <c r="U30" s="6"/>
      <c r="V30" s="7">
        <v>34.700000000000003</v>
      </c>
      <c r="W30" s="6">
        <f t="shared" si="5"/>
        <v>1094.2992000000002</v>
      </c>
      <c r="X30" s="8">
        <v>15.491071428571429</v>
      </c>
      <c r="Y30" s="9">
        <v>0.19596541786743513</v>
      </c>
      <c r="AA30" s="7" t="s">
        <v>95</v>
      </c>
      <c r="AB30" s="6">
        <v>71.900000000000006</v>
      </c>
      <c r="AC30" s="6">
        <v>193</v>
      </c>
      <c r="AD30" s="6"/>
      <c r="AE30" s="6" t="str">
        <f t="shared" si="0"/>
        <v/>
      </c>
      <c r="AG30" s="8">
        <v>28.57</v>
      </c>
      <c r="AH30" s="8">
        <v>14.45</v>
      </c>
      <c r="AI30" s="10">
        <v>206.979999999999</v>
      </c>
      <c r="AJ30" s="10">
        <v>870.58</v>
      </c>
      <c r="AK30" s="10">
        <v>1077.559999999999</v>
      </c>
      <c r="AL30" s="10">
        <f t="shared" si="11"/>
        <v>290.37917600597711</v>
      </c>
      <c r="AM30" s="6" t="s">
        <v>96</v>
      </c>
      <c r="AO30" s="7">
        <v>0</v>
      </c>
      <c r="AP30" s="2" t="s">
        <v>66</v>
      </c>
      <c r="AQ30" s="6"/>
      <c r="AR30" s="7"/>
      <c r="AS30" s="6"/>
      <c r="AT30" s="47"/>
      <c r="AU30" s="6">
        <v>56</v>
      </c>
      <c r="AV30" s="6">
        <v>165</v>
      </c>
      <c r="AW30" s="6"/>
      <c r="AX30" s="11">
        <v>0.33635029354207441</v>
      </c>
      <c r="AZ30" s="10">
        <v>132</v>
      </c>
      <c r="BA30" s="6" t="s">
        <v>217</v>
      </c>
      <c r="BB30" s="5" t="s">
        <v>218</v>
      </c>
      <c r="BD30" s="5"/>
      <c r="BF30" s="5" t="s">
        <v>79</v>
      </c>
      <c r="BG30" s="5" t="s">
        <v>69</v>
      </c>
      <c r="BH30" s="2" t="s">
        <v>80</v>
      </c>
      <c r="BI30" s="6">
        <f t="shared" si="1"/>
        <v>56</v>
      </c>
      <c r="BJ30" s="6">
        <v>56</v>
      </c>
      <c r="BK30" s="9">
        <f t="shared" ref="BK30:BK53" si="13">BJ30/BI30</f>
        <v>1</v>
      </c>
      <c r="BL30" s="10">
        <f t="shared" si="3"/>
        <v>0</v>
      </c>
      <c r="BM30" s="5"/>
      <c r="BO30" s="25" t="str">
        <f t="shared" si="4"/>
        <v/>
      </c>
      <c r="BQ30" s="1">
        <v>1990</v>
      </c>
      <c r="BR30" s="12"/>
      <c r="BU30" s="19"/>
      <c r="BV30" s="19"/>
      <c r="BW30" s="10"/>
      <c r="BX30" s="10"/>
      <c r="BY30" s="10"/>
      <c r="BZ30" s="10"/>
      <c r="CA30" s="10"/>
      <c r="CB30" s="10"/>
      <c r="CC30" s="10"/>
      <c r="CD30" s="10"/>
      <c r="CE30" s="10"/>
      <c r="CF30" s="10"/>
    </row>
    <row r="31" spans="1:85">
      <c r="A31" s="1">
        <v>47</v>
      </c>
      <c r="B31" s="2" t="s">
        <v>219</v>
      </c>
      <c r="C31" s="3" t="s">
        <v>72</v>
      </c>
      <c r="D31" s="3" t="s">
        <v>73</v>
      </c>
      <c r="E31" s="4">
        <v>18.420366999999899</v>
      </c>
      <c r="F31" s="4">
        <v>96.363854000000003</v>
      </c>
      <c r="G31" s="3" t="s">
        <v>91</v>
      </c>
      <c r="H31" s="3" t="s">
        <v>91</v>
      </c>
      <c r="I31" s="3" t="s">
        <v>220</v>
      </c>
      <c r="J31" s="3"/>
      <c r="K31" s="3" t="s">
        <v>94</v>
      </c>
      <c r="L31" s="3" t="s">
        <v>197</v>
      </c>
      <c r="M31" s="3" t="s">
        <v>197</v>
      </c>
      <c r="N31" s="3" t="s">
        <v>219</v>
      </c>
      <c r="O31" s="3"/>
      <c r="P31" s="3" t="s">
        <v>112</v>
      </c>
      <c r="Q31" s="5"/>
      <c r="S31" s="6">
        <v>855</v>
      </c>
      <c r="T31" s="6"/>
      <c r="U31" s="6">
        <v>2081</v>
      </c>
      <c r="V31" s="7">
        <v>34.9</v>
      </c>
      <c r="W31" s="6">
        <f t="shared" si="5"/>
        <v>1100.6063999999999</v>
      </c>
      <c r="X31" s="8">
        <v>40.8187134502924</v>
      </c>
      <c r="Y31" s="9">
        <v>8.5959885386819493E-2</v>
      </c>
      <c r="AA31" s="7" t="s">
        <v>221</v>
      </c>
      <c r="AB31" s="6">
        <v>73.2</v>
      </c>
      <c r="AC31" s="6">
        <v>190</v>
      </c>
      <c r="AD31" s="6"/>
      <c r="AE31" s="6" t="str">
        <f t="shared" si="0"/>
        <v/>
      </c>
      <c r="AG31" s="7">
        <v>150</v>
      </c>
      <c r="AH31" s="8">
        <v>23</v>
      </c>
      <c r="AI31" s="10">
        <v>333.05</v>
      </c>
      <c r="AJ31" s="10">
        <v>1134.82</v>
      </c>
      <c r="AK31" s="10">
        <v>1467.87</v>
      </c>
      <c r="AL31" s="10">
        <f t="shared" si="11"/>
        <v>376.34643956277193</v>
      </c>
      <c r="AM31" s="6" t="s">
        <v>96</v>
      </c>
      <c r="AO31" s="7">
        <v>2.5</v>
      </c>
      <c r="AP31" s="2" t="s">
        <v>66</v>
      </c>
      <c r="AQ31" s="6"/>
      <c r="AR31" s="7"/>
      <c r="AS31" s="6"/>
      <c r="AT31" s="47"/>
      <c r="AU31" s="6">
        <v>60</v>
      </c>
      <c r="AV31" s="6">
        <v>190</v>
      </c>
      <c r="AW31" s="6">
        <v>17.5</v>
      </c>
      <c r="AX31" s="11">
        <v>0.36149162861491629</v>
      </c>
      <c r="AZ31" s="10">
        <v>230</v>
      </c>
      <c r="BA31" s="6">
        <v>41</v>
      </c>
      <c r="BB31" s="5" t="s">
        <v>222</v>
      </c>
      <c r="BD31" s="5"/>
      <c r="BF31" s="5" t="s">
        <v>79</v>
      </c>
      <c r="BG31" s="5" t="s">
        <v>69</v>
      </c>
      <c r="BH31" s="2" t="s">
        <v>80</v>
      </c>
      <c r="BI31" s="6">
        <f t="shared" si="1"/>
        <v>60</v>
      </c>
      <c r="BJ31" s="6">
        <v>60</v>
      </c>
      <c r="BK31" s="9">
        <f t="shared" si="13"/>
        <v>1</v>
      </c>
      <c r="BL31" s="10">
        <f t="shared" si="3"/>
        <v>0</v>
      </c>
      <c r="BM31" s="5"/>
      <c r="BO31" s="25" t="str">
        <f t="shared" si="4"/>
        <v/>
      </c>
      <c r="BQ31" s="14">
        <v>2012</v>
      </c>
      <c r="BR31" s="12"/>
      <c r="BU31" s="19"/>
      <c r="BV31" s="19"/>
      <c r="BW31" s="10"/>
      <c r="BX31" s="10"/>
      <c r="BY31" s="10"/>
      <c r="BZ31" s="10"/>
      <c r="CA31" s="10"/>
      <c r="CB31" s="10"/>
      <c r="CC31" s="10"/>
      <c r="CD31" s="10"/>
      <c r="CE31" s="10"/>
      <c r="CF31" s="10"/>
    </row>
    <row r="32" spans="1:85">
      <c r="A32" s="1">
        <v>48</v>
      </c>
      <c r="B32" s="2" t="s">
        <v>223</v>
      </c>
      <c r="C32" s="3" t="s">
        <v>117</v>
      </c>
      <c r="D32" s="3" t="s">
        <v>90</v>
      </c>
      <c r="E32" s="4">
        <v>23.531666999999899</v>
      </c>
      <c r="F32" s="4">
        <v>98.611110999999894</v>
      </c>
      <c r="G32" s="3" t="s">
        <v>58</v>
      </c>
      <c r="H32" s="3" t="s">
        <v>224</v>
      </c>
      <c r="I32" s="3" t="s">
        <v>224</v>
      </c>
      <c r="J32" s="3" t="s">
        <v>225</v>
      </c>
      <c r="K32" s="3" t="s">
        <v>62</v>
      </c>
      <c r="L32" s="3" t="s">
        <v>189</v>
      </c>
      <c r="M32" s="3" t="s">
        <v>487</v>
      </c>
      <c r="N32" s="3" t="s">
        <v>189</v>
      </c>
      <c r="O32" s="3"/>
      <c r="P32" s="3" t="s">
        <v>65</v>
      </c>
      <c r="Q32" s="5"/>
      <c r="S32" s="10">
        <v>128989</v>
      </c>
      <c r="T32" s="6"/>
      <c r="U32" s="6"/>
      <c r="V32" s="7">
        <v>1910</v>
      </c>
      <c r="W32" s="6">
        <f t="shared" si="5"/>
        <v>60233.760000000002</v>
      </c>
      <c r="X32" s="8">
        <v>14.807464202373845</v>
      </c>
      <c r="Y32" s="9">
        <v>0.26753926701570679</v>
      </c>
      <c r="AA32" s="7" t="s">
        <v>76</v>
      </c>
      <c r="AB32" s="6">
        <v>103</v>
      </c>
      <c r="AC32" s="6">
        <v>519</v>
      </c>
      <c r="AD32" s="6">
        <v>511</v>
      </c>
      <c r="AE32" s="6">
        <f t="shared" si="0"/>
        <v>8</v>
      </c>
      <c r="AG32" s="8">
        <v>65.400000000000006</v>
      </c>
      <c r="AH32" s="7">
        <v>55</v>
      </c>
      <c r="AI32" s="10">
        <v>483</v>
      </c>
      <c r="AJ32" s="10">
        <v>208</v>
      </c>
      <c r="AK32" s="10">
        <v>691</v>
      </c>
      <c r="AL32" s="10">
        <f t="shared" si="11"/>
        <v>1.2604227263913128</v>
      </c>
      <c r="AM32" s="6" t="s">
        <v>77</v>
      </c>
      <c r="AO32" s="7">
        <v>0</v>
      </c>
      <c r="AP32" s="2" t="s">
        <v>190</v>
      </c>
      <c r="AQ32" s="6">
        <v>620.32000000000005</v>
      </c>
      <c r="AR32" s="7">
        <v>6.069667318982388</v>
      </c>
      <c r="AS32" s="6">
        <v>54</v>
      </c>
      <c r="AT32" s="47"/>
      <c r="AU32" s="6">
        <v>1400</v>
      </c>
      <c r="AV32" s="6">
        <v>7142</v>
      </c>
      <c r="AW32" s="6"/>
      <c r="AX32" s="11">
        <v>0.58235485975211998</v>
      </c>
      <c r="AZ32" s="10">
        <v>230</v>
      </c>
      <c r="BA32" s="6">
        <v>68</v>
      </c>
      <c r="BB32" s="5" t="s">
        <v>226</v>
      </c>
      <c r="BD32" s="5"/>
      <c r="BF32" s="5" t="s">
        <v>227</v>
      </c>
      <c r="BG32" s="5" t="s">
        <v>160</v>
      </c>
      <c r="BH32" s="13" t="s">
        <v>126</v>
      </c>
      <c r="BI32" s="6">
        <f t="shared" si="1"/>
        <v>1400</v>
      </c>
      <c r="BJ32" s="6">
        <v>700</v>
      </c>
      <c r="BK32" s="9">
        <f t="shared" si="13"/>
        <v>0.5</v>
      </c>
      <c r="BL32" s="10">
        <f t="shared" si="3"/>
        <v>700</v>
      </c>
      <c r="BM32" s="5" t="s">
        <v>125</v>
      </c>
      <c r="BO32" s="25">
        <f t="shared" si="4"/>
        <v>5200</v>
      </c>
      <c r="BQ32" s="1"/>
      <c r="BR32" s="12">
        <v>2023</v>
      </c>
      <c r="BU32" s="19">
        <v>518</v>
      </c>
      <c r="BV32" s="19">
        <v>511</v>
      </c>
      <c r="BW32" s="10">
        <v>673</v>
      </c>
      <c r="BX32" s="10">
        <v>1050</v>
      </c>
      <c r="BY32" s="10">
        <v>1680</v>
      </c>
      <c r="BZ32" s="10">
        <v>3330</v>
      </c>
      <c r="CA32" s="10">
        <v>4280</v>
      </c>
      <c r="CB32" s="10">
        <v>3890</v>
      </c>
      <c r="CC32" s="10">
        <v>3130</v>
      </c>
      <c r="CD32" s="10">
        <v>1980</v>
      </c>
      <c r="CE32" s="10">
        <v>1030</v>
      </c>
      <c r="CF32" s="10">
        <v>658</v>
      </c>
    </row>
    <row r="33" spans="1:84">
      <c r="A33" s="1">
        <v>49</v>
      </c>
      <c r="B33" s="2" t="s">
        <v>228</v>
      </c>
      <c r="C33" s="3" t="s">
        <v>72</v>
      </c>
      <c r="D33" s="3" t="s">
        <v>73</v>
      </c>
      <c r="E33" s="4">
        <v>20.331</v>
      </c>
      <c r="F33" s="4">
        <v>94.415999999999897</v>
      </c>
      <c r="G33" s="3" t="s">
        <v>106</v>
      </c>
      <c r="H33" s="3" t="s">
        <v>107</v>
      </c>
      <c r="I33" s="3" t="s">
        <v>229</v>
      </c>
      <c r="J33" s="3"/>
      <c r="K33" s="3" t="s">
        <v>109</v>
      </c>
      <c r="L33" s="3" t="s">
        <v>110</v>
      </c>
      <c r="M33" s="3" t="s">
        <v>110</v>
      </c>
      <c r="N33" s="18" t="s">
        <v>111</v>
      </c>
      <c r="O33" s="18"/>
      <c r="P33" s="3" t="s">
        <v>112</v>
      </c>
      <c r="Q33" s="5">
        <v>9.4</v>
      </c>
      <c r="S33" s="6">
        <v>5100</v>
      </c>
      <c r="T33" s="6"/>
      <c r="U33" s="6">
        <v>1694</v>
      </c>
      <c r="V33" s="7">
        <v>126.9</v>
      </c>
      <c r="W33" s="6">
        <f t="shared" si="5"/>
        <v>4001.9184000000005</v>
      </c>
      <c r="X33" s="8">
        <v>24.882352941176471</v>
      </c>
      <c r="Y33" s="9">
        <v>9.6138691883372721E-2</v>
      </c>
      <c r="AA33" s="7" t="s">
        <v>230</v>
      </c>
      <c r="AB33" s="6">
        <v>50</v>
      </c>
      <c r="AC33" s="6">
        <v>120</v>
      </c>
      <c r="AD33" s="6"/>
      <c r="AE33" s="6" t="str">
        <f t="shared" si="0"/>
        <v/>
      </c>
      <c r="AG33" s="8">
        <v>32.799999999999997</v>
      </c>
      <c r="AH33" s="8">
        <v>29.8</v>
      </c>
      <c r="AI33" s="10">
        <v>0</v>
      </c>
      <c r="AJ33" s="10">
        <v>571.11</v>
      </c>
      <c r="AK33" s="10">
        <v>571.11</v>
      </c>
      <c r="AL33" s="10">
        <f t="shared" si="11"/>
        <v>52.088805708782061</v>
      </c>
      <c r="AM33" s="6" t="s">
        <v>96</v>
      </c>
      <c r="AO33" s="7">
        <v>0</v>
      </c>
      <c r="AP33" s="2" t="s">
        <v>66</v>
      </c>
      <c r="AQ33" s="6"/>
      <c r="AR33" s="7"/>
      <c r="AS33" s="6"/>
      <c r="AT33" s="47">
        <v>5</v>
      </c>
      <c r="AU33" s="6">
        <v>74</v>
      </c>
      <c r="AV33" s="6">
        <v>370</v>
      </c>
      <c r="AW33" s="6">
        <v>42</v>
      </c>
      <c r="AX33" s="11">
        <v>0.57077625570776258</v>
      </c>
      <c r="AZ33" s="10">
        <v>132</v>
      </c>
      <c r="BA33" s="6">
        <v>70</v>
      </c>
      <c r="BB33" s="5" t="s">
        <v>231</v>
      </c>
      <c r="BD33" s="5"/>
      <c r="BF33" s="5" t="s">
        <v>113</v>
      </c>
      <c r="BG33" s="5" t="s">
        <v>69</v>
      </c>
      <c r="BH33" s="2" t="s">
        <v>80</v>
      </c>
      <c r="BI33" s="6">
        <f t="shared" si="1"/>
        <v>74</v>
      </c>
      <c r="BJ33" s="6">
        <v>74</v>
      </c>
      <c r="BK33" s="9">
        <f t="shared" si="13"/>
        <v>1</v>
      </c>
      <c r="BL33" s="10">
        <f t="shared" si="3"/>
        <v>0</v>
      </c>
      <c r="BM33" s="5"/>
      <c r="BO33" s="25" t="str">
        <f t="shared" si="4"/>
        <v/>
      </c>
      <c r="BQ33" s="14">
        <v>2012</v>
      </c>
      <c r="BR33" s="12"/>
      <c r="BU33" s="19"/>
      <c r="BV33" s="19"/>
      <c r="BW33" s="10"/>
      <c r="BX33" s="10"/>
      <c r="BY33" s="10"/>
      <c r="BZ33" s="10"/>
      <c r="CA33" s="10"/>
      <c r="CB33" s="10"/>
      <c r="CC33" s="10"/>
      <c r="CD33" s="10"/>
      <c r="CE33" s="10"/>
      <c r="CF33" s="10"/>
    </row>
    <row r="34" spans="1:84">
      <c r="A34" s="1">
        <v>51</v>
      </c>
      <c r="B34" s="2" t="s">
        <v>236</v>
      </c>
      <c r="C34" s="3" t="s">
        <v>180</v>
      </c>
      <c r="D34" s="3" t="s">
        <v>90</v>
      </c>
      <c r="E34" s="4">
        <v>26.04301178</v>
      </c>
      <c r="F34" s="4">
        <v>98.277743139999899</v>
      </c>
      <c r="G34" s="3" t="s">
        <v>118</v>
      </c>
      <c r="H34" s="3" t="s">
        <v>119</v>
      </c>
      <c r="I34" s="3" t="s">
        <v>181</v>
      </c>
      <c r="J34" s="3" t="s">
        <v>181</v>
      </c>
      <c r="K34" s="3" t="s">
        <v>109</v>
      </c>
      <c r="L34" s="3" t="s">
        <v>120</v>
      </c>
      <c r="M34" s="3" t="s">
        <v>162</v>
      </c>
      <c r="N34" s="3" t="s">
        <v>162</v>
      </c>
      <c r="O34" s="3"/>
      <c r="P34" s="3" t="s">
        <v>65</v>
      </c>
      <c r="Q34" s="5"/>
      <c r="S34" s="6">
        <v>2080</v>
      </c>
      <c r="T34" s="6">
        <v>3124</v>
      </c>
      <c r="U34" s="6">
        <v>1540</v>
      </c>
      <c r="V34" s="7">
        <v>154</v>
      </c>
      <c r="W34" s="6">
        <f t="shared" si="5"/>
        <v>4856.5439999999999</v>
      </c>
      <c r="X34" s="8">
        <v>74.038461538461533</v>
      </c>
      <c r="Y34" s="9">
        <v>0.32532467532467535</v>
      </c>
      <c r="AA34" s="7"/>
      <c r="AB34" s="6">
        <v>78.900000000000006</v>
      </c>
      <c r="AC34" s="6"/>
      <c r="AD34" s="6"/>
      <c r="AE34" s="6" t="str">
        <f t="shared" si="0"/>
        <v/>
      </c>
      <c r="AG34" s="8">
        <v>12.39</v>
      </c>
      <c r="AH34" s="8">
        <v>10.7</v>
      </c>
      <c r="AI34" s="10">
        <v>27.2</v>
      </c>
      <c r="AJ34" s="10">
        <v>39.700000000000003</v>
      </c>
      <c r="AK34" s="10">
        <v>66.900000000000006</v>
      </c>
      <c r="AL34" s="10">
        <f t="shared" si="11"/>
        <v>2.9837061087061088</v>
      </c>
      <c r="AM34" s="6" t="s">
        <v>77</v>
      </c>
      <c r="AO34" s="7">
        <v>0</v>
      </c>
      <c r="AP34" s="2"/>
      <c r="AQ34" s="6"/>
      <c r="AR34" s="7"/>
      <c r="AS34" s="6"/>
      <c r="AT34" s="47">
        <v>2</v>
      </c>
      <c r="AU34" s="6">
        <v>600</v>
      </c>
      <c r="AV34" s="6">
        <v>2401</v>
      </c>
      <c r="AW34" s="6"/>
      <c r="AX34" s="11">
        <v>0.45681126331811261</v>
      </c>
      <c r="AZ34" s="10">
        <v>230</v>
      </c>
      <c r="BA34" s="6">
        <v>16</v>
      </c>
      <c r="BB34" s="5" t="s">
        <v>182</v>
      </c>
      <c r="BD34" s="5"/>
      <c r="BF34" s="5" t="s">
        <v>164</v>
      </c>
      <c r="BG34" s="5" t="s">
        <v>160</v>
      </c>
      <c r="BH34" s="13" t="s">
        <v>126</v>
      </c>
      <c r="BI34" s="6">
        <f t="shared" si="1"/>
        <v>600</v>
      </c>
      <c r="BJ34" s="6">
        <v>300</v>
      </c>
      <c r="BK34" s="9">
        <f t="shared" si="13"/>
        <v>0.5</v>
      </c>
      <c r="BL34" s="10">
        <f t="shared" si="3"/>
        <v>300</v>
      </c>
      <c r="BM34" s="5" t="s">
        <v>178</v>
      </c>
      <c r="BO34" s="25">
        <f t="shared" si="4"/>
        <v>2400</v>
      </c>
      <c r="BQ34" s="1"/>
      <c r="BR34" s="12">
        <v>2026</v>
      </c>
      <c r="BU34" s="19">
        <v>56.7</v>
      </c>
      <c r="BV34" s="19">
        <v>51.7</v>
      </c>
      <c r="BW34" s="10">
        <v>50.5</v>
      </c>
      <c r="BX34" s="10">
        <v>50.1</v>
      </c>
      <c r="BY34" s="10">
        <v>85</v>
      </c>
      <c r="BZ34" s="10">
        <v>238</v>
      </c>
      <c r="CA34" s="10">
        <v>387</v>
      </c>
      <c r="CB34" s="10">
        <v>314</v>
      </c>
      <c r="CC34" s="10">
        <v>232</v>
      </c>
      <c r="CD34" s="10">
        <v>191</v>
      </c>
      <c r="CE34" s="10">
        <v>114</v>
      </c>
      <c r="CF34" s="10">
        <v>74.5</v>
      </c>
    </row>
    <row r="35" spans="1:84">
      <c r="A35" s="1">
        <v>52</v>
      </c>
      <c r="B35" s="2" t="s">
        <v>241</v>
      </c>
      <c r="C35" s="3" t="s">
        <v>138</v>
      </c>
      <c r="D35" s="3" t="s">
        <v>90</v>
      </c>
      <c r="E35" s="15">
        <v>20.857443</v>
      </c>
      <c r="F35" s="4">
        <v>93.350503000000003</v>
      </c>
      <c r="G35" s="3" t="s">
        <v>242</v>
      </c>
      <c r="H35" s="3" t="s">
        <v>243</v>
      </c>
      <c r="I35" s="3"/>
      <c r="J35" s="3"/>
      <c r="K35" s="3" t="s">
        <v>233</v>
      </c>
      <c r="L35" s="3" t="s">
        <v>244</v>
      </c>
      <c r="M35" s="3" t="s">
        <v>244</v>
      </c>
      <c r="N35" s="18" t="s">
        <v>245</v>
      </c>
      <c r="O35" s="18"/>
      <c r="P35" s="3" t="s">
        <v>65</v>
      </c>
      <c r="Q35" s="5"/>
      <c r="S35" s="6">
        <v>6535</v>
      </c>
      <c r="T35" s="6">
        <v>3560</v>
      </c>
      <c r="U35" s="6">
        <v>2750</v>
      </c>
      <c r="V35" s="7">
        <v>404</v>
      </c>
      <c r="W35" s="6">
        <f t="shared" si="5"/>
        <v>12740.544</v>
      </c>
      <c r="X35" s="8">
        <v>61.820964039785771</v>
      </c>
      <c r="Y35" s="9" t="e">
        <v>#N/A</v>
      </c>
      <c r="AA35" s="7"/>
      <c r="AB35" s="6"/>
      <c r="AC35" s="6"/>
      <c r="AD35" s="6"/>
      <c r="AE35" s="6" t="str">
        <f t="shared" ref="AE35:AE66" si="14">IF(AC35="","",IF(AD35="","",AC35-AD35))</f>
        <v/>
      </c>
      <c r="AG35" s="7">
        <v>36</v>
      </c>
      <c r="AH35" s="7"/>
      <c r="AI35" s="10">
        <v>1520</v>
      </c>
      <c r="AJ35" s="10">
        <v>7609</v>
      </c>
      <c r="AK35" s="10">
        <v>9129</v>
      </c>
      <c r="AL35" s="10">
        <f t="shared" si="11"/>
        <v>217.98794462779611</v>
      </c>
      <c r="AM35" s="6" t="s">
        <v>96</v>
      </c>
      <c r="AO35" s="7">
        <v>0</v>
      </c>
      <c r="AP35" s="2"/>
      <c r="AQ35" s="6"/>
      <c r="AR35" s="7"/>
      <c r="AS35" s="6"/>
      <c r="AT35" s="47"/>
      <c r="AU35" s="6">
        <v>600</v>
      </c>
      <c r="AV35" s="6">
        <v>3576</v>
      </c>
      <c r="AW35" s="6"/>
      <c r="AX35" s="11">
        <v>0.68036529680365299</v>
      </c>
      <c r="AZ35" s="10"/>
      <c r="BA35" s="6"/>
      <c r="BB35" s="5"/>
      <c r="BD35" s="5"/>
      <c r="BF35" s="5" t="s">
        <v>246</v>
      </c>
      <c r="BG35" s="5" t="s">
        <v>247</v>
      </c>
      <c r="BH35" s="13" t="s">
        <v>126</v>
      </c>
      <c r="BI35" s="6">
        <f t="shared" ref="BI35:BI66" si="15">AU35</f>
        <v>600</v>
      </c>
      <c r="BJ35" s="6">
        <v>600</v>
      </c>
      <c r="BK35" s="9">
        <f t="shared" si="13"/>
        <v>1</v>
      </c>
      <c r="BL35" s="10">
        <f t="shared" ref="BL35:BL66" si="16">IF(BJ35="","",BI35*(1-BK35))</f>
        <v>0</v>
      </c>
      <c r="BM35" s="5"/>
      <c r="BO35" s="25">
        <f t="shared" ref="BO35:BO66" si="17">IF(D35="E","",IF(D35="C","",ROUND(-0.0003*AU35^2+4.1655*AU35,-2)))</f>
        <v>2400</v>
      </c>
      <c r="BQ35" s="1"/>
      <c r="BR35" s="12"/>
      <c r="BU35" s="19" t="s">
        <v>103</v>
      </c>
      <c r="BV35" s="19" t="s">
        <v>103</v>
      </c>
      <c r="BW35" s="10" t="s">
        <v>103</v>
      </c>
      <c r="BX35" s="10" t="s">
        <v>103</v>
      </c>
      <c r="BY35" s="10" t="s">
        <v>103</v>
      </c>
      <c r="BZ35" s="10" t="s">
        <v>103</v>
      </c>
      <c r="CA35" s="10" t="s">
        <v>103</v>
      </c>
      <c r="CB35" s="10" t="s">
        <v>103</v>
      </c>
      <c r="CC35" s="10" t="s">
        <v>103</v>
      </c>
      <c r="CD35" s="10" t="s">
        <v>103</v>
      </c>
      <c r="CE35" s="10" t="s">
        <v>103</v>
      </c>
      <c r="CF35" s="10" t="s">
        <v>103</v>
      </c>
    </row>
    <row r="36" spans="1:84">
      <c r="A36" s="1">
        <v>53</v>
      </c>
      <c r="B36" s="2" t="s">
        <v>237</v>
      </c>
      <c r="C36" s="3" t="s">
        <v>117</v>
      </c>
      <c r="D36" s="3" t="s">
        <v>90</v>
      </c>
      <c r="E36" s="4">
        <v>26.491779000000001</v>
      </c>
      <c r="F36" s="4">
        <v>97.776949999999999</v>
      </c>
      <c r="G36" s="3" t="s">
        <v>118</v>
      </c>
      <c r="H36" s="3" t="s">
        <v>212</v>
      </c>
      <c r="I36" s="3" t="s">
        <v>238</v>
      </c>
      <c r="J36" s="3" t="s">
        <v>238</v>
      </c>
      <c r="K36" s="3" t="s">
        <v>109</v>
      </c>
      <c r="L36" s="3" t="s">
        <v>120</v>
      </c>
      <c r="M36" s="3" t="s">
        <v>239</v>
      </c>
      <c r="N36" s="3" t="s">
        <v>239</v>
      </c>
      <c r="O36" s="3"/>
      <c r="P36" s="3" t="s">
        <v>65</v>
      </c>
      <c r="Q36" s="5"/>
      <c r="S36" s="6">
        <v>15291</v>
      </c>
      <c r="T36" s="6">
        <v>3000</v>
      </c>
      <c r="U36" s="6">
        <v>2524</v>
      </c>
      <c r="V36" s="7">
        <v>1890</v>
      </c>
      <c r="W36" s="6">
        <f t="shared" si="5"/>
        <v>59603.040000000001</v>
      </c>
      <c r="X36" s="8">
        <v>123.60211889346675</v>
      </c>
      <c r="Y36" s="9">
        <v>0.22116402116402117</v>
      </c>
      <c r="AA36" s="7" t="s">
        <v>122</v>
      </c>
      <c r="AB36" s="6">
        <v>196</v>
      </c>
      <c r="AC36" s="6">
        <v>370</v>
      </c>
      <c r="AD36" s="6">
        <v>340</v>
      </c>
      <c r="AE36" s="6">
        <f t="shared" si="14"/>
        <v>30</v>
      </c>
      <c r="AG36" s="7">
        <v>245.54</v>
      </c>
      <c r="AH36" s="7">
        <v>115</v>
      </c>
      <c r="AI36" s="10">
        <v>6080</v>
      </c>
      <c r="AJ36" s="10">
        <v>5700</v>
      </c>
      <c r="AK36" s="10">
        <v>11780</v>
      </c>
      <c r="AL36" s="10">
        <f t="shared" si="11"/>
        <v>34.905937683715464</v>
      </c>
      <c r="AM36" s="6" t="s">
        <v>96</v>
      </c>
      <c r="AO36" s="7">
        <v>0</v>
      </c>
      <c r="AP36" s="2"/>
      <c r="AQ36" s="6">
        <v>1844.2193720297148</v>
      </c>
      <c r="AR36" s="7">
        <v>4.4120080670567337</v>
      </c>
      <c r="AS36" s="6">
        <v>118</v>
      </c>
      <c r="AT36" s="47">
        <v>5</v>
      </c>
      <c r="AU36" s="6">
        <v>1900</v>
      </c>
      <c r="AV36" s="6">
        <v>14720</v>
      </c>
      <c r="AW36" s="6"/>
      <c r="AX36" s="11">
        <v>0.88440278779139636</v>
      </c>
      <c r="AZ36" s="10"/>
      <c r="BA36" s="6"/>
      <c r="BB36" s="5"/>
      <c r="BD36" s="5"/>
      <c r="BF36" s="5" t="s">
        <v>240</v>
      </c>
      <c r="BG36" s="5" t="s">
        <v>125</v>
      </c>
      <c r="BH36" s="13" t="s">
        <v>126</v>
      </c>
      <c r="BI36" s="6">
        <f t="shared" si="15"/>
        <v>1900</v>
      </c>
      <c r="BJ36" s="6">
        <f>BI36/2</f>
        <v>950</v>
      </c>
      <c r="BK36" s="9">
        <f t="shared" si="13"/>
        <v>0.5</v>
      </c>
      <c r="BL36" s="10">
        <f t="shared" si="16"/>
        <v>950</v>
      </c>
      <c r="BM36" s="5"/>
      <c r="BO36" s="25">
        <f t="shared" si="17"/>
        <v>6800</v>
      </c>
      <c r="BQ36" s="1"/>
      <c r="BR36" s="12">
        <v>2025</v>
      </c>
      <c r="BU36" s="19">
        <v>418</v>
      </c>
      <c r="BV36" s="19">
        <v>447</v>
      </c>
      <c r="BW36" s="10">
        <v>660</v>
      </c>
      <c r="BX36" s="10">
        <v>1010</v>
      </c>
      <c r="BY36" s="10">
        <v>1400</v>
      </c>
      <c r="BZ36" s="10">
        <v>3150</v>
      </c>
      <c r="CA36" s="10">
        <v>4490</v>
      </c>
      <c r="CB36" s="10">
        <v>3570</v>
      </c>
      <c r="CC36" s="10">
        <v>2950</v>
      </c>
      <c r="CD36" s="10">
        <v>2010</v>
      </c>
      <c r="CE36" s="10">
        <v>841</v>
      </c>
      <c r="CF36" s="10">
        <v>519</v>
      </c>
    </row>
    <row r="37" spans="1:84">
      <c r="A37" s="1">
        <v>54</v>
      </c>
      <c r="B37" s="2" t="s">
        <v>248</v>
      </c>
      <c r="C37" s="3" t="s">
        <v>138</v>
      </c>
      <c r="D37" s="3" t="s">
        <v>90</v>
      </c>
      <c r="E37" s="4">
        <v>20.740347</v>
      </c>
      <c r="F37" s="4">
        <v>93.268688999999995</v>
      </c>
      <c r="G37" s="3" t="s">
        <v>233</v>
      </c>
      <c r="H37" s="3" t="s">
        <v>249</v>
      </c>
      <c r="I37" s="3" t="s">
        <v>249</v>
      </c>
      <c r="J37" s="3"/>
      <c r="K37" s="3" t="s">
        <v>233</v>
      </c>
      <c r="L37" s="3" t="s">
        <v>244</v>
      </c>
      <c r="M37" s="3" t="s">
        <v>244</v>
      </c>
      <c r="N37" s="18" t="s">
        <v>245</v>
      </c>
      <c r="O37" s="18"/>
      <c r="P37" s="3" t="s">
        <v>65</v>
      </c>
      <c r="Q37" s="5"/>
      <c r="S37" s="6">
        <v>8355</v>
      </c>
      <c r="T37" s="6">
        <v>3335</v>
      </c>
      <c r="U37" s="6">
        <v>2750</v>
      </c>
      <c r="V37" s="7">
        <v>530</v>
      </c>
      <c r="W37" s="6">
        <f t="shared" si="5"/>
        <v>16714.080000000002</v>
      </c>
      <c r="X37" s="8">
        <v>63.435068821065229</v>
      </c>
      <c r="Y37" s="9" t="e">
        <v>#N/A</v>
      </c>
      <c r="AA37" s="7"/>
      <c r="AB37" s="6"/>
      <c r="AC37" s="6"/>
      <c r="AD37" s="6"/>
      <c r="AE37" s="6" t="str">
        <f t="shared" si="14"/>
        <v/>
      </c>
      <c r="AG37" s="7">
        <v>193</v>
      </c>
      <c r="AH37" s="7"/>
      <c r="AI37" s="10">
        <v>4</v>
      </c>
      <c r="AJ37" s="10"/>
      <c r="AK37" s="10"/>
      <c r="AL37" s="10"/>
      <c r="AM37" s="6" t="s">
        <v>150</v>
      </c>
      <c r="AO37" s="7">
        <v>0</v>
      </c>
      <c r="AP37" s="2"/>
      <c r="AQ37" s="6"/>
      <c r="AR37" s="7"/>
      <c r="AS37" s="6"/>
      <c r="AT37" s="47"/>
      <c r="AU37" s="6">
        <v>90</v>
      </c>
      <c r="AV37" s="6">
        <v>273</v>
      </c>
      <c r="AW37" s="6"/>
      <c r="AX37" s="11">
        <v>0.34627092846270929</v>
      </c>
      <c r="AZ37" s="10"/>
      <c r="BA37" s="6"/>
      <c r="BB37" s="5"/>
      <c r="BD37" s="5"/>
      <c r="BF37" s="5" t="s">
        <v>246</v>
      </c>
      <c r="BG37" s="5" t="s">
        <v>247</v>
      </c>
      <c r="BH37" s="13" t="s">
        <v>126</v>
      </c>
      <c r="BI37" s="6">
        <f t="shared" si="15"/>
        <v>90</v>
      </c>
      <c r="BJ37" s="6">
        <v>90</v>
      </c>
      <c r="BK37" s="9">
        <f t="shared" si="13"/>
        <v>1</v>
      </c>
      <c r="BL37" s="10">
        <f t="shared" si="16"/>
        <v>0</v>
      </c>
      <c r="BM37" s="5"/>
      <c r="BO37" s="25">
        <f t="shared" si="17"/>
        <v>400</v>
      </c>
      <c r="BQ37" s="1"/>
      <c r="BR37" s="12"/>
      <c r="BU37" s="19" t="s">
        <v>103</v>
      </c>
      <c r="BV37" s="19" t="s">
        <v>103</v>
      </c>
      <c r="BW37" s="10" t="s">
        <v>103</v>
      </c>
      <c r="BX37" s="10" t="s">
        <v>103</v>
      </c>
      <c r="BY37" s="10" t="s">
        <v>103</v>
      </c>
      <c r="BZ37" s="10" t="s">
        <v>103</v>
      </c>
      <c r="CA37" s="10" t="s">
        <v>103</v>
      </c>
      <c r="CB37" s="10" t="s">
        <v>103</v>
      </c>
      <c r="CC37" s="10" t="s">
        <v>103</v>
      </c>
      <c r="CD37" s="10" t="s">
        <v>103</v>
      </c>
      <c r="CE37" s="10" t="s">
        <v>103</v>
      </c>
      <c r="CF37" s="10" t="s">
        <v>103</v>
      </c>
    </row>
    <row r="38" spans="1:84">
      <c r="A38" s="1">
        <v>55</v>
      </c>
      <c r="B38" s="2" t="s">
        <v>319</v>
      </c>
      <c r="C38" s="3" t="s">
        <v>138</v>
      </c>
      <c r="D38" s="3" t="s">
        <v>90</v>
      </c>
      <c r="E38" s="4">
        <f>19+(33+18/60)/60</f>
        <v>19.555</v>
      </c>
      <c r="F38" s="4">
        <f>97+(24+31/60)/60</f>
        <v>97.408611111111114</v>
      </c>
      <c r="G38" s="3" t="s">
        <v>74</v>
      </c>
      <c r="H38" s="3" t="s">
        <v>75</v>
      </c>
      <c r="I38" s="3"/>
      <c r="J38" s="3"/>
      <c r="K38" s="3" t="s">
        <v>62</v>
      </c>
      <c r="L38" s="3" t="s">
        <v>63</v>
      </c>
      <c r="M38" s="3" t="s">
        <v>63</v>
      </c>
      <c r="N38" s="3" t="s">
        <v>63</v>
      </c>
      <c r="O38" s="3"/>
      <c r="P38" s="3" t="s">
        <v>65</v>
      </c>
      <c r="Q38" s="5"/>
      <c r="S38" s="6">
        <v>7860</v>
      </c>
      <c r="T38" s="6">
        <v>1100</v>
      </c>
      <c r="U38" s="6">
        <v>1446</v>
      </c>
      <c r="V38" s="7">
        <v>155.6</v>
      </c>
      <c r="W38" s="6">
        <f t="shared" si="5"/>
        <v>4907.0015999999996</v>
      </c>
      <c r="X38" s="8">
        <v>19.796437659033078</v>
      </c>
      <c r="Y38" s="9">
        <v>0.19151670951156813</v>
      </c>
      <c r="AA38" s="7"/>
      <c r="AB38" s="6">
        <v>88</v>
      </c>
      <c r="AC38" s="6">
        <v>292</v>
      </c>
      <c r="AD38" s="6">
        <v>285</v>
      </c>
      <c r="AE38" s="6">
        <f t="shared" si="14"/>
        <v>7</v>
      </c>
      <c r="AG38" s="7"/>
      <c r="AH38" s="7">
        <v>36</v>
      </c>
      <c r="AI38" s="10"/>
      <c r="AJ38" s="10"/>
      <c r="AK38" s="10">
        <v>526</v>
      </c>
      <c r="AL38" s="10"/>
      <c r="AM38" s="6"/>
      <c r="AO38" s="7">
        <v>0</v>
      </c>
      <c r="AP38" s="2" t="s">
        <v>190</v>
      </c>
      <c r="AQ38" s="6">
        <v>260</v>
      </c>
      <c r="AR38" s="7">
        <v>8.724832214765101</v>
      </c>
      <c r="AS38" s="6"/>
      <c r="AT38" s="47"/>
      <c r="AU38" s="6">
        <v>105</v>
      </c>
      <c r="AV38" s="6">
        <v>618</v>
      </c>
      <c r="AW38" s="6"/>
      <c r="AX38" s="11">
        <v>0.6718851924331376</v>
      </c>
      <c r="AZ38" s="10"/>
      <c r="BA38" s="6"/>
      <c r="BB38" s="5"/>
      <c r="BD38" s="5"/>
      <c r="BF38" s="5" t="s">
        <v>172</v>
      </c>
      <c r="BG38" s="5" t="s">
        <v>173</v>
      </c>
      <c r="BH38" s="13" t="s">
        <v>126</v>
      </c>
      <c r="BI38" s="6">
        <f t="shared" si="15"/>
        <v>105</v>
      </c>
      <c r="BJ38" s="6">
        <v>105</v>
      </c>
      <c r="BK38" s="9">
        <f t="shared" si="13"/>
        <v>1</v>
      </c>
      <c r="BL38" s="10">
        <f t="shared" si="16"/>
        <v>0</v>
      </c>
      <c r="BM38" s="5"/>
      <c r="BO38" s="25">
        <f t="shared" si="17"/>
        <v>400</v>
      </c>
      <c r="BQ38" s="1"/>
      <c r="BR38" s="12">
        <v>2020</v>
      </c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</row>
    <row r="39" spans="1:84">
      <c r="A39" s="1">
        <v>57</v>
      </c>
      <c r="B39" s="2" t="s">
        <v>276</v>
      </c>
      <c r="C39" s="3" t="s">
        <v>138</v>
      </c>
      <c r="D39" s="3" t="s">
        <v>90</v>
      </c>
      <c r="E39" s="4">
        <v>20.456389000000001</v>
      </c>
      <c r="F39" s="4">
        <v>98.65</v>
      </c>
      <c r="G39" s="3" t="s">
        <v>58</v>
      </c>
      <c r="H39" s="3" t="s">
        <v>277</v>
      </c>
      <c r="I39" s="3" t="s">
        <v>278</v>
      </c>
      <c r="J39" s="3"/>
      <c r="K39" s="3" t="s">
        <v>62</v>
      </c>
      <c r="L39" s="3" t="s">
        <v>189</v>
      </c>
      <c r="M39" s="3" t="s">
        <v>488</v>
      </c>
      <c r="N39" s="3" t="s">
        <v>189</v>
      </c>
      <c r="O39" s="3"/>
      <c r="P39" s="3" t="s">
        <v>65</v>
      </c>
      <c r="Q39" s="5"/>
      <c r="S39" s="6">
        <v>183265</v>
      </c>
      <c r="T39" s="6"/>
      <c r="U39" s="6">
        <v>1406</v>
      </c>
      <c r="V39" s="7">
        <v>2776</v>
      </c>
      <c r="W39" s="6">
        <f t="shared" si="5"/>
        <v>87543.936000000002</v>
      </c>
      <c r="X39" s="8">
        <v>15.147464054784056</v>
      </c>
      <c r="Y39" s="9">
        <v>0.32060518731988474</v>
      </c>
      <c r="AA39" s="7"/>
      <c r="AB39" s="6">
        <v>241</v>
      </c>
      <c r="AC39" s="6">
        <v>395</v>
      </c>
      <c r="AD39" s="6"/>
      <c r="AE39" s="6" t="str">
        <f t="shared" si="14"/>
        <v/>
      </c>
      <c r="AG39" s="8">
        <v>870</v>
      </c>
      <c r="AH39" s="7">
        <v>380</v>
      </c>
      <c r="AI39" s="10">
        <v>2400.6399999999899</v>
      </c>
      <c r="AJ39" s="10">
        <v>37399.360000000001</v>
      </c>
      <c r="AK39" s="10">
        <v>39799.999999999993</v>
      </c>
      <c r="AL39" s="10">
        <f t="shared" ref="AL39:AL47" si="18">AJ39/W39*365</f>
        <v>155.93046216245062</v>
      </c>
      <c r="AM39" s="6" t="s">
        <v>96</v>
      </c>
      <c r="AO39" s="7">
        <v>0</v>
      </c>
      <c r="AP39" s="2"/>
      <c r="AQ39" s="6"/>
      <c r="AR39" s="7"/>
      <c r="AS39" s="6"/>
      <c r="AT39" s="47"/>
      <c r="AU39" s="6">
        <v>7000</v>
      </c>
      <c r="AV39" s="6">
        <v>34700</v>
      </c>
      <c r="AW39" s="6"/>
      <c r="AX39" s="11">
        <v>0.56588388780169607</v>
      </c>
      <c r="AZ39" s="10"/>
      <c r="BA39" s="6"/>
      <c r="BB39" s="5"/>
      <c r="BD39" s="5"/>
      <c r="BF39" s="5" t="s">
        <v>279</v>
      </c>
      <c r="BG39" s="5" t="s">
        <v>280</v>
      </c>
      <c r="BH39" s="13" t="s">
        <v>126</v>
      </c>
      <c r="BI39" s="6">
        <f t="shared" si="15"/>
        <v>7000</v>
      </c>
      <c r="BJ39" s="6">
        <v>700</v>
      </c>
      <c r="BK39" s="9">
        <f t="shared" si="13"/>
        <v>0.1</v>
      </c>
      <c r="BL39" s="10">
        <f t="shared" si="16"/>
        <v>6300</v>
      </c>
      <c r="BM39" s="5" t="s">
        <v>194</v>
      </c>
      <c r="BO39" s="25">
        <f t="shared" si="17"/>
        <v>14500</v>
      </c>
      <c r="BQ39" s="1"/>
      <c r="BR39" s="12">
        <v>2030</v>
      </c>
      <c r="BU39" s="19">
        <v>1030</v>
      </c>
      <c r="BV39" s="19">
        <v>890</v>
      </c>
      <c r="BW39" s="10">
        <v>930</v>
      </c>
      <c r="BX39" s="10">
        <v>1250</v>
      </c>
      <c r="BY39" s="10">
        <v>1890</v>
      </c>
      <c r="BZ39" s="10">
        <v>3660</v>
      </c>
      <c r="CA39" s="10">
        <v>5610</v>
      </c>
      <c r="CB39" s="10">
        <v>6290</v>
      </c>
      <c r="CC39" s="10">
        <v>5550</v>
      </c>
      <c r="CD39" s="10">
        <v>3720</v>
      </c>
      <c r="CE39" s="10">
        <v>2280</v>
      </c>
      <c r="CF39" s="10">
        <v>1400</v>
      </c>
    </row>
    <row r="40" spans="1:84">
      <c r="A40" s="1">
        <v>58</v>
      </c>
      <c r="B40" s="2" t="s">
        <v>254</v>
      </c>
      <c r="C40" s="3" t="s">
        <v>138</v>
      </c>
      <c r="D40" s="3" t="s">
        <v>90</v>
      </c>
      <c r="E40" s="4">
        <v>22.804355999999999</v>
      </c>
      <c r="F40" s="4">
        <v>93.943247999999997</v>
      </c>
      <c r="G40" s="3" t="s">
        <v>242</v>
      </c>
      <c r="H40" s="3" t="s">
        <v>255</v>
      </c>
      <c r="I40" s="3" t="s">
        <v>256</v>
      </c>
      <c r="J40" s="3"/>
      <c r="K40" s="3" t="s">
        <v>257</v>
      </c>
      <c r="L40" s="3" t="s">
        <v>254</v>
      </c>
      <c r="M40" s="3" t="s">
        <v>254</v>
      </c>
      <c r="N40" s="3" t="s">
        <v>258</v>
      </c>
      <c r="O40" s="3"/>
      <c r="P40" s="3" t="s">
        <v>65</v>
      </c>
      <c r="Q40" s="5"/>
      <c r="S40" s="6">
        <v>11549</v>
      </c>
      <c r="T40" s="6">
        <v>1500</v>
      </c>
      <c r="U40" s="6">
        <v>1803</v>
      </c>
      <c r="V40" s="7">
        <v>193</v>
      </c>
      <c r="W40" s="6">
        <f t="shared" si="5"/>
        <v>6086.4480000000003</v>
      </c>
      <c r="X40" s="8">
        <v>16.71140358472595</v>
      </c>
      <c r="Y40" s="9">
        <v>0.33523316062176167</v>
      </c>
      <c r="AA40" s="7"/>
      <c r="AB40" s="6">
        <v>167.9</v>
      </c>
      <c r="AC40" s="6"/>
      <c r="AD40" s="6"/>
      <c r="AE40" s="6" t="str">
        <f t="shared" si="14"/>
        <v/>
      </c>
      <c r="AG40" s="7"/>
      <c r="AH40" s="8">
        <v>45</v>
      </c>
      <c r="AI40" s="10">
        <v>769</v>
      </c>
      <c r="AJ40" s="10">
        <v>874</v>
      </c>
      <c r="AK40" s="10">
        <v>1643</v>
      </c>
      <c r="AL40" s="10">
        <f t="shared" si="18"/>
        <v>52.413164459796576</v>
      </c>
      <c r="AM40" s="6" t="s">
        <v>96</v>
      </c>
      <c r="AO40" s="7">
        <v>0</v>
      </c>
      <c r="AP40" s="2"/>
      <c r="AQ40" s="6"/>
      <c r="AR40" s="7"/>
      <c r="AS40" s="6"/>
      <c r="AT40" s="47"/>
      <c r="AU40" s="6">
        <v>380</v>
      </c>
      <c r="AV40" s="6">
        <v>1903</v>
      </c>
      <c r="AW40" s="6"/>
      <c r="AX40" s="11">
        <v>0.57167748137466956</v>
      </c>
      <c r="AZ40" s="10">
        <v>230</v>
      </c>
      <c r="BA40" s="6">
        <v>32</v>
      </c>
      <c r="BB40" s="5" t="s">
        <v>259</v>
      </c>
      <c r="BD40" s="5"/>
      <c r="BF40" s="5" t="s">
        <v>260</v>
      </c>
      <c r="BG40" s="5" t="s">
        <v>160</v>
      </c>
      <c r="BH40" s="13" t="s">
        <v>126</v>
      </c>
      <c r="BI40" s="6">
        <f t="shared" si="15"/>
        <v>380</v>
      </c>
      <c r="BJ40" s="6">
        <v>380</v>
      </c>
      <c r="BK40" s="9">
        <f t="shared" si="13"/>
        <v>1</v>
      </c>
      <c r="BL40" s="10">
        <f t="shared" si="16"/>
        <v>0</v>
      </c>
      <c r="BM40" s="5"/>
      <c r="BO40" s="25">
        <f t="shared" si="17"/>
        <v>1500</v>
      </c>
      <c r="BQ40" s="1"/>
      <c r="BR40" s="12">
        <v>2020</v>
      </c>
      <c r="BU40" s="19">
        <v>79.400000000000006</v>
      </c>
      <c r="BV40" s="19">
        <v>72.2</v>
      </c>
      <c r="BW40" s="10">
        <v>64.7</v>
      </c>
      <c r="BX40" s="10">
        <v>73.5</v>
      </c>
      <c r="BY40" s="10">
        <v>113</v>
      </c>
      <c r="BZ40" s="10">
        <v>213</v>
      </c>
      <c r="CA40" s="10">
        <v>379</v>
      </c>
      <c r="CB40" s="10">
        <v>412</v>
      </c>
      <c r="CC40" s="10">
        <v>386</v>
      </c>
      <c r="CD40" s="10">
        <v>278</v>
      </c>
      <c r="CE40" s="10">
        <v>150</v>
      </c>
      <c r="CF40" s="10">
        <v>88.4</v>
      </c>
    </row>
    <row r="41" spans="1:84">
      <c r="A41" s="1">
        <v>59</v>
      </c>
      <c r="B41" s="2" t="s">
        <v>261</v>
      </c>
      <c r="C41" s="3" t="s">
        <v>180</v>
      </c>
      <c r="D41" s="3" t="s">
        <v>90</v>
      </c>
      <c r="E41" s="4">
        <v>22.974689999999999</v>
      </c>
      <c r="F41" s="4">
        <v>98.557270000000003</v>
      </c>
      <c r="G41" s="3" t="s">
        <v>58</v>
      </c>
      <c r="H41" s="3" t="s">
        <v>262</v>
      </c>
      <c r="I41" s="3" t="s">
        <v>263</v>
      </c>
      <c r="J41" s="3"/>
      <c r="K41" s="3" t="s">
        <v>62</v>
      </c>
      <c r="L41" s="3" t="s">
        <v>264</v>
      </c>
      <c r="M41" s="3" t="s">
        <v>264</v>
      </c>
      <c r="N41" s="3" t="s">
        <v>264</v>
      </c>
      <c r="O41" s="3"/>
      <c r="P41" s="3" t="s">
        <v>65</v>
      </c>
      <c r="Q41" s="5"/>
      <c r="S41" s="6">
        <v>3936</v>
      </c>
      <c r="T41" s="6">
        <v>1629.7</v>
      </c>
      <c r="U41" s="6"/>
      <c r="V41" s="7">
        <v>78.3</v>
      </c>
      <c r="W41" s="6">
        <f t="shared" si="5"/>
        <v>2469.2687999999998</v>
      </c>
      <c r="X41" s="8">
        <f>1000*V41/S41</f>
        <v>19.89329268292683</v>
      </c>
      <c r="Y41" s="9">
        <v>0.78426395939086291</v>
      </c>
      <c r="AA41" s="7" t="s">
        <v>122</v>
      </c>
      <c r="AB41" s="6">
        <v>109.099999999999</v>
      </c>
      <c r="AC41" s="6">
        <v>492</v>
      </c>
      <c r="AD41" s="6">
        <v>477</v>
      </c>
      <c r="AE41" s="6">
        <f t="shared" si="14"/>
        <v>15</v>
      </c>
      <c r="AG41" s="8">
        <v>10.46</v>
      </c>
      <c r="AH41" s="7">
        <v>86</v>
      </c>
      <c r="AI41" s="10">
        <v>717</v>
      </c>
      <c r="AJ41" s="10">
        <v>498</v>
      </c>
      <c r="AK41" s="10">
        <v>1215</v>
      </c>
      <c r="AL41" s="10">
        <f t="shared" si="18"/>
        <v>73.612884915566909</v>
      </c>
      <c r="AM41" s="6" t="s">
        <v>96</v>
      </c>
      <c r="AO41" s="7">
        <v>0</v>
      </c>
      <c r="AP41" s="2" t="s">
        <v>265</v>
      </c>
      <c r="AQ41" s="6">
        <v>282</v>
      </c>
      <c r="AR41" s="7">
        <v>9.126213592233011</v>
      </c>
      <c r="AS41" s="6">
        <v>86</v>
      </c>
      <c r="AT41" s="47">
        <v>3</v>
      </c>
      <c r="AU41" s="6">
        <v>225</v>
      </c>
      <c r="AV41" s="6">
        <v>936</v>
      </c>
      <c r="AW41" s="6">
        <v>63.4</v>
      </c>
      <c r="AX41" s="11">
        <v>0.47488584474885848</v>
      </c>
      <c r="AZ41" s="10">
        <v>500</v>
      </c>
      <c r="BA41" s="6">
        <v>105</v>
      </c>
      <c r="BB41" s="5" t="s">
        <v>226</v>
      </c>
      <c r="BD41" s="5"/>
      <c r="BF41" s="5" t="s">
        <v>266</v>
      </c>
      <c r="BG41" s="5" t="s">
        <v>160</v>
      </c>
      <c r="BH41" s="13" t="s">
        <v>126</v>
      </c>
      <c r="BI41" s="6">
        <f t="shared" si="15"/>
        <v>225</v>
      </c>
      <c r="BJ41" s="6">
        <v>112.5</v>
      </c>
      <c r="BK41" s="9">
        <f t="shared" si="13"/>
        <v>0.5</v>
      </c>
      <c r="BL41" s="10">
        <f t="shared" si="16"/>
        <v>112.5</v>
      </c>
      <c r="BM41" s="5" t="s">
        <v>125</v>
      </c>
      <c r="BO41" s="25">
        <f t="shared" si="17"/>
        <v>900</v>
      </c>
      <c r="BQ41" s="1"/>
      <c r="BR41" s="12">
        <v>2024</v>
      </c>
      <c r="BU41" s="19">
        <v>70.7</v>
      </c>
      <c r="BV41" s="19">
        <v>56.3</v>
      </c>
      <c r="BW41" s="10">
        <v>40.6</v>
      </c>
      <c r="BX41" s="10">
        <v>30.9</v>
      </c>
      <c r="BY41" s="10">
        <v>39.799999999999997</v>
      </c>
      <c r="BZ41" s="10">
        <v>95</v>
      </c>
      <c r="CA41" s="10">
        <v>236</v>
      </c>
      <c r="CB41" s="10">
        <v>311</v>
      </c>
      <c r="CC41" s="10">
        <v>255</v>
      </c>
      <c r="CD41" s="10">
        <v>219</v>
      </c>
      <c r="CE41" s="10">
        <v>159</v>
      </c>
      <c r="CF41" s="10">
        <v>95.6</v>
      </c>
    </row>
    <row r="42" spans="1:84">
      <c r="A42" s="1">
        <v>62</v>
      </c>
      <c r="B42" s="2" t="s">
        <v>110</v>
      </c>
      <c r="C42" s="3" t="s">
        <v>72</v>
      </c>
      <c r="D42" s="3" t="s">
        <v>73</v>
      </c>
      <c r="E42" s="4">
        <v>20.479942000000001</v>
      </c>
      <c r="F42" s="4">
        <v>94.2553249999999</v>
      </c>
      <c r="G42" s="3" t="s">
        <v>106</v>
      </c>
      <c r="H42" s="3" t="s">
        <v>107</v>
      </c>
      <c r="I42" s="3" t="s">
        <v>271</v>
      </c>
      <c r="J42" s="3" t="s">
        <v>272</v>
      </c>
      <c r="K42" s="3" t="s">
        <v>109</v>
      </c>
      <c r="L42" s="3" t="s">
        <v>110</v>
      </c>
      <c r="M42" s="3" t="s">
        <v>110</v>
      </c>
      <c r="N42" s="3" t="s">
        <v>111</v>
      </c>
      <c r="O42" s="3"/>
      <c r="P42" s="3" t="s">
        <v>112</v>
      </c>
      <c r="Q42" s="5"/>
      <c r="S42" s="6">
        <v>3695</v>
      </c>
      <c r="T42" s="6"/>
      <c r="U42" s="6">
        <v>1694</v>
      </c>
      <c r="V42" s="7">
        <v>97.3</v>
      </c>
      <c r="W42" s="6">
        <f t="shared" si="5"/>
        <v>3068.4528</v>
      </c>
      <c r="X42" s="8">
        <v>26.332882273342353</v>
      </c>
      <c r="Y42" s="9">
        <v>9.7636176772867428E-2</v>
      </c>
      <c r="AA42" s="7" t="s">
        <v>95</v>
      </c>
      <c r="AB42" s="6">
        <v>61</v>
      </c>
      <c r="AC42" s="6">
        <v>167</v>
      </c>
      <c r="AD42" s="6"/>
      <c r="AE42" s="6" t="str">
        <f t="shared" si="14"/>
        <v/>
      </c>
      <c r="AG42" s="8">
        <v>41.5</v>
      </c>
      <c r="AH42" s="8">
        <v>19.37</v>
      </c>
      <c r="AI42" s="10">
        <v>189.96</v>
      </c>
      <c r="AJ42" s="10">
        <v>641.91999999999996</v>
      </c>
      <c r="AK42" s="10">
        <v>831.88</v>
      </c>
      <c r="AL42" s="10">
        <f t="shared" si="18"/>
        <v>76.357961250047566</v>
      </c>
      <c r="AM42" s="6" t="s">
        <v>96</v>
      </c>
      <c r="AO42" s="7">
        <v>0</v>
      </c>
      <c r="AP42" s="2" t="s">
        <v>66</v>
      </c>
      <c r="AQ42" s="6"/>
      <c r="AR42" s="7"/>
      <c r="AS42" s="6"/>
      <c r="AT42" s="47"/>
      <c r="AU42" s="6">
        <v>75</v>
      </c>
      <c r="AV42" s="6">
        <v>330</v>
      </c>
      <c r="AW42" s="6">
        <v>37.67</v>
      </c>
      <c r="AX42" s="11">
        <v>0.50228310502283113</v>
      </c>
      <c r="AZ42" s="10">
        <v>132</v>
      </c>
      <c r="BA42" s="6">
        <v>160</v>
      </c>
      <c r="BB42" s="5" t="s">
        <v>222</v>
      </c>
      <c r="BD42" s="5"/>
      <c r="BF42" s="5" t="s">
        <v>200</v>
      </c>
      <c r="BG42" s="5" t="s">
        <v>69</v>
      </c>
      <c r="BH42" s="2" t="s">
        <v>80</v>
      </c>
      <c r="BI42" s="6">
        <f t="shared" si="15"/>
        <v>75</v>
      </c>
      <c r="BJ42" s="6">
        <v>75</v>
      </c>
      <c r="BK42" s="9">
        <f t="shared" si="13"/>
        <v>1</v>
      </c>
      <c r="BL42" s="10">
        <f t="shared" si="16"/>
        <v>0</v>
      </c>
      <c r="BM42" s="5"/>
      <c r="BO42" s="25" t="str">
        <f t="shared" si="17"/>
        <v/>
      </c>
      <c r="BQ42" s="1">
        <v>2004</v>
      </c>
      <c r="BR42" s="12"/>
      <c r="BU42" s="19"/>
      <c r="BV42" s="19"/>
      <c r="BW42" s="10"/>
      <c r="BX42" s="10"/>
      <c r="BY42" s="10"/>
      <c r="BZ42" s="10"/>
      <c r="CA42" s="10"/>
      <c r="CB42" s="10"/>
      <c r="CC42" s="10"/>
      <c r="CD42" s="10"/>
      <c r="CE42" s="10"/>
      <c r="CF42" s="10"/>
    </row>
    <row r="43" spans="1:84">
      <c r="A43" s="1">
        <v>63</v>
      </c>
      <c r="B43" s="2" t="s">
        <v>281</v>
      </c>
      <c r="C43" s="3" t="s">
        <v>72</v>
      </c>
      <c r="D43" s="3" t="s">
        <v>73</v>
      </c>
      <c r="E43" s="4">
        <v>21.396989999999999</v>
      </c>
      <c r="F43" s="4">
        <v>100.325821</v>
      </c>
      <c r="G43" s="3" t="s">
        <v>58</v>
      </c>
      <c r="H43" s="3" t="s">
        <v>282</v>
      </c>
      <c r="I43" s="3" t="s">
        <v>283</v>
      </c>
      <c r="J43" s="3" t="s">
        <v>284</v>
      </c>
      <c r="K43" s="3" t="s">
        <v>175</v>
      </c>
      <c r="L43" s="3" t="s">
        <v>176</v>
      </c>
      <c r="M43" s="3" t="s">
        <v>176</v>
      </c>
      <c r="N43" s="18" t="s">
        <v>176</v>
      </c>
      <c r="O43" s="18"/>
      <c r="P43" s="3" t="s">
        <v>65</v>
      </c>
      <c r="Q43" s="5"/>
      <c r="S43" s="6">
        <v>13800</v>
      </c>
      <c r="T43" s="6">
        <v>1534.7</v>
      </c>
      <c r="U43" s="6">
        <v>1381</v>
      </c>
      <c r="V43" s="7">
        <v>285</v>
      </c>
      <c r="W43" s="6">
        <f t="shared" si="5"/>
        <v>8987.76</v>
      </c>
      <c r="X43" s="8">
        <v>20.652173913043477</v>
      </c>
      <c r="Y43" s="9">
        <v>0.19333333333333333</v>
      </c>
      <c r="AA43" s="7" t="s">
        <v>285</v>
      </c>
      <c r="AB43" s="6">
        <v>51</v>
      </c>
      <c r="AC43" s="6">
        <v>555</v>
      </c>
      <c r="AD43" s="6">
        <v>552</v>
      </c>
      <c r="AE43" s="6">
        <f t="shared" si="14"/>
        <v>3</v>
      </c>
      <c r="AG43" s="7">
        <v>8.01</v>
      </c>
      <c r="AH43" s="8">
        <v>30.5</v>
      </c>
      <c r="AI43" s="10">
        <v>55.67</v>
      </c>
      <c r="AJ43" s="10">
        <v>22.09</v>
      </c>
      <c r="AK43" s="10">
        <v>77.760000000000005</v>
      </c>
      <c r="AL43" s="10">
        <f t="shared" si="18"/>
        <v>0.89709226770630279</v>
      </c>
      <c r="AM43" s="6" t="s">
        <v>77</v>
      </c>
      <c r="AO43" s="7">
        <v>0</v>
      </c>
      <c r="AP43" s="2" t="s">
        <v>286</v>
      </c>
      <c r="AQ43" s="6">
        <v>294</v>
      </c>
      <c r="AR43" s="7">
        <v>5.335753176043557</v>
      </c>
      <c r="AS43" s="6">
        <v>25.712102523035121</v>
      </c>
      <c r="AT43" s="47"/>
      <c r="AU43" s="6">
        <v>66</v>
      </c>
      <c r="AV43" s="6">
        <v>330.45</v>
      </c>
      <c r="AW43" s="6"/>
      <c r="AX43" s="11">
        <v>0.57155458696554584</v>
      </c>
      <c r="AZ43" s="10"/>
      <c r="BA43" s="6"/>
      <c r="BB43" s="5"/>
      <c r="BD43" s="5"/>
      <c r="BF43" s="5" t="s">
        <v>287</v>
      </c>
      <c r="BG43" s="5" t="s">
        <v>69</v>
      </c>
      <c r="BH43" s="13" t="s">
        <v>70</v>
      </c>
      <c r="BI43" s="6">
        <f t="shared" si="15"/>
        <v>66</v>
      </c>
      <c r="BJ43" s="6">
        <v>66</v>
      </c>
      <c r="BK43" s="9">
        <f t="shared" si="13"/>
        <v>1</v>
      </c>
      <c r="BL43" s="10">
        <f t="shared" si="16"/>
        <v>0</v>
      </c>
      <c r="BM43" s="5"/>
      <c r="BO43" s="25" t="str">
        <f t="shared" si="17"/>
        <v/>
      </c>
      <c r="BQ43" s="1">
        <v>2017</v>
      </c>
      <c r="BR43" s="12"/>
      <c r="BU43" s="19">
        <v>109</v>
      </c>
      <c r="BV43" s="19">
        <v>83.9</v>
      </c>
      <c r="BW43" s="10">
        <v>64</v>
      </c>
      <c r="BX43" s="10">
        <v>55.1</v>
      </c>
      <c r="BY43" s="10">
        <v>89</v>
      </c>
      <c r="BZ43" s="10">
        <v>235</v>
      </c>
      <c r="CA43" s="10">
        <v>625</v>
      </c>
      <c r="CB43" s="10">
        <v>828</v>
      </c>
      <c r="CC43" s="10">
        <v>557</v>
      </c>
      <c r="CD43" s="10">
        <v>358</v>
      </c>
      <c r="CE43" s="10">
        <v>256</v>
      </c>
      <c r="CF43" s="10">
        <v>161</v>
      </c>
    </row>
    <row r="44" spans="1:84">
      <c r="A44" s="1">
        <v>64</v>
      </c>
      <c r="B44" s="2" t="s">
        <v>289</v>
      </c>
      <c r="C44" s="3" t="s">
        <v>117</v>
      </c>
      <c r="D44" s="3" t="s">
        <v>90</v>
      </c>
      <c r="E44" s="4">
        <v>25.715</v>
      </c>
      <c r="F44" s="4">
        <v>97.534999999999897</v>
      </c>
      <c r="G44" s="3" t="s">
        <v>118</v>
      </c>
      <c r="H44" s="3" t="s">
        <v>119</v>
      </c>
      <c r="I44" s="3" t="s">
        <v>119</v>
      </c>
      <c r="J44" s="3"/>
      <c r="K44" s="3" t="s">
        <v>109</v>
      </c>
      <c r="L44" s="3" t="s">
        <v>109</v>
      </c>
      <c r="M44" s="3" t="s">
        <v>474</v>
      </c>
      <c r="N44" s="3" t="s">
        <v>109</v>
      </c>
      <c r="O44" s="3"/>
      <c r="P44" s="3" t="s">
        <v>65</v>
      </c>
      <c r="Q44" s="5"/>
      <c r="S44" s="6">
        <v>48782</v>
      </c>
      <c r="T44" s="6">
        <v>3234</v>
      </c>
      <c r="U44" s="6"/>
      <c r="V44" s="7">
        <v>5040</v>
      </c>
      <c r="W44" s="6">
        <f t="shared" si="5"/>
        <v>158941.44</v>
      </c>
      <c r="X44" s="8">
        <v>103.31679717928745</v>
      </c>
      <c r="Y44" s="9">
        <v>0.12083333333333333</v>
      </c>
      <c r="AA44" s="7" t="s">
        <v>122</v>
      </c>
      <c r="AB44" s="6">
        <v>139.5</v>
      </c>
      <c r="AC44" s="6">
        <v>245</v>
      </c>
      <c r="AD44" s="6">
        <v>230</v>
      </c>
      <c r="AE44" s="6">
        <f t="shared" si="14"/>
        <v>15</v>
      </c>
      <c r="AG44" s="7">
        <v>397</v>
      </c>
      <c r="AH44" s="7">
        <v>140</v>
      </c>
      <c r="AI44" s="10">
        <v>8687</v>
      </c>
      <c r="AJ44" s="10">
        <v>4503</v>
      </c>
      <c r="AK44" s="10">
        <v>13190</v>
      </c>
      <c r="AL44" s="10">
        <f t="shared" si="18"/>
        <v>10.340884038800706</v>
      </c>
      <c r="AM44" s="6" t="s">
        <v>96</v>
      </c>
      <c r="AO44" s="7">
        <v>0</v>
      </c>
      <c r="AP44" s="2" t="s">
        <v>66</v>
      </c>
      <c r="AQ44" s="6">
        <v>7158.4830887995495</v>
      </c>
      <c r="AR44" s="7">
        <v>11.754487830541132</v>
      </c>
      <c r="AS44" s="6">
        <v>96</v>
      </c>
      <c r="AT44" s="47"/>
      <c r="AU44" s="6">
        <v>6000</v>
      </c>
      <c r="AV44" s="6">
        <v>31290</v>
      </c>
      <c r="AW44" s="6">
        <v>1244</v>
      </c>
      <c r="AX44" s="11">
        <v>0.59531963470319638</v>
      </c>
      <c r="AZ44" s="10"/>
      <c r="BA44" s="6"/>
      <c r="BB44" s="5"/>
      <c r="BD44" s="5"/>
      <c r="BF44" s="5" t="s">
        <v>290</v>
      </c>
      <c r="BG44" s="5" t="s">
        <v>160</v>
      </c>
      <c r="BH44" s="13" t="s">
        <v>126</v>
      </c>
      <c r="BI44" s="6">
        <f t="shared" si="15"/>
        <v>6000</v>
      </c>
      <c r="BJ44" s="6">
        <v>600</v>
      </c>
      <c r="BK44" s="9">
        <f t="shared" si="13"/>
        <v>0.1</v>
      </c>
      <c r="BL44" s="10">
        <f t="shared" si="16"/>
        <v>5400</v>
      </c>
      <c r="BM44" s="5" t="s">
        <v>125</v>
      </c>
      <c r="BO44" s="25">
        <f t="shared" si="17"/>
        <v>14200</v>
      </c>
      <c r="BQ44" s="1"/>
      <c r="BR44" s="12"/>
      <c r="BU44" s="19"/>
      <c r="BV44" s="19"/>
      <c r="BW44" s="10"/>
      <c r="BX44" s="10"/>
      <c r="BY44" s="10"/>
      <c r="BZ44" s="10"/>
      <c r="CA44" s="10"/>
      <c r="CB44" s="10"/>
      <c r="CC44" s="10"/>
      <c r="CD44" s="10"/>
      <c r="CE44" s="10"/>
      <c r="CF44" s="10"/>
    </row>
    <row r="45" spans="1:84">
      <c r="A45" s="1">
        <v>65</v>
      </c>
      <c r="B45" s="2" t="s">
        <v>291</v>
      </c>
      <c r="C45" s="3" t="s">
        <v>72</v>
      </c>
      <c r="D45" s="3" t="s">
        <v>73</v>
      </c>
      <c r="E45" s="4">
        <v>21.992222000000002</v>
      </c>
      <c r="F45" s="4">
        <v>94.036944000000005</v>
      </c>
      <c r="G45" s="3" t="s">
        <v>106</v>
      </c>
      <c r="H45" s="3" t="s">
        <v>292</v>
      </c>
      <c r="I45" s="3" t="s">
        <v>292</v>
      </c>
      <c r="J45" s="3"/>
      <c r="K45" s="3" t="s">
        <v>257</v>
      </c>
      <c r="L45" s="3" t="s">
        <v>291</v>
      </c>
      <c r="M45" s="3" t="s">
        <v>291</v>
      </c>
      <c r="N45" s="3" t="s">
        <v>291</v>
      </c>
      <c r="O45" s="3"/>
      <c r="P45" s="3" t="s">
        <v>112</v>
      </c>
      <c r="Q45" s="5"/>
      <c r="S45" s="10">
        <v>1813</v>
      </c>
      <c r="T45" s="6"/>
      <c r="U45" s="6">
        <v>1542</v>
      </c>
      <c r="V45" s="7">
        <v>43.9</v>
      </c>
      <c r="W45" s="6">
        <f t="shared" si="5"/>
        <v>1384.4304</v>
      </c>
      <c r="X45" s="8">
        <v>24.214009928295642</v>
      </c>
      <c r="Y45" s="9">
        <v>3.6446469248291577E-2</v>
      </c>
      <c r="AA45" s="7" t="s">
        <v>230</v>
      </c>
      <c r="AB45" s="6">
        <v>62.5</v>
      </c>
      <c r="AC45" s="6"/>
      <c r="AD45" s="6"/>
      <c r="AE45" s="6" t="str">
        <f t="shared" si="14"/>
        <v/>
      </c>
      <c r="AG45" s="8">
        <v>12.195</v>
      </c>
      <c r="AH45" s="7"/>
      <c r="AI45" s="10">
        <v>152.93</v>
      </c>
      <c r="AJ45" s="10">
        <v>172.37</v>
      </c>
      <c r="AK45" s="10">
        <v>325.3</v>
      </c>
      <c r="AL45" s="10">
        <f t="shared" si="18"/>
        <v>45.444718636632075</v>
      </c>
      <c r="AM45" s="6" t="s">
        <v>96</v>
      </c>
      <c r="AO45" s="7">
        <v>0</v>
      </c>
      <c r="AP45" s="2"/>
      <c r="AQ45" s="6">
        <v>38.43</v>
      </c>
      <c r="AR45" s="7">
        <v>24.018749999999997</v>
      </c>
      <c r="AS45" s="6">
        <v>52.9</v>
      </c>
      <c r="AT45" s="47">
        <v>3</v>
      </c>
      <c r="AU45" s="6">
        <v>40</v>
      </c>
      <c r="AV45" s="6">
        <v>170</v>
      </c>
      <c r="AW45" s="6"/>
      <c r="AX45" s="11">
        <v>0.48515981735159819</v>
      </c>
      <c r="AZ45" s="10">
        <v>66</v>
      </c>
      <c r="BA45" s="6">
        <v>40</v>
      </c>
      <c r="BB45" s="5" t="s">
        <v>292</v>
      </c>
      <c r="BD45" s="5"/>
      <c r="BF45" s="5" t="s">
        <v>113</v>
      </c>
      <c r="BG45" s="5" t="s">
        <v>69</v>
      </c>
      <c r="BH45" s="2" t="s">
        <v>80</v>
      </c>
      <c r="BI45" s="6">
        <f t="shared" si="15"/>
        <v>40</v>
      </c>
      <c r="BJ45" s="6">
        <v>40</v>
      </c>
      <c r="BK45" s="9">
        <f t="shared" si="13"/>
        <v>1</v>
      </c>
      <c r="BL45" s="10">
        <f t="shared" si="16"/>
        <v>0</v>
      </c>
      <c r="BM45" s="5"/>
      <c r="BO45" s="25" t="str">
        <f t="shared" si="17"/>
        <v/>
      </c>
      <c r="BQ45" s="1">
        <v>2017</v>
      </c>
      <c r="BR45" s="12"/>
      <c r="BU45" s="19"/>
      <c r="BV45" s="19"/>
      <c r="BW45" s="10"/>
      <c r="BX45" s="10"/>
      <c r="BY45" s="10"/>
      <c r="BZ45" s="10"/>
      <c r="CA45" s="10"/>
      <c r="CB45" s="10"/>
      <c r="CC45" s="10"/>
      <c r="CD45" s="10"/>
      <c r="CE45" s="10"/>
      <c r="CF45" s="10"/>
    </row>
    <row r="46" spans="1:84">
      <c r="A46" s="1">
        <v>66</v>
      </c>
      <c r="B46" s="2" t="s">
        <v>293</v>
      </c>
      <c r="C46" s="3" t="s">
        <v>72</v>
      </c>
      <c r="D46" s="3" t="s">
        <v>73</v>
      </c>
      <c r="E46" s="4">
        <v>21.46349</v>
      </c>
      <c r="F46" s="4">
        <v>96.391440000000003</v>
      </c>
      <c r="G46" s="3" t="s">
        <v>58</v>
      </c>
      <c r="H46" s="3" t="s">
        <v>59</v>
      </c>
      <c r="I46" s="3" t="s">
        <v>294</v>
      </c>
      <c r="J46" s="3"/>
      <c r="K46" s="3" t="s">
        <v>109</v>
      </c>
      <c r="L46" s="3" t="s">
        <v>147</v>
      </c>
      <c r="M46" s="3" t="s">
        <v>482</v>
      </c>
      <c r="N46" s="3" t="s">
        <v>295</v>
      </c>
      <c r="O46" s="3"/>
      <c r="P46" s="3" t="s">
        <v>112</v>
      </c>
      <c r="Q46" s="5">
        <v>8.9</v>
      </c>
      <c r="S46" s="10">
        <v>3873</v>
      </c>
      <c r="T46" s="6"/>
      <c r="U46" s="6">
        <v>1185</v>
      </c>
      <c r="V46" s="7">
        <v>70.900000000000006</v>
      </c>
      <c r="W46" s="6">
        <f t="shared" si="5"/>
        <v>2235.9024000000004</v>
      </c>
      <c r="X46" s="8">
        <v>18.306222566485928</v>
      </c>
      <c r="Y46" s="9">
        <v>0.15937940761636107</v>
      </c>
      <c r="AA46" s="7"/>
      <c r="AB46" s="6">
        <v>78.599999999999895</v>
      </c>
      <c r="AC46" s="6">
        <v>193</v>
      </c>
      <c r="AD46" s="6"/>
      <c r="AE46" s="6" t="str">
        <f t="shared" si="14"/>
        <v/>
      </c>
      <c r="AG46" s="8">
        <v>9.67</v>
      </c>
      <c r="AH46" s="8">
        <v>10.7</v>
      </c>
      <c r="AI46" s="10">
        <v>169.94999999999899</v>
      </c>
      <c r="AJ46" s="10">
        <v>273.55</v>
      </c>
      <c r="AK46" s="10">
        <v>443.49999999999898</v>
      </c>
      <c r="AL46" s="10">
        <f t="shared" si="18"/>
        <v>44.655683539675074</v>
      </c>
      <c r="AM46" s="6" t="s">
        <v>96</v>
      </c>
      <c r="AO46" s="7">
        <v>0</v>
      </c>
      <c r="AP46" s="2" t="s">
        <v>66</v>
      </c>
      <c r="AQ46" s="6"/>
      <c r="AR46" s="7"/>
      <c r="AS46" s="6"/>
      <c r="AT46" s="47">
        <v>8</v>
      </c>
      <c r="AU46" s="6">
        <v>30</v>
      </c>
      <c r="AV46" s="6">
        <v>135.69999999999999</v>
      </c>
      <c r="AW46" s="6">
        <v>15.5</v>
      </c>
      <c r="AX46" s="11">
        <v>0.51636225266362257</v>
      </c>
      <c r="AZ46" s="10">
        <v>33</v>
      </c>
      <c r="BA46" s="6">
        <v>16</v>
      </c>
      <c r="BB46" s="5" t="s">
        <v>296</v>
      </c>
      <c r="BD46" s="5"/>
      <c r="BF46" s="5" t="s">
        <v>113</v>
      </c>
      <c r="BG46" s="5" t="s">
        <v>69</v>
      </c>
      <c r="BH46" s="2" t="s">
        <v>80</v>
      </c>
      <c r="BI46" s="6">
        <f t="shared" si="15"/>
        <v>30</v>
      </c>
      <c r="BJ46" s="6">
        <v>30</v>
      </c>
      <c r="BK46" s="9">
        <f t="shared" si="13"/>
        <v>1</v>
      </c>
      <c r="BL46" s="10">
        <f t="shared" si="16"/>
        <v>0</v>
      </c>
      <c r="BM46" s="5"/>
      <c r="BO46" s="25" t="str">
        <f t="shared" si="17"/>
        <v/>
      </c>
      <c r="BQ46" s="1">
        <v>2015</v>
      </c>
      <c r="BR46" s="12"/>
      <c r="BU46" s="19"/>
      <c r="BV46" s="19"/>
      <c r="BW46" s="10"/>
      <c r="BX46" s="10"/>
      <c r="BY46" s="10"/>
      <c r="BZ46" s="10"/>
      <c r="CA46" s="10"/>
      <c r="CB46" s="10"/>
      <c r="CC46" s="10"/>
      <c r="CD46" s="10"/>
      <c r="CE46" s="10"/>
      <c r="CF46" s="10"/>
    </row>
    <row r="47" spans="1:84">
      <c r="A47" s="1">
        <v>67</v>
      </c>
      <c r="B47" s="2" t="s">
        <v>297</v>
      </c>
      <c r="C47" s="3" t="s">
        <v>138</v>
      </c>
      <c r="D47" s="3" t="s">
        <v>90</v>
      </c>
      <c r="E47" s="4">
        <v>21.733820999999999</v>
      </c>
      <c r="F47" s="4">
        <v>98.950044000000005</v>
      </c>
      <c r="G47" s="3" t="s">
        <v>58</v>
      </c>
      <c r="H47" s="3" t="s">
        <v>262</v>
      </c>
      <c r="I47" s="3" t="s">
        <v>298</v>
      </c>
      <c r="J47" s="3"/>
      <c r="K47" s="3" t="s">
        <v>62</v>
      </c>
      <c r="L47" s="3" t="s">
        <v>297</v>
      </c>
      <c r="M47" s="3" t="s">
        <v>297</v>
      </c>
      <c r="N47" s="3" t="s">
        <v>297</v>
      </c>
      <c r="O47" s="3"/>
      <c r="P47" s="3" t="s">
        <v>65</v>
      </c>
      <c r="Q47" s="5"/>
      <c r="S47" s="6">
        <v>7827</v>
      </c>
      <c r="T47" s="6">
        <v>1377.9</v>
      </c>
      <c r="U47" s="6">
        <v>1356</v>
      </c>
      <c r="V47" s="7">
        <v>165</v>
      </c>
      <c r="W47" s="6">
        <f t="shared" si="5"/>
        <v>5203.4400000000005</v>
      </c>
      <c r="X47" s="8">
        <f>1000*V47/S47</f>
        <v>21.08087389804523</v>
      </c>
      <c r="Y47" s="9">
        <v>0.67816091954022995</v>
      </c>
      <c r="AA47" s="7"/>
      <c r="AB47" s="6">
        <v>120.099999999999</v>
      </c>
      <c r="AC47" s="6">
        <v>483</v>
      </c>
      <c r="AD47" s="6">
        <v>460</v>
      </c>
      <c r="AE47" s="6">
        <f t="shared" si="14"/>
        <v>23</v>
      </c>
      <c r="AG47" s="8">
        <v>75.146500000000003</v>
      </c>
      <c r="AH47" s="8">
        <v>80</v>
      </c>
      <c r="AI47" s="10">
        <v>183.72</v>
      </c>
      <c r="AJ47" s="10">
        <v>266</v>
      </c>
      <c r="AK47" s="10">
        <v>449.72</v>
      </c>
      <c r="AL47" s="10">
        <f t="shared" si="18"/>
        <v>18.658810325476988</v>
      </c>
      <c r="AM47" s="6" t="s">
        <v>96</v>
      </c>
      <c r="AO47" s="7">
        <v>0</v>
      </c>
      <c r="AP47" s="2"/>
      <c r="AQ47" s="6"/>
      <c r="AR47" s="7"/>
      <c r="AS47" s="6"/>
      <c r="AT47" s="47">
        <v>2</v>
      </c>
      <c r="AU47" s="6">
        <v>210</v>
      </c>
      <c r="AV47" s="6">
        <v>937</v>
      </c>
      <c r="AW47" s="6"/>
      <c r="AX47" s="11">
        <v>0.50934985866492721</v>
      </c>
      <c r="AZ47" s="10"/>
      <c r="BA47" s="6"/>
      <c r="BB47" s="5"/>
      <c r="BD47" s="5"/>
      <c r="BF47" s="5" t="s">
        <v>177</v>
      </c>
      <c r="BG47" s="5" t="s">
        <v>125</v>
      </c>
      <c r="BH47" s="13" t="s">
        <v>126</v>
      </c>
      <c r="BI47" s="6">
        <f t="shared" si="15"/>
        <v>210</v>
      </c>
      <c r="BJ47" s="6">
        <v>105</v>
      </c>
      <c r="BK47" s="9">
        <f t="shared" si="13"/>
        <v>0.5</v>
      </c>
      <c r="BL47" s="10">
        <f t="shared" si="16"/>
        <v>105</v>
      </c>
      <c r="BM47" s="5"/>
      <c r="BO47" s="25">
        <f t="shared" si="17"/>
        <v>900</v>
      </c>
      <c r="BQ47" s="14"/>
      <c r="BR47" s="12">
        <v>2025</v>
      </c>
      <c r="BU47" s="19">
        <v>100</v>
      </c>
      <c r="BV47" s="19">
        <v>78.900000000000006</v>
      </c>
      <c r="BW47" s="10">
        <v>62</v>
      </c>
      <c r="BX47" s="10">
        <v>53.1</v>
      </c>
      <c r="BY47" s="10">
        <v>63</v>
      </c>
      <c r="BZ47" s="10">
        <v>172</v>
      </c>
      <c r="CA47" s="10">
        <v>526</v>
      </c>
      <c r="CB47" s="10">
        <v>676</v>
      </c>
      <c r="CC47" s="10">
        <v>456</v>
      </c>
      <c r="CD47" s="10">
        <v>313</v>
      </c>
      <c r="CE47" s="10">
        <v>212</v>
      </c>
      <c r="CF47" s="10">
        <v>137</v>
      </c>
    </row>
    <row r="48" spans="1:84">
      <c r="A48" s="1">
        <v>68</v>
      </c>
      <c r="B48" s="5" t="s">
        <v>300</v>
      </c>
      <c r="C48" s="3" t="s">
        <v>138</v>
      </c>
      <c r="D48" s="3" t="s">
        <v>90</v>
      </c>
      <c r="E48" s="4">
        <v>22.560266000399999</v>
      </c>
      <c r="F48" s="4">
        <v>97.124078999999995</v>
      </c>
      <c r="G48" s="3" t="s">
        <v>58</v>
      </c>
      <c r="H48" s="3" t="s">
        <v>301</v>
      </c>
      <c r="I48" s="3"/>
      <c r="J48" s="3"/>
      <c r="K48" s="18" t="s">
        <v>109</v>
      </c>
      <c r="L48" s="18" t="s">
        <v>147</v>
      </c>
      <c r="M48" s="18" t="s">
        <v>483</v>
      </c>
      <c r="N48" s="18" t="s">
        <v>302</v>
      </c>
      <c r="O48" s="18"/>
      <c r="P48" s="3" t="s">
        <v>65</v>
      </c>
      <c r="Q48" s="5"/>
      <c r="S48" s="6">
        <v>1368</v>
      </c>
      <c r="T48" s="6"/>
      <c r="U48" s="6">
        <v>1628</v>
      </c>
      <c r="V48" s="7">
        <v>35.4</v>
      </c>
      <c r="W48" s="6">
        <f t="shared" si="5"/>
        <v>1116.3743999999999</v>
      </c>
      <c r="X48" s="8">
        <v>25.87719298245614</v>
      </c>
      <c r="Y48" s="9">
        <v>0.19209039548022599</v>
      </c>
      <c r="AA48" s="7"/>
      <c r="AB48" s="6"/>
      <c r="AC48" s="6"/>
      <c r="AD48" s="6"/>
      <c r="AE48" s="6" t="str">
        <f t="shared" si="14"/>
        <v/>
      </c>
      <c r="AG48" s="7"/>
      <c r="AH48" s="7"/>
      <c r="AI48" s="10"/>
      <c r="AJ48" s="10"/>
      <c r="AK48" s="10"/>
      <c r="AL48" s="10"/>
      <c r="AM48" s="6"/>
      <c r="AO48" s="7">
        <v>0</v>
      </c>
      <c r="AP48" s="2"/>
      <c r="AQ48" s="6"/>
      <c r="AR48" s="7"/>
      <c r="AS48" s="6"/>
      <c r="AT48" s="47">
        <v>2</v>
      </c>
      <c r="AU48" s="6">
        <v>30</v>
      </c>
      <c r="AV48" s="6"/>
      <c r="AW48" s="6"/>
      <c r="AX48" s="11"/>
      <c r="AZ48" s="10"/>
      <c r="BA48" s="6"/>
      <c r="BB48" s="5"/>
      <c r="BD48" s="5"/>
      <c r="BF48" s="5" t="s">
        <v>303</v>
      </c>
      <c r="BG48" s="5" t="s">
        <v>160</v>
      </c>
      <c r="BH48" s="13" t="s">
        <v>126</v>
      </c>
      <c r="BI48" s="6">
        <f t="shared" si="15"/>
        <v>30</v>
      </c>
      <c r="BJ48" s="6">
        <v>30</v>
      </c>
      <c r="BK48" s="9">
        <f t="shared" si="13"/>
        <v>1</v>
      </c>
      <c r="BL48" s="10">
        <f t="shared" si="16"/>
        <v>0</v>
      </c>
      <c r="BM48" s="5"/>
      <c r="BO48" s="25">
        <f t="shared" si="17"/>
        <v>100</v>
      </c>
      <c r="BQ48" s="1"/>
      <c r="BR48" s="12">
        <v>2020</v>
      </c>
      <c r="BU48" s="19"/>
      <c r="BV48" s="19"/>
      <c r="BW48" s="10"/>
      <c r="BX48" s="10"/>
      <c r="BY48" s="10"/>
      <c r="BZ48" s="10"/>
      <c r="CA48" s="10"/>
      <c r="CB48" s="10"/>
      <c r="CC48" s="10"/>
      <c r="CD48" s="10"/>
      <c r="CE48" s="10"/>
      <c r="CF48" s="10"/>
    </row>
    <row r="49" spans="1:84">
      <c r="A49" s="1">
        <v>70</v>
      </c>
      <c r="B49" s="2" t="s">
        <v>304</v>
      </c>
      <c r="C49" s="3" t="s">
        <v>138</v>
      </c>
      <c r="D49" s="3" t="s">
        <v>90</v>
      </c>
      <c r="E49" s="4">
        <v>22.155565000199999</v>
      </c>
      <c r="F49" s="4">
        <v>97.248615000000001</v>
      </c>
      <c r="G49" s="3" t="s">
        <v>58</v>
      </c>
      <c r="H49" s="3" t="s">
        <v>301</v>
      </c>
      <c r="I49" s="3"/>
      <c r="J49" s="3"/>
      <c r="K49" s="18" t="s">
        <v>109</v>
      </c>
      <c r="L49" s="18" t="s">
        <v>147</v>
      </c>
      <c r="M49" s="18" t="s">
        <v>483</v>
      </c>
      <c r="N49" s="18" t="s">
        <v>302</v>
      </c>
      <c r="O49" s="18"/>
      <c r="P49" s="3" t="s">
        <v>65</v>
      </c>
      <c r="Q49" s="5"/>
      <c r="S49" s="6">
        <v>6664</v>
      </c>
      <c r="T49" s="6">
        <v>1150</v>
      </c>
      <c r="U49" s="6">
        <v>1628</v>
      </c>
      <c r="V49" s="7">
        <v>143</v>
      </c>
      <c r="W49" s="6">
        <f t="shared" si="5"/>
        <v>4509.6480000000001</v>
      </c>
      <c r="X49" s="8">
        <v>21.458583433373349</v>
      </c>
      <c r="Y49" s="9">
        <v>0.16643356643356644</v>
      </c>
      <c r="AA49" s="7"/>
      <c r="AB49" s="6"/>
      <c r="AC49" s="6"/>
      <c r="AD49" s="6"/>
      <c r="AE49" s="6" t="str">
        <f t="shared" si="14"/>
        <v/>
      </c>
      <c r="AG49" s="7"/>
      <c r="AH49" s="8"/>
      <c r="AI49" s="10"/>
      <c r="AJ49" s="10"/>
      <c r="AK49" s="10"/>
      <c r="AL49" s="10"/>
      <c r="AM49" s="6"/>
      <c r="AO49" s="7">
        <v>0</v>
      </c>
      <c r="AP49" s="2"/>
      <c r="AQ49" s="6"/>
      <c r="AR49" s="7"/>
      <c r="AS49" s="6"/>
      <c r="AT49" s="47"/>
      <c r="AU49" s="6">
        <v>210</v>
      </c>
      <c r="AV49" s="6"/>
      <c r="AW49" s="6"/>
      <c r="AX49" s="11"/>
      <c r="AZ49" s="10"/>
      <c r="BA49" s="6"/>
      <c r="BB49" s="5"/>
      <c r="BD49" s="5"/>
      <c r="BF49" s="5" t="s">
        <v>303</v>
      </c>
      <c r="BG49" s="5" t="s">
        <v>160</v>
      </c>
      <c r="BH49" s="13" t="s">
        <v>126</v>
      </c>
      <c r="BI49" s="6">
        <f t="shared" si="15"/>
        <v>210</v>
      </c>
      <c r="BJ49" s="6">
        <v>210</v>
      </c>
      <c r="BK49" s="9">
        <f t="shared" si="13"/>
        <v>1</v>
      </c>
      <c r="BL49" s="10">
        <f t="shared" si="16"/>
        <v>0</v>
      </c>
      <c r="BM49" s="5"/>
      <c r="BO49" s="25">
        <f t="shared" si="17"/>
        <v>900</v>
      </c>
      <c r="BQ49" s="1"/>
      <c r="BR49" s="12">
        <v>2020</v>
      </c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</row>
    <row r="50" spans="1:84">
      <c r="A50" s="1">
        <v>71</v>
      </c>
      <c r="B50" s="5" t="s">
        <v>305</v>
      </c>
      <c r="C50" s="3" t="s">
        <v>138</v>
      </c>
      <c r="D50" s="3" t="s">
        <v>90</v>
      </c>
      <c r="E50" s="4">
        <v>25.369858000000001</v>
      </c>
      <c r="F50" s="4">
        <v>97.811426999999995</v>
      </c>
      <c r="G50" s="3" t="s">
        <v>118</v>
      </c>
      <c r="H50" s="3" t="s">
        <v>119</v>
      </c>
      <c r="I50" s="3" t="s">
        <v>156</v>
      </c>
      <c r="J50" s="3" t="s">
        <v>306</v>
      </c>
      <c r="K50" s="3" t="s">
        <v>109</v>
      </c>
      <c r="L50" s="3" t="s">
        <v>120</v>
      </c>
      <c r="M50" s="3" t="s">
        <v>475</v>
      </c>
      <c r="N50" s="3" t="s">
        <v>158</v>
      </c>
      <c r="O50" s="3"/>
      <c r="P50" s="3" t="s">
        <v>65</v>
      </c>
      <c r="Q50" s="5"/>
      <c r="S50" s="6">
        <v>418</v>
      </c>
      <c r="T50" s="6">
        <v>2913</v>
      </c>
      <c r="U50" s="6"/>
      <c r="V50" s="7">
        <v>26.7</v>
      </c>
      <c r="W50" s="6">
        <f t="shared" si="5"/>
        <v>842.01120000000003</v>
      </c>
      <c r="X50" s="8">
        <v>63.875598086124398</v>
      </c>
      <c r="Y50" s="9">
        <v>0.28501872659176031</v>
      </c>
      <c r="AA50" s="7" t="s">
        <v>76</v>
      </c>
      <c r="AB50" s="6">
        <v>43.5</v>
      </c>
      <c r="AC50" s="6">
        <v>590</v>
      </c>
      <c r="AD50" s="6">
        <v>577.29999999999995</v>
      </c>
      <c r="AE50" s="6">
        <f t="shared" si="14"/>
        <v>12.700000000000045</v>
      </c>
      <c r="AG50" s="7"/>
      <c r="AH50" s="7">
        <v>1</v>
      </c>
      <c r="AI50" s="10">
        <v>0.34</v>
      </c>
      <c r="AJ50" s="10">
        <v>1.19</v>
      </c>
      <c r="AK50" s="10">
        <v>1.53</v>
      </c>
      <c r="AL50" s="10">
        <f t="shared" ref="AL50:AL52" si="19">AJ50/W50*365</f>
        <v>0.51584824524899431</v>
      </c>
      <c r="AM50" s="6" t="s">
        <v>77</v>
      </c>
      <c r="AO50" s="7">
        <v>15</v>
      </c>
      <c r="AP50" s="2"/>
      <c r="AQ50" s="6">
        <v>33.06</v>
      </c>
      <c r="AR50" s="7">
        <v>4.3442838370565049</v>
      </c>
      <c r="AS50" s="6">
        <v>322</v>
      </c>
      <c r="AT50" s="47"/>
      <c r="AU50" s="6">
        <v>165</v>
      </c>
      <c r="AV50" s="6">
        <v>472.75</v>
      </c>
      <c r="AW50" s="6">
        <v>19.13</v>
      </c>
      <c r="AX50" s="11">
        <v>0.32707209077072091</v>
      </c>
      <c r="AZ50" s="10"/>
      <c r="BA50" s="6"/>
      <c r="BB50" s="5"/>
      <c r="BD50" s="5"/>
      <c r="BF50" s="5" t="s">
        <v>159</v>
      </c>
      <c r="BG50" s="5" t="s">
        <v>160</v>
      </c>
      <c r="BH50" s="13" t="s">
        <v>126</v>
      </c>
      <c r="BI50" s="6">
        <f t="shared" si="15"/>
        <v>165</v>
      </c>
      <c r="BJ50" s="6">
        <v>165</v>
      </c>
      <c r="BK50" s="9">
        <f t="shared" si="13"/>
        <v>1</v>
      </c>
      <c r="BL50" s="10">
        <f t="shared" si="16"/>
        <v>0</v>
      </c>
      <c r="BM50" s="5"/>
      <c r="BO50" s="25">
        <f t="shared" si="17"/>
        <v>700</v>
      </c>
      <c r="BQ50" s="1"/>
      <c r="BR50" s="12">
        <v>2020</v>
      </c>
      <c r="BU50" s="19">
        <v>11.5</v>
      </c>
      <c r="BV50" s="19">
        <v>8.8699999999999992</v>
      </c>
      <c r="BW50" s="10">
        <v>7.61</v>
      </c>
      <c r="BX50" s="10">
        <v>10.4</v>
      </c>
      <c r="BY50" s="10">
        <v>17.399999999999999</v>
      </c>
      <c r="BZ50" s="10">
        <v>49.1</v>
      </c>
      <c r="CA50" s="10">
        <v>72.5</v>
      </c>
      <c r="CB50" s="10">
        <v>47.2</v>
      </c>
      <c r="CC50" s="10">
        <v>33.5</v>
      </c>
      <c r="CD50" s="10">
        <v>27.8</v>
      </c>
      <c r="CE50" s="10">
        <v>15.8</v>
      </c>
      <c r="CF50" s="10">
        <v>12.3</v>
      </c>
    </row>
    <row r="51" spans="1:84">
      <c r="A51" s="1">
        <v>72</v>
      </c>
      <c r="B51" s="5" t="s">
        <v>307</v>
      </c>
      <c r="C51" s="3" t="s">
        <v>89</v>
      </c>
      <c r="D51" s="3" t="s">
        <v>90</v>
      </c>
      <c r="E51" s="4">
        <v>20.742515999999998</v>
      </c>
      <c r="F51" s="4">
        <v>100.24102600000001</v>
      </c>
      <c r="G51" s="3" t="s">
        <v>58</v>
      </c>
      <c r="H51" s="3" t="s">
        <v>308</v>
      </c>
      <c r="I51" s="3" t="s">
        <v>308</v>
      </c>
      <c r="J51" s="3"/>
      <c r="K51" s="3" t="s">
        <v>175</v>
      </c>
      <c r="L51" s="3" t="s">
        <v>307</v>
      </c>
      <c r="M51" s="3" t="s">
        <v>307</v>
      </c>
      <c r="N51" s="3" t="s">
        <v>307</v>
      </c>
      <c r="O51" s="3"/>
      <c r="P51" s="3" t="s">
        <v>65</v>
      </c>
      <c r="Q51" s="5"/>
      <c r="S51" s="6">
        <v>2614</v>
      </c>
      <c r="T51" s="6">
        <v>2964</v>
      </c>
      <c r="U51" s="6">
        <v>1408</v>
      </c>
      <c r="V51" s="7">
        <v>46.1</v>
      </c>
      <c r="W51" s="6">
        <f t="shared" si="5"/>
        <v>1453.8096</v>
      </c>
      <c r="X51" s="8">
        <v>17.635807192042847</v>
      </c>
      <c r="Y51" s="9">
        <v>0.1245119305856833</v>
      </c>
      <c r="AA51" s="7" t="s">
        <v>76</v>
      </c>
      <c r="AB51" s="6">
        <v>26</v>
      </c>
      <c r="AC51" s="6">
        <v>396.75</v>
      </c>
      <c r="AD51" s="6"/>
      <c r="AE51" s="6" t="str">
        <f t="shared" si="14"/>
        <v/>
      </c>
      <c r="AG51" s="7"/>
      <c r="AH51" s="7"/>
      <c r="AI51" s="10">
        <v>2.38</v>
      </c>
      <c r="AJ51" s="10">
        <v>11.59</v>
      </c>
      <c r="AK51" s="10">
        <v>13.969999999999999</v>
      </c>
      <c r="AL51" s="10">
        <f t="shared" si="19"/>
        <v>2.9098377118984495</v>
      </c>
      <c r="AM51" s="6" t="s">
        <v>77</v>
      </c>
      <c r="AO51" s="7">
        <v>0</v>
      </c>
      <c r="AP51" s="2" t="s">
        <v>309</v>
      </c>
      <c r="AQ51" s="6">
        <v>304.48</v>
      </c>
      <c r="AR51" s="7">
        <v>53.045296167247386</v>
      </c>
      <c r="AS51" s="6">
        <v>13.5</v>
      </c>
      <c r="AT51" s="47"/>
      <c r="AU51" s="6">
        <v>36</v>
      </c>
      <c r="AV51" s="6">
        <v>156</v>
      </c>
      <c r="AW51" s="6">
        <v>15.3</v>
      </c>
      <c r="AX51" s="11">
        <v>0.49467275494672758</v>
      </c>
      <c r="AZ51" s="10">
        <v>132</v>
      </c>
      <c r="BA51" s="6">
        <v>48</v>
      </c>
      <c r="BB51" s="5" t="s">
        <v>310</v>
      </c>
      <c r="BD51" s="5"/>
      <c r="BF51" s="5" t="s">
        <v>311</v>
      </c>
      <c r="BG51" s="5" t="s">
        <v>69</v>
      </c>
      <c r="BH51" s="13" t="s">
        <v>70</v>
      </c>
      <c r="BI51" s="6">
        <f t="shared" si="15"/>
        <v>36</v>
      </c>
      <c r="BJ51" s="6">
        <v>36</v>
      </c>
      <c r="BK51" s="9">
        <f t="shared" si="13"/>
        <v>1</v>
      </c>
      <c r="BL51" s="10">
        <f t="shared" si="16"/>
        <v>0</v>
      </c>
      <c r="BM51" s="5"/>
      <c r="BO51" s="25">
        <f t="shared" si="17"/>
        <v>100</v>
      </c>
      <c r="BQ51" s="1"/>
      <c r="BR51" s="12">
        <v>2021</v>
      </c>
      <c r="BU51" s="19">
        <v>8.76</v>
      </c>
      <c r="BV51" s="19">
        <v>6.63</v>
      </c>
      <c r="BW51" s="10">
        <v>5.74</v>
      </c>
      <c r="BX51" s="10">
        <v>7.87</v>
      </c>
      <c r="BY51" s="10">
        <v>13.23</v>
      </c>
      <c r="BZ51" s="10">
        <v>36.93</v>
      </c>
      <c r="CA51" s="10">
        <v>60.37</v>
      </c>
      <c r="CB51" s="10">
        <v>29.88</v>
      </c>
      <c r="CC51" s="10">
        <v>25.23</v>
      </c>
      <c r="CD51" s="10">
        <v>21.08</v>
      </c>
      <c r="CE51" s="10">
        <v>11.93</v>
      </c>
      <c r="CF51" s="10">
        <v>9.33</v>
      </c>
    </row>
    <row r="52" spans="1:84">
      <c r="A52" s="1">
        <v>73</v>
      </c>
      <c r="B52" s="5" t="s">
        <v>312</v>
      </c>
      <c r="C52" s="3" t="s">
        <v>313</v>
      </c>
      <c r="D52" s="3" t="s">
        <v>90</v>
      </c>
      <c r="E52" s="4">
        <v>23.9443409997</v>
      </c>
      <c r="F52" s="4">
        <v>97.911000999699993</v>
      </c>
      <c r="G52" s="3" t="s">
        <v>58</v>
      </c>
      <c r="H52" s="3" t="s">
        <v>314</v>
      </c>
      <c r="I52" s="3" t="s">
        <v>314</v>
      </c>
      <c r="J52" s="3" t="s">
        <v>315</v>
      </c>
      <c r="K52" s="3" t="s">
        <v>109</v>
      </c>
      <c r="L52" s="3" t="s">
        <v>316</v>
      </c>
      <c r="M52" s="3" t="s">
        <v>316</v>
      </c>
      <c r="N52" s="3" t="s">
        <v>317</v>
      </c>
      <c r="O52" s="3"/>
      <c r="P52" s="3" t="s">
        <v>65</v>
      </c>
      <c r="Q52" s="5"/>
      <c r="S52" s="6">
        <v>1025</v>
      </c>
      <c r="T52" s="6">
        <v>1418</v>
      </c>
      <c r="U52" s="6">
        <v>1533</v>
      </c>
      <c r="V52" s="7">
        <v>32.6</v>
      </c>
      <c r="W52" s="6">
        <f t="shared" si="5"/>
        <v>1028.0736000000002</v>
      </c>
      <c r="X52" s="8">
        <v>31.804878048780488</v>
      </c>
      <c r="Y52" s="9">
        <v>0.17699386503067482</v>
      </c>
      <c r="AA52" s="7"/>
      <c r="AB52" s="6">
        <v>54</v>
      </c>
      <c r="AC52" s="6">
        <v>805</v>
      </c>
      <c r="AD52" s="6">
        <v>795</v>
      </c>
      <c r="AE52" s="6">
        <f t="shared" si="14"/>
        <v>10</v>
      </c>
      <c r="AG52" s="7"/>
      <c r="AH52" s="7">
        <v>1.3</v>
      </c>
      <c r="AI52" s="10">
        <v>20.55</v>
      </c>
      <c r="AJ52" s="10">
        <v>31.16</v>
      </c>
      <c r="AK52" s="10">
        <v>51.71</v>
      </c>
      <c r="AL52" s="10">
        <f t="shared" si="19"/>
        <v>11.062826630311291</v>
      </c>
      <c r="AM52" s="6" t="s">
        <v>96</v>
      </c>
      <c r="AO52" s="7">
        <v>0</v>
      </c>
      <c r="AP52" s="2" t="s">
        <v>190</v>
      </c>
      <c r="AQ52" s="6">
        <v>59.37</v>
      </c>
      <c r="AR52" s="7">
        <v>10.289428076256499</v>
      </c>
      <c r="AS52" s="6">
        <v>38.75</v>
      </c>
      <c r="AT52" s="47">
        <v>2</v>
      </c>
      <c r="AU52" s="6">
        <v>20</v>
      </c>
      <c r="AV52" s="6">
        <v>83.3</v>
      </c>
      <c r="AW52" s="6">
        <v>2.72</v>
      </c>
      <c r="AX52" s="11">
        <v>0.4754566210045662</v>
      </c>
      <c r="AZ52" s="10"/>
      <c r="BA52" s="6"/>
      <c r="BB52" s="5"/>
      <c r="BD52" s="5"/>
      <c r="BF52" s="5" t="s">
        <v>318</v>
      </c>
      <c r="BG52" s="5" t="s">
        <v>69</v>
      </c>
      <c r="BH52" s="21" t="s">
        <v>70</v>
      </c>
      <c r="BI52" s="6">
        <f t="shared" si="15"/>
        <v>20</v>
      </c>
      <c r="BJ52" s="6">
        <v>20</v>
      </c>
      <c r="BK52" s="9">
        <f t="shared" si="13"/>
        <v>1</v>
      </c>
      <c r="BL52" s="10">
        <f t="shared" si="16"/>
        <v>0</v>
      </c>
      <c r="BM52" s="5"/>
      <c r="BO52" s="25">
        <f t="shared" si="17"/>
        <v>100</v>
      </c>
      <c r="BQ52" s="1"/>
      <c r="BR52" s="12">
        <v>2019</v>
      </c>
      <c r="BU52" s="19">
        <v>14.1</v>
      </c>
      <c r="BV52" s="19">
        <v>11.6</v>
      </c>
      <c r="BW52" s="10">
        <v>8.2799999999999994</v>
      </c>
      <c r="BX52" s="10">
        <v>5.77</v>
      </c>
      <c r="BY52" s="10">
        <v>7.94</v>
      </c>
      <c r="BZ52" s="10">
        <v>33.5</v>
      </c>
      <c r="CA52" s="10">
        <v>74.400000000000006</v>
      </c>
      <c r="CB52" s="10">
        <v>86.1</v>
      </c>
      <c r="CC52" s="10">
        <v>57.5</v>
      </c>
      <c r="CD52" s="10">
        <v>42.5</v>
      </c>
      <c r="CE52" s="10">
        <v>28.4</v>
      </c>
      <c r="CF52" s="10">
        <v>18.8</v>
      </c>
    </row>
    <row r="53" spans="1:84">
      <c r="A53" s="1">
        <v>77</v>
      </c>
      <c r="B53" s="5" t="s">
        <v>320</v>
      </c>
      <c r="C53" s="3" t="s">
        <v>138</v>
      </c>
      <c r="D53" s="3" t="s">
        <v>90</v>
      </c>
      <c r="E53" s="4">
        <v>20.062121000000001</v>
      </c>
      <c r="F53" s="4">
        <v>97.437368000000006</v>
      </c>
      <c r="G53" s="3" t="s">
        <v>58</v>
      </c>
      <c r="H53" s="3" t="s">
        <v>184</v>
      </c>
      <c r="I53" s="3"/>
      <c r="J53" s="3"/>
      <c r="K53" s="3" t="s">
        <v>62</v>
      </c>
      <c r="L53" s="3" t="s">
        <v>63</v>
      </c>
      <c r="M53" s="3" t="s">
        <v>63</v>
      </c>
      <c r="N53" s="3" t="s">
        <v>63</v>
      </c>
      <c r="O53" s="3"/>
      <c r="P53" s="3" t="s">
        <v>65</v>
      </c>
      <c r="Q53" s="5"/>
      <c r="S53" s="6">
        <v>3352</v>
      </c>
      <c r="T53" s="6">
        <v>1100</v>
      </c>
      <c r="U53" s="6">
        <v>1446</v>
      </c>
      <c r="V53" s="7">
        <v>66.400000000000006</v>
      </c>
      <c r="W53" s="6">
        <f t="shared" si="5"/>
        <v>2093.9904000000001</v>
      </c>
      <c r="X53" s="8">
        <v>19.809069212410503</v>
      </c>
      <c r="Y53" s="9">
        <v>0.21084337349397589</v>
      </c>
      <c r="AA53" s="7"/>
      <c r="AB53" s="6">
        <v>10</v>
      </c>
      <c r="AC53" s="6">
        <v>570</v>
      </c>
      <c r="AD53" s="6"/>
      <c r="AE53" s="6" t="str">
        <f t="shared" si="14"/>
        <v/>
      </c>
      <c r="AG53" s="7"/>
      <c r="AH53" s="7">
        <v>0.2</v>
      </c>
      <c r="AI53" s="10"/>
      <c r="AJ53" s="10"/>
      <c r="AK53" s="10">
        <v>7</v>
      </c>
      <c r="AL53" s="10"/>
      <c r="AM53" s="6"/>
      <c r="AO53" s="7">
        <v>17.8</v>
      </c>
      <c r="AP53" s="2"/>
      <c r="AQ53" s="6">
        <v>65</v>
      </c>
      <c r="AR53" s="7">
        <v>4.6428571428571432</v>
      </c>
      <c r="AS53" s="6"/>
      <c r="AT53" s="47">
        <v>4</v>
      </c>
      <c r="AU53" s="6">
        <v>150</v>
      </c>
      <c r="AV53" s="6">
        <v>782</v>
      </c>
      <c r="AW53" s="6"/>
      <c r="AX53" s="11">
        <v>0.59512937595129378</v>
      </c>
      <c r="AZ53" s="10"/>
      <c r="BA53" s="6"/>
      <c r="BB53" s="5"/>
      <c r="BD53" s="5"/>
      <c r="BF53" s="5" t="s">
        <v>172</v>
      </c>
      <c r="BG53" s="5" t="s">
        <v>173</v>
      </c>
      <c r="BH53" s="13" t="s">
        <v>126</v>
      </c>
      <c r="BI53" s="6">
        <f t="shared" si="15"/>
        <v>150</v>
      </c>
      <c r="BJ53" s="6">
        <v>150</v>
      </c>
      <c r="BK53" s="9">
        <f t="shared" si="13"/>
        <v>1</v>
      </c>
      <c r="BL53" s="10">
        <f t="shared" si="16"/>
        <v>0</v>
      </c>
      <c r="BM53" s="5"/>
      <c r="BO53" s="25">
        <f t="shared" si="17"/>
        <v>600</v>
      </c>
      <c r="BQ53" s="1"/>
      <c r="BR53" s="12">
        <v>2020</v>
      </c>
      <c r="BU53" s="19"/>
      <c r="BV53" s="19"/>
      <c r="BW53" s="10"/>
      <c r="BX53" s="10"/>
      <c r="BY53" s="10"/>
      <c r="BZ53" s="10"/>
      <c r="CA53" s="10"/>
      <c r="CB53" s="10"/>
      <c r="CC53" s="10"/>
      <c r="CD53" s="10"/>
      <c r="CE53" s="10"/>
      <c r="CF53" s="10"/>
    </row>
    <row r="54" spans="1:84">
      <c r="A54" s="1">
        <v>82</v>
      </c>
      <c r="B54" s="2" t="s">
        <v>321</v>
      </c>
      <c r="C54" s="3" t="s">
        <v>180</v>
      </c>
      <c r="D54" s="3" t="s">
        <v>90</v>
      </c>
      <c r="E54" s="4">
        <v>25.090722</v>
      </c>
      <c r="F54" s="4">
        <v>97.713905999999994</v>
      </c>
      <c r="G54" s="3" t="s">
        <v>118</v>
      </c>
      <c r="H54" s="3" t="s">
        <v>119</v>
      </c>
      <c r="I54" s="3" t="s">
        <v>129</v>
      </c>
      <c r="J54" s="3" t="s">
        <v>129</v>
      </c>
      <c r="K54" s="3" t="s">
        <v>109</v>
      </c>
      <c r="L54" s="3" t="s">
        <v>484</v>
      </c>
      <c r="M54" s="3" t="s">
        <v>484</v>
      </c>
      <c r="N54" s="3" t="s">
        <v>322</v>
      </c>
      <c r="O54" s="3"/>
      <c r="P54" s="3" t="s">
        <v>65</v>
      </c>
      <c r="Q54" s="5"/>
      <c r="S54" s="6">
        <v>1121</v>
      </c>
      <c r="T54" s="6">
        <v>2500</v>
      </c>
      <c r="U54" s="6">
        <v>1910</v>
      </c>
      <c r="V54" s="7">
        <v>79.400000000000006</v>
      </c>
      <c r="W54" s="6">
        <f t="shared" si="5"/>
        <v>2503.9584000000004</v>
      </c>
      <c r="X54" s="8">
        <v>70.829616413916142</v>
      </c>
      <c r="Y54" s="9">
        <v>7.0528967254408048E-2</v>
      </c>
      <c r="AA54" s="7" t="s">
        <v>76</v>
      </c>
      <c r="AB54" s="6">
        <v>56</v>
      </c>
      <c r="AC54" s="6">
        <v>316</v>
      </c>
      <c r="AD54" s="6">
        <v>302</v>
      </c>
      <c r="AE54" s="6">
        <f t="shared" si="14"/>
        <v>14</v>
      </c>
      <c r="AG54" s="8">
        <v>2.1970000000000001</v>
      </c>
      <c r="AH54" s="7">
        <v>0.6</v>
      </c>
      <c r="AI54" s="10">
        <v>14.17</v>
      </c>
      <c r="AJ54" s="10">
        <v>0.34</v>
      </c>
      <c r="AK54" s="10">
        <v>14.51</v>
      </c>
      <c r="AL54" s="10">
        <f t="shared" ref="AL54:AL60" si="20">AJ54/W54*365</f>
        <v>4.9561526261778142E-2</v>
      </c>
      <c r="AM54" s="6" t="s">
        <v>77</v>
      </c>
      <c r="AO54" s="7">
        <v>6</v>
      </c>
      <c r="AP54" s="2" t="s">
        <v>66</v>
      </c>
      <c r="AQ54" s="6">
        <v>112.5</v>
      </c>
      <c r="AR54" s="7">
        <v>19.333928571428572</v>
      </c>
      <c r="AS54" s="6">
        <v>144</v>
      </c>
      <c r="AT54" s="47">
        <v>3</v>
      </c>
      <c r="AU54" s="6">
        <v>141</v>
      </c>
      <c r="AV54" s="6">
        <v>684</v>
      </c>
      <c r="AW54" s="6">
        <v>27.724</v>
      </c>
      <c r="AX54" s="11">
        <v>0.54223744292237441</v>
      </c>
      <c r="AZ54" s="10"/>
      <c r="BA54" s="6"/>
      <c r="BB54" s="5"/>
      <c r="BD54" s="5"/>
      <c r="BF54" s="5" t="s">
        <v>323</v>
      </c>
      <c r="BG54" s="5" t="s">
        <v>160</v>
      </c>
      <c r="BH54" s="22" t="s">
        <v>126</v>
      </c>
      <c r="BI54" s="6">
        <f t="shared" si="15"/>
        <v>141</v>
      </c>
      <c r="BJ54" s="6"/>
      <c r="BK54" s="9"/>
      <c r="BL54" s="10" t="str">
        <f t="shared" si="16"/>
        <v/>
      </c>
      <c r="BM54" s="5" t="s">
        <v>178</v>
      </c>
      <c r="BO54" s="25">
        <f t="shared" si="17"/>
        <v>600</v>
      </c>
      <c r="BQ54" s="1"/>
      <c r="BR54" s="12">
        <v>2027</v>
      </c>
      <c r="BU54" s="10">
        <v>37.799999999999997</v>
      </c>
      <c r="BV54" s="10">
        <v>35.5</v>
      </c>
      <c r="BW54" s="10">
        <v>27.3</v>
      </c>
      <c r="BX54" s="10">
        <v>23.3</v>
      </c>
      <c r="BY54" s="10">
        <v>23.2</v>
      </c>
      <c r="BZ54" s="10">
        <v>55.3</v>
      </c>
      <c r="CA54" s="19">
        <v>156</v>
      </c>
      <c r="CB54" s="19">
        <v>256</v>
      </c>
      <c r="CC54" s="10">
        <v>125</v>
      </c>
      <c r="CD54" s="10">
        <v>106.6</v>
      </c>
      <c r="CE54" s="10">
        <v>88.5</v>
      </c>
      <c r="CF54" s="10">
        <v>60</v>
      </c>
    </row>
    <row r="55" spans="1:84">
      <c r="A55" s="1">
        <v>83</v>
      </c>
      <c r="B55" s="5" t="s">
        <v>325</v>
      </c>
      <c r="C55" s="3" t="s">
        <v>89</v>
      </c>
      <c r="D55" s="3" t="s">
        <v>90</v>
      </c>
      <c r="E55" s="4">
        <v>22.720942999599998</v>
      </c>
      <c r="F55" s="4">
        <v>97.319364999900003</v>
      </c>
      <c r="G55" s="3" t="s">
        <v>58</v>
      </c>
      <c r="H55" s="3" t="s">
        <v>326</v>
      </c>
      <c r="I55" s="3" t="s">
        <v>301</v>
      </c>
      <c r="J55" s="3"/>
      <c r="K55" s="18" t="s">
        <v>109</v>
      </c>
      <c r="L55" s="18" t="s">
        <v>147</v>
      </c>
      <c r="M55" s="18" t="s">
        <v>483</v>
      </c>
      <c r="N55" s="18" t="s">
        <v>302</v>
      </c>
      <c r="O55" s="18"/>
      <c r="P55" s="3" t="s">
        <v>65</v>
      </c>
      <c r="Q55" s="5"/>
      <c r="S55" s="6">
        <v>6832</v>
      </c>
      <c r="T55" s="6"/>
      <c r="U55" s="6">
        <v>1628</v>
      </c>
      <c r="V55" s="7">
        <v>129.6</v>
      </c>
      <c r="W55" s="6">
        <f t="shared" si="5"/>
        <v>4087.0655999999999</v>
      </c>
      <c r="X55" s="8">
        <v>18.969555035128806</v>
      </c>
      <c r="Y55" s="9">
        <v>0.21296296296296299</v>
      </c>
      <c r="AA55" s="7" t="s">
        <v>76</v>
      </c>
      <c r="AB55" s="6">
        <v>114</v>
      </c>
      <c r="AC55" s="6">
        <v>492</v>
      </c>
      <c r="AD55" s="6">
        <v>478.6</v>
      </c>
      <c r="AE55" s="6">
        <f t="shared" si="14"/>
        <v>13.399999999999977</v>
      </c>
      <c r="AG55" s="7"/>
      <c r="AH55" s="7">
        <v>4</v>
      </c>
      <c r="AI55" s="10"/>
      <c r="AJ55" s="10"/>
      <c r="AK55" s="10"/>
      <c r="AL55" s="10">
        <f t="shared" si="20"/>
        <v>0</v>
      </c>
      <c r="AM55" s="6"/>
      <c r="AO55" s="7"/>
      <c r="AP55" s="2"/>
      <c r="AQ55" s="6">
        <v>112.9</v>
      </c>
      <c r="AR55" s="7">
        <v>4.0905797101449277</v>
      </c>
      <c r="AS55" s="6">
        <v>85</v>
      </c>
      <c r="AT55" s="47"/>
      <c r="AU55" s="6">
        <v>100</v>
      </c>
      <c r="AV55" s="6">
        <v>635</v>
      </c>
      <c r="AW55" s="6">
        <v>47.35</v>
      </c>
      <c r="AX55" s="11">
        <v>0.72488584474885842</v>
      </c>
      <c r="AZ55" s="10"/>
      <c r="BA55" s="6"/>
      <c r="BB55" s="5"/>
      <c r="BD55" s="5"/>
      <c r="BF55" s="5" t="s">
        <v>327</v>
      </c>
      <c r="BG55" s="5" t="s">
        <v>69</v>
      </c>
      <c r="BH55" s="21" t="s">
        <v>70</v>
      </c>
      <c r="BI55" s="6">
        <f t="shared" si="15"/>
        <v>100</v>
      </c>
      <c r="BJ55" s="6">
        <v>100</v>
      </c>
      <c r="BK55" s="9">
        <f t="shared" ref="BK55:BK63" si="21">BJ55/BI55</f>
        <v>1</v>
      </c>
      <c r="BL55" s="10">
        <f t="shared" si="16"/>
        <v>0</v>
      </c>
      <c r="BM55" s="5"/>
      <c r="BO55" s="25">
        <f t="shared" si="17"/>
        <v>400</v>
      </c>
      <c r="BQ55" s="1"/>
      <c r="BR55" s="12">
        <v>2021</v>
      </c>
      <c r="BU55" s="19"/>
      <c r="BV55" s="19"/>
      <c r="BW55" s="10"/>
      <c r="BX55" s="10"/>
      <c r="BY55" s="10"/>
      <c r="BZ55" s="10"/>
      <c r="CA55" s="19"/>
      <c r="CB55" s="19"/>
      <c r="CC55" s="10"/>
      <c r="CD55" s="10"/>
      <c r="CE55" s="10"/>
      <c r="CF55" s="10"/>
    </row>
    <row r="56" spans="1:84">
      <c r="A56" s="1">
        <v>86</v>
      </c>
      <c r="B56" s="2" t="s">
        <v>328</v>
      </c>
      <c r="C56" s="3" t="s">
        <v>72</v>
      </c>
      <c r="D56" s="3" t="s">
        <v>73</v>
      </c>
      <c r="E56" s="4">
        <v>19.741200119999899</v>
      </c>
      <c r="F56" s="4">
        <v>96.450482989999898</v>
      </c>
      <c r="G56" s="3" t="s">
        <v>329</v>
      </c>
      <c r="H56" s="3" t="s">
        <v>330</v>
      </c>
      <c r="I56" s="3" t="s">
        <v>331</v>
      </c>
      <c r="J56" s="3"/>
      <c r="K56" s="3" t="s">
        <v>94</v>
      </c>
      <c r="L56" s="3" t="s">
        <v>332</v>
      </c>
      <c r="M56" s="3" t="s">
        <v>332</v>
      </c>
      <c r="N56" s="3" t="s">
        <v>333</v>
      </c>
      <c r="O56" s="3"/>
      <c r="P56" s="3" t="s">
        <v>65</v>
      </c>
      <c r="Q56" s="5"/>
      <c r="S56" s="6">
        <v>821</v>
      </c>
      <c r="T56" s="6">
        <v>1650</v>
      </c>
      <c r="U56" s="6">
        <v>1269</v>
      </c>
      <c r="V56" s="7">
        <v>18.3</v>
      </c>
      <c r="W56" s="6">
        <f t="shared" si="5"/>
        <v>577.10880000000009</v>
      </c>
      <c r="X56" s="8">
        <v>22.289890377588307</v>
      </c>
      <c r="Y56" s="9">
        <v>0.17486338797814208</v>
      </c>
      <c r="AA56" s="7"/>
      <c r="AB56" s="6">
        <v>72</v>
      </c>
      <c r="AC56" s="6">
        <v>295</v>
      </c>
      <c r="AD56" s="6"/>
      <c r="AE56" s="6" t="str">
        <f t="shared" si="14"/>
        <v/>
      </c>
      <c r="AG56" s="8">
        <v>0.31</v>
      </c>
      <c r="AH56" s="8">
        <v>3</v>
      </c>
      <c r="AI56" s="10">
        <v>5.3</v>
      </c>
      <c r="AJ56" s="10">
        <v>3.7</v>
      </c>
      <c r="AK56" s="10">
        <v>9</v>
      </c>
      <c r="AL56" s="10">
        <f t="shared" si="20"/>
        <v>2.3401133373810965</v>
      </c>
      <c r="AM56" s="6" t="s">
        <v>77</v>
      </c>
      <c r="AO56" s="7">
        <v>5.24</v>
      </c>
      <c r="AP56" s="2" t="s">
        <v>66</v>
      </c>
      <c r="AQ56" s="6">
        <v>45.814291768317126</v>
      </c>
      <c r="AR56" s="7">
        <v>14.316966177599101</v>
      </c>
      <c r="AS56" s="6">
        <v>100</v>
      </c>
      <c r="AT56" s="47"/>
      <c r="AU56" s="6">
        <v>40</v>
      </c>
      <c r="AV56" s="6">
        <v>152</v>
      </c>
      <c r="AW56" s="6">
        <v>12.6</v>
      </c>
      <c r="AX56" s="11">
        <v>0.43378995433789952</v>
      </c>
      <c r="AZ56" s="10">
        <v>230</v>
      </c>
      <c r="BA56" s="6" t="s">
        <v>334</v>
      </c>
      <c r="BB56" s="5" t="s">
        <v>335</v>
      </c>
      <c r="BD56" s="5"/>
      <c r="BF56" s="5" t="s">
        <v>79</v>
      </c>
      <c r="BG56" s="5" t="s">
        <v>69</v>
      </c>
      <c r="BH56" s="2" t="s">
        <v>80</v>
      </c>
      <c r="BI56" s="6">
        <f t="shared" si="15"/>
        <v>40</v>
      </c>
      <c r="BJ56" s="6">
        <v>40</v>
      </c>
      <c r="BK56" s="9">
        <f t="shared" si="21"/>
        <v>1</v>
      </c>
      <c r="BL56" s="10">
        <f t="shared" si="16"/>
        <v>0</v>
      </c>
      <c r="BM56" s="5"/>
      <c r="BO56" s="25" t="str">
        <f t="shared" si="17"/>
        <v/>
      </c>
      <c r="BQ56" s="1">
        <v>2013</v>
      </c>
      <c r="BR56" s="12"/>
      <c r="BU56" s="19"/>
      <c r="BV56" s="19"/>
      <c r="BW56" s="10"/>
      <c r="BX56" s="10"/>
      <c r="BY56" s="10"/>
      <c r="BZ56" s="10"/>
      <c r="CA56" s="10"/>
      <c r="CB56" s="10"/>
      <c r="CC56" s="10"/>
      <c r="CD56" s="10"/>
      <c r="CE56" s="10"/>
      <c r="CF56" s="10"/>
    </row>
    <row r="57" spans="1:84">
      <c r="A57" s="1">
        <v>92</v>
      </c>
      <c r="B57" s="2" t="s">
        <v>336</v>
      </c>
      <c r="C57" s="3" t="s">
        <v>180</v>
      </c>
      <c r="D57" s="3" t="s">
        <v>90</v>
      </c>
      <c r="E57" s="4">
        <v>22.9874639999999</v>
      </c>
      <c r="F57" s="4">
        <v>98.499150999999898</v>
      </c>
      <c r="G57" s="3" t="s">
        <v>58</v>
      </c>
      <c r="H57" s="3" t="s">
        <v>337</v>
      </c>
      <c r="I57" s="3" t="s">
        <v>338</v>
      </c>
      <c r="J57" s="3"/>
      <c r="K57" s="3" t="s">
        <v>62</v>
      </c>
      <c r="L57" s="3" t="s">
        <v>189</v>
      </c>
      <c r="M57" s="3" t="s">
        <v>487</v>
      </c>
      <c r="N57" s="3" t="s">
        <v>189</v>
      </c>
      <c r="O57" s="3"/>
      <c r="P57" s="3" t="s">
        <v>65</v>
      </c>
      <c r="Q57" s="5"/>
      <c r="S57" s="10">
        <v>141127</v>
      </c>
      <c r="T57" s="6"/>
      <c r="U57" s="6"/>
      <c r="V57" s="7">
        <v>2250</v>
      </c>
      <c r="W57" s="6">
        <f t="shared" si="5"/>
        <v>70956</v>
      </c>
      <c r="X57" s="8">
        <v>15.943086723305958</v>
      </c>
      <c r="Y57" s="9">
        <v>0.2702222222222222</v>
      </c>
      <c r="AA57" s="7" t="s">
        <v>149</v>
      </c>
      <c r="AB57" s="6">
        <v>90</v>
      </c>
      <c r="AC57" s="6">
        <v>445</v>
      </c>
      <c r="AD57" s="6">
        <v>440</v>
      </c>
      <c r="AE57" s="6">
        <f t="shared" si="14"/>
        <v>5</v>
      </c>
      <c r="AG57" s="8">
        <v>23.765999999999998</v>
      </c>
      <c r="AH57" s="8">
        <v>110</v>
      </c>
      <c r="AI57" s="10">
        <v>580</v>
      </c>
      <c r="AJ57" s="10">
        <v>277</v>
      </c>
      <c r="AK57" s="10">
        <v>857</v>
      </c>
      <c r="AL57" s="10">
        <f t="shared" si="20"/>
        <v>1.4248971193415638</v>
      </c>
      <c r="AM57" s="6" t="s">
        <v>77</v>
      </c>
      <c r="AO57" s="7">
        <v>0</v>
      </c>
      <c r="AP57" s="2"/>
      <c r="AQ57" s="6"/>
      <c r="AR57" s="7"/>
      <c r="AS57" s="6"/>
      <c r="AT57" s="47">
        <v>3</v>
      </c>
      <c r="AU57" s="6">
        <v>1200</v>
      </c>
      <c r="AV57" s="6">
        <v>6182</v>
      </c>
      <c r="AW57" s="6"/>
      <c r="AX57" s="11">
        <v>0.58808980213089801</v>
      </c>
      <c r="AZ57" s="10"/>
      <c r="BA57" s="6"/>
      <c r="BB57" s="5"/>
      <c r="BD57" s="5"/>
      <c r="BF57" s="5" t="s">
        <v>266</v>
      </c>
      <c r="BG57" s="5" t="s">
        <v>160</v>
      </c>
      <c r="BH57" s="13" t="s">
        <v>126</v>
      </c>
      <c r="BI57" s="6">
        <f t="shared" si="15"/>
        <v>1200</v>
      </c>
      <c r="BJ57" s="6">
        <v>600</v>
      </c>
      <c r="BK57" s="9">
        <f t="shared" si="21"/>
        <v>0.5</v>
      </c>
      <c r="BL57" s="10">
        <f t="shared" si="16"/>
        <v>600</v>
      </c>
      <c r="BM57" s="5" t="s">
        <v>125</v>
      </c>
      <c r="BO57" s="25">
        <f t="shared" si="17"/>
        <v>4600</v>
      </c>
      <c r="BQ57" s="14"/>
      <c r="BR57" s="12">
        <v>2026</v>
      </c>
      <c r="BU57" s="19">
        <v>616</v>
      </c>
      <c r="BV57" s="19">
        <v>608</v>
      </c>
      <c r="BW57" s="10">
        <v>795</v>
      </c>
      <c r="BX57" s="10">
        <v>1240</v>
      </c>
      <c r="BY57" s="10">
        <v>1990</v>
      </c>
      <c r="BZ57" s="10">
        <v>3910</v>
      </c>
      <c r="CA57" s="10">
        <v>5030</v>
      </c>
      <c r="CB57" s="10">
        <v>4600</v>
      </c>
      <c r="CC57" s="10">
        <v>3730</v>
      </c>
      <c r="CD57" s="10">
        <v>2350</v>
      </c>
      <c r="CE57" s="10">
        <v>1240</v>
      </c>
      <c r="CF57" s="10">
        <v>785</v>
      </c>
    </row>
    <row r="58" spans="1:84">
      <c r="A58" s="1">
        <v>96</v>
      </c>
      <c r="B58" s="2" t="s">
        <v>339</v>
      </c>
      <c r="C58" s="3" t="s">
        <v>72</v>
      </c>
      <c r="D58" s="3" t="s">
        <v>73</v>
      </c>
      <c r="E58" s="4">
        <v>19.785</v>
      </c>
      <c r="F58" s="4">
        <v>96.334999999999894</v>
      </c>
      <c r="G58" s="3" t="s">
        <v>329</v>
      </c>
      <c r="H58" s="3" t="s">
        <v>330</v>
      </c>
      <c r="I58" s="3" t="s">
        <v>331</v>
      </c>
      <c r="J58" s="3" t="s">
        <v>340</v>
      </c>
      <c r="K58" s="3" t="s">
        <v>94</v>
      </c>
      <c r="L58" s="3" t="s">
        <v>332</v>
      </c>
      <c r="M58" s="3" t="s">
        <v>332</v>
      </c>
      <c r="N58" s="3" t="s">
        <v>341</v>
      </c>
      <c r="O58" s="3"/>
      <c r="P58" s="3" t="s">
        <v>112</v>
      </c>
      <c r="Q58" s="5">
        <v>14</v>
      </c>
      <c r="S58" s="10">
        <v>4381</v>
      </c>
      <c r="T58" s="6">
        <v>1650</v>
      </c>
      <c r="U58" s="6">
        <v>1269</v>
      </c>
      <c r="V58" s="7">
        <v>128</v>
      </c>
      <c r="W58" s="6">
        <f t="shared" si="5"/>
        <v>4036.6080000000002</v>
      </c>
      <c r="X58" s="8">
        <v>29.217073727459486</v>
      </c>
      <c r="Y58" s="9">
        <v>0.13906250000000001</v>
      </c>
      <c r="AA58" s="7" t="s">
        <v>342</v>
      </c>
      <c r="AB58" s="6">
        <v>131.099999999999</v>
      </c>
      <c r="AC58" s="6">
        <v>225</v>
      </c>
      <c r="AD58" s="6"/>
      <c r="AE58" s="6" t="str">
        <f t="shared" si="14"/>
        <v/>
      </c>
      <c r="AG58" s="7">
        <v>17</v>
      </c>
      <c r="AH58" s="8">
        <v>16</v>
      </c>
      <c r="AI58" s="10">
        <v>340</v>
      </c>
      <c r="AJ58" s="10">
        <v>350</v>
      </c>
      <c r="AK58" s="10">
        <v>690</v>
      </c>
      <c r="AL58" s="10">
        <f t="shared" si="20"/>
        <v>31.647858796296294</v>
      </c>
      <c r="AM58" s="6" t="s">
        <v>96</v>
      </c>
      <c r="AO58" s="7">
        <v>0</v>
      </c>
      <c r="AP58" s="2"/>
      <c r="AQ58" s="6">
        <v>309.55602546160219</v>
      </c>
      <c r="AR58" s="7">
        <v>17.390787947281023</v>
      </c>
      <c r="AS58" s="6">
        <v>103.6</v>
      </c>
      <c r="AT58" s="47">
        <v>3</v>
      </c>
      <c r="AU58" s="6">
        <v>280</v>
      </c>
      <c r="AV58" s="6">
        <v>911</v>
      </c>
      <c r="AW58" s="6">
        <v>104</v>
      </c>
      <c r="AX58" s="11">
        <v>0.37141226353555123</v>
      </c>
      <c r="AZ58" s="10">
        <v>230</v>
      </c>
      <c r="BA58" s="6">
        <v>13</v>
      </c>
      <c r="BB58" s="5" t="s">
        <v>331</v>
      </c>
      <c r="BD58" s="5"/>
      <c r="BF58" s="5" t="s">
        <v>200</v>
      </c>
      <c r="BG58" s="5" t="s">
        <v>69</v>
      </c>
      <c r="BH58" s="2" t="s">
        <v>80</v>
      </c>
      <c r="BI58" s="6">
        <f t="shared" si="15"/>
        <v>280</v>
      </c>
      <c r="BJ58" s="6">
        <v>280</v>
      </c>
      <c r="BK58" s="9">
        <f t="shared" si="21"/>
        <v>1</v>
      </c>
      <c r="BL58" s="10">
        <f t="shared" si="16"/>
        <v>0</v>
      </c>
      <c r="BM58" s="5"/>
      <c r="BO58" s="25" t="str">
        <f t="shared" si="17"/>
        <v/>
      </c>
      <c r="BQ58" s="1">
        <v>2005</v>
      </c>
      <c r="BR58" s="12"/>
      <c r="BU58" s="19"/>
      <c r="BV58" s="19"/>
      <c r="BW58" s="10"/>
      <c r="BX58" s="10"/>
      <c r="BY58" s="10"/>
      <c r="BZ58" s="10"/>
      <c r="CA58" s="10"/>
      <c r="CB58" s="10"/>
      <c r="CC58" s="10"/>
      <c r="CD58" s="10"/>
      <c r="CE58" s="10"/>
      <c r="CF58" s="10"/>
    </row>
    <row r="59" spans="1:84">
      <c r="A59" s="1">
        <v>97</v>
      </c>
      <c r="B59" s="2" t="s">
        <v>343</v>
      </c>
      <c r="C59" s="3" t="s">
        <v>138</v>
      </c>
      <c r="D59" s="3" t="s">
        <v>90</v>
      </c>
      <c r="E59" s="4">
        <v>19.8599999999999</v>
      </c>
      <c r="F59" s="4">
        <v>96.507999999999896</v>
      </c>
      <c r="G59" s="3" t="s">
        <v>143</v>
      </c>
      <c r="H59" s="3" t="s">
        <v>344</v>
      </c>
      <c r="I59" s="3" t="s">
        <v>331</v>
      </c>
      <c r="J59" s="3"/>
      <c r="K59" s="3" t="s">
        <v>94</v>
      </c>
      <c r="L59" s="3" t="s">
        <v>332</v>
      </c>
      <c r="M59" s="3" t="s">
        <v>332</v>
      </c>
      <c r="N59" s="3" t="s">
        <v>341</v>
      </c>
      <c r="O59" s="3"/>
      <c r="P59" s="3" t="s">
        <v>65</v>
      </c>
      <c r="Q59" s="5"/>
      <c r="S59" s="6">
        <v>2722</v>
      </c>
      <c r="T59" s="6">
        <v>1800</v>
      </c>
      <c r="U59" s="6">
        <v>1269</v>
      </c>
      <c r="V59" s="7">
        <v>84.6</v>
      </c>
      <c r="W59" s="6">
        <f t="shared" si="5"/>
        <v>2667.9456</v>
      </c>
      <c r="X59" s="8">
        <v>31.080088170462894</v>
      </c>
      <c r="Y59" s="9">
        <v>0.14539007092198583</v>
      </c>
      <c r="AA59" s="7" t="s">
        <v>342</v>
      </c>
      <c r="AB59" s="6">
        <v>110</v>
      </c>
      <c r="AC59" s="6">
        <v>283.5</v>
      </c>
      <c r="AD59" s="6"/>
      <c r="AE59" s="6" t="str">
        <f t="shared" si="14"/>
        <v/>
      </c>
      <c r="AG59" s="8">
        <v>9.6089599999999997</v>
      </c>
      <c r="AH59" s="7">
        <v>10</v>
      </c>
      <c r="AI59" s="10">
        <v>215.19</v>
      </c>
      <c r="AJ59" s="10">
        <v>213.73</v>
      </c>
      <c r="AK59" s="10">
        <v>428.91999999999996</v>
      </c>
      <c r="AL59" s="10">
        <f t="shared" si="20"/>
        <v>29.240270116452148</v>
      </c>
      <c r="AM59" s="6" t="s">
        <v>96</v>
      </c>
      <c r="AO59" s="7">
        <v>0</v>
      </c>
      <c r="AP59" s="2"/>
      <c r="AQ59" s="6">
        <v>100</v>
      </c>
      <c r="AR59" s="7">
        <v>8.1300813008130071</v>
      </c>
      <c r="AS59" s="6">
        <v>85.3</v>
      </c>
      <c r="AT59" s="47">
        <v>3</v>
      </c>
      <c r="AU59" s="6">
        <v>100</v>
      </c>
      <c r="AV59" s="6">
        <v>342</v>
      </c>
      <c r="AW59" s="6">
        <v>39</v>
      </c>
      <c r="AX59" s="11">
        <v>0.3904109589041096</v>
      </c>
      <c r="AZ59" s="10">
        <v>230</v>
      </c>
      <c r="BA59" s="6">
        <v>8</v>
      </c>
      <c r="BB59" s="5" t="s">
        <v>345</v>
      </c>
      <c r="BD59" s="5"/>
      <c r="BF59" s="5" t="s">
        <v>346</v>
      </c>
      <c r="BG59" s="5" t="s">
        <v>347</v>
      </c>
      <c r="BH59" s="13" t="s">
        <v>126</v>
      </c>
      <c r="BI59" s="6">
        <f t="shared" si="15"/>
        <v>100</v>
      </c>
      <c r="BJ59" s="6">
        <v>100</v>
      </c>
      <c r="BK59" s="9">
        <f t="shared" si="21"/>
        <v>1</v>
      </c>
      <c r="BL59" s="10">
        <f t="shared" si="16"/>
        <v>0</v>
      </c>
      <c r="BM59" s="5"/>
      <c r="BO59" s="25">
        <f t="shared" si="17"/>
        <v>400</v>
      </c>
      <c r="BQ59" s="1"/>
      <c r="BR59" s="12">
        <v>2021</v>
      </c>
      <c r="BU59" s="19"/>
      <c r="BV59" s="19"/>
      <c r="BW59" s="10"/>
      <c r="BX59" s="10"/>
      <c r="BY59" s="10"/>
      <c r="BZ59" s="10"/>
      <c r="CA59" s="10"/>
      <c r="CB59" s="10"/>
      <c r="CC59" s="10"/>
      <c r="CD59" s="10"/>
      <c r="CE59" s="10"/>
      <c r="CF59" s="10"/>
    </row>
    <row r="60" spans="1:84">
      <c r="A60" s="1">
        <v>98</v>
      </c>
      <c r="B60" s="2" t="s">
        <v>348</v>
      </c>
      <c r="C60" s="3" t="s">
        <v>72</v>
      </c>
      <c r="D60" s="3" t="s">
        <v>73</v>
      </c>
      <c r="E60" s="4">
        <v>19.756</v>
      </c>
      <c r="F60" s="4">
        <v>96.5979999999999</v>
      </c>
      <c r="G60" s="3" t="s">
        <v>143</v>
      </c>
      <c r="H60" s="3" t="s">
        <v>344</v>
      </c>
      <c r="I60" s="3" t="s">
        <v>331</v>
      </c>
      <c r="J60" s="3"/>
      <c r="K60" s="3" t="s">
        <v>94</v>
      </c>
      <c r="L60" s="3" t="s">
        <v>332</v>
      </c>
      <c r="M60" s="3" t="s">
        <v>332</v>
      </c>
      <c r="N60" s="3" t="s">
        <v>341</v>
      </c>
      <c r="O60" s="3"/>
      <c r="P60" s="3" t="s">
        <v>65</v>
      </c>
      <c r="Q60" s="5"/>
      <c r="S60" s="6">
        <v>2572</v>
      </c>
      <c r="T60" s="6">
        <v>1710</v>
      </c>
      <c r="U60" s="6">
        <v>1269</v>
      </c>
      <c r="V60" s="7">
        <v>82.4</v>
      </c>
      <c r="W60" s="6">
        <f t="shared" si="5"/>
        <v>2598.5664000000002</v>
      </c>
      <c r="X60" s="8">
        <v>32.037325038880248</v>
      </c>
      <c r="Y60" s="9">
        <v>0.1395631067961165</v>
      </c>
      <c r="AA60" s="7" t="s">
        <v>342</v>
      </c>
      <c r="AB60" s="6">
        <v>98.099999999999895</v>
      </c>
      <c r="AC60" s="6">
        <v>370</v>
      </c>
      <c r="AD60" s="6">
        <v>352</v>
      </c>
      <c r="AE60" s="6">
        <f t="shared" si="14"/>
        <v>18</v>
      </c>
      <c r="AG60" s="8">
        <v>61</v>
      </c>
      <c r="AH60" s="8">
        <v>50</v>
      </c>
      <c r="AI60" s="10">
        <v>426</v>
      </c>
      <c r="AJ60" s="10">
        <v>860</v>
      </c>
      <c r="AK60" s="10">
        <v>1286</v>
      </c>
      <c r="AL60" s="10">
        <f t="shared" si="20"/>
        <v>120.79737504494784</v>
      </c>
      <c r="AM60" s="6" t="s">
        <v>96</v>
      </c>
      <c r="AO60" s="7">
        <v>0</v>
      </c>
      <c r="AP60" s="2" t="s">
        <v>66</v>
      </c>
      <c r="AQ60" s="6">
        <v>200</v>
      </c>
      <c r="AR60" s="7">
        <v>17.391304347826086</v>
      </c>
      <c r="AS60" s="6">
        <v>79</v>
      </c>
      <c r="AT60" s="47"/>
      <c r="AU60" s="6">
        <v>140</v>
      </c>
      <c r="AV60" s="6">
        <v>454</v>
      </c>
      <c r="AW60" s="6">
        <v>84</v>
      </c>
      <c r="AX60" s="11">
        <v>0.37018917155903458</v>
      </c>
      <c r="AZ60" s="10">
        <v>230</v>
      </c>
      <c r="BA60" s="6">
        <v>27</v>
      </c>
      <c r="BB60" s="5" t="s">
        <v>328</v>
      </c>
      <c r="BD60" s="5"/>
      <c r="BF60" s="5" t="s">
        <v>79</v>
      </c>
      <c r="BG60" s="5" t="s">
        <v>69</v>
      </c>
      <c r="BH60" s="2" t="s">
        <v>80</v>
      </c>
      <c r="BI60" s="6">
        <f t="shared" si="15"/>
        <v>140</v>
      </c>
      <c r="BJ60" s="6">
        <v>140</v>
      </c>
      <c r="BK60" s="9">
        <f t="shared" si="21"/>
        <v>1</v>
      </c>
      <c r="BL60" s="10">
        <f t="shared" si="16"/>
        <v>0</v>
      </c>
      <c r="BM60" s="5"/>
      <c r="BO60" s="25" t="str">
        <f t="shared" si="17"/>
        <v/>
      </c>
      <c r="BQ60" s="1">
        <v>2015</v>
      </c>
      <c r="BR60" s="12"/>
      <c r="BU60" s="19"/>
      <c r="BV60" s="19"/>
      <c r="BW60" s="10"/>
      <c r="BX60" s="10"/>
      <c r="BY60" s="10"/>
      <c r="BZ60" s="10"/>
      <c r="CA60" s="10"/>
      <c r="CB60" s="10"/>
      <c r="CC60" s="10"/>
      <c r="CD60" s="10"/>
      <c r="CE60" s="10"/>
      <c r="CF60" s="10"/>
    </row>
    <row r="61" spans="1:84">
      <c r="A61" s="1">
        <v>99</v>
      </c>
      <c r="B61" s="2" t="s">
        <v>183</v>
      </c>
      <c r="C61" s="3" t="s">
        <v>138</v>
      </c>
      <c r="D61" s="3" t="s">
        <v>90</v>
      </c>
      <c r="E61" s="4">
        <v>20.209250999999998</v>
      </c>
      <c r="F61" s="4">
        <v>97.456152000000003</v>
      </c>
      <c r="G61" s="3" t="s">
        <v>58</v>
      </c>
      <c r="H61" s="3" t="s">
        <v>184</v>
      </c>
      <c r="I61" s="3"/>
      <c r="J61" s="3"/>
      <c r="K61" s="3" t="s">
        <v>62</v>
      </c>
      <c r="L61" s="3" t="s">
        <v>63</v>
      </c>
      <c r="M61" s="3" t="s">
        <v>63</v>
      </c>
      <c r="N61" s="3" t="s">
        <v>63</v>
      </c>
      <c r="O61" s="3"/>
      <c r="P61" s="3" t="s">
        <v>65</v>
      </c>
      <c r="Q61" s="5"/>
      <c r="S61" s="6">
        <v>3151</v>
      </c>
      <c r="T61" s="6">
        <v>1100</v>
      </c>
      <c r="U61" s="6">
        <v>1446</v>
      </c>
      <c r="V61" s="7">
        <v>62</v>
      </c>
      <c r="W61" s="6">
        <f t="shared" si="5"/>
        <v>1955.232</v>
      </c>
      <c r="X61" s="8">
        <v>19.676293240241193</v>
      </c>
      <c r="Y61" s="9">
        <v>0.21451612903225808</v>
      </c>
      <c r="AA61" s="7"/>
      <c r="AB61" s="6">
        <v>20</v>
      </c>
      <c r="AC61" s="6">
        <v>900</v>
      </c>
      <c r="AD61" s="6"/>
      <c r="AE61" s="6" t="str">
        <f t="shared" si="14"/>
        <v/>
      </c>
      <c r="AG61" s="7"/>
      <c r="AH61" s="7">
        <v>1</v>
      </c>
      <c r="AI61" s="10"/>
      <c r="AJ61" s="10"/>
      <c r="AK61" s="10">
        <v>20</v>
      </c>
      <c r="AL61" s="10"/>
      <c r="AM61" s="6"/>
      <c r="AO61" s="7">
        <v>10.3</v>
      </c>
      <c r="AP61" s="2" t="s">
        <v>123</v>
      </c>
      <c r="AQ61" s="6">
        <v>65</v>
      </c>
      <c r="AR61" s="7">
        <v>4.8872180451127818</v>
      </c>
      <c r="AS61" s="6"/>
      <c r="AT61" s="47"/>
      <c r="AU61" s="6">
        <v>105</v>
      </c>
      <c r="AV61" s="6">
        <v>557</v>
      </c>
      <c r="AW61" s="6"/>
      <c r="AX61" s="11">
        <v>0.60556642748423573</v>
      </c>
      <c r="AZ61" s="10"/>
      <c r="BA61" s="6"/>
      <c r="BB61" s="5"/>
      <c r="BD61" s="5"/>
      <c r="BF61" s="5" t="s">
        <v>172</v>
      </c>
      <c r="BG61" s="5" t="s">
        <v>173</v>
      </c>
      <c r="BH61" s="13" t="s">
        <v>126</v>
      </c>
      <c r="BI61" s="6">
        <f t="shared" si="15"/>
        <v>105</v>
      </c>
      <c r="BJ61" s="6">
        <v>105</v>
      </c>
      <c r="BK61" s="9">
        <f t="shared" si="21"/>
        <v>1</v>
      </c>
      <c r="BL61" s="10">
        <f t="shared" si="16"/>
        <v>0</v>
      </c>
      <c r="BM61" s="5"/>
      <c r="BO61" s="25">
        <f t="shared" si="17"/>
        <v>400</v>
      </c>
      <c r="BQ61" s="1"/>
      <c r="BR61" s="12">
        <v>2020</v>
      </c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</row>
    <row r="62" spans="1:84">
      <c r="A62" s="1">
        <v>100</v>
      </c>
      <c r="B62" s="5" t="s">
        <v>184</v>
      </c>
      <c r="C62" s="3" t="s">
        <v>138</v>
      </c>
      <c r="D62" s="3" t="s">
        <v>90</v>
      </c>
      <c r="E62" s="4">
        <v>20.118442999999999</v>
      </c>
      <c r="F62" s="4">
        <v>97.434970000000007</v>
      </c>
      <c r="G62" s="3" t="s">
        <v>58</v>
      </c>
      <c r="H62" s="3" t="s">
        <v>184</v>
      </c>
      <c r="I62" s="3"/>
      <c r="J62" s="3"/>
      <c r="K62" s="3" t="s">
        <v>62</v>
      </c>
      <c r="L62" s="3" t="s">
        <v>63</v>
      </c>
      <c r="M62" s="3" t="s">
        <v>63</v>
      </c>
      <c r="N62" s="3" t="s">
        <v>63</v>
      </c>
      <c r="O62" s="3"/>
      <c r="P62" s="3" t="s">
        <v>65</v>
      </c>
      <c r="Q62" s="5"/>
      <c r="S62" s="6">
        <v>3265</v>
      </c>
      <c r="T62" s="6">
        <v>1100</v>
      </c>
      <c r="U62" s="6">
        <v>1446</v>
      </c>
      <c r="V62" s="7">
        <v>64.599999999999994</v>
      </c>
      <c r="W62" s="6">
        <f t="shared" si="5"/>
        <v>2037.2256</v>
      </c>
      <c r="X62" s="8">
        <v>19.785604900459415</v>
      </c>
      <c r="Y62" s="9">
        <v>0.21362229102167185</v>
      </c>
      <c r="AA62" s="7"/>
      <c r="AB62" s="6">
        <v>10</v>
      </c>
      <c r="AC62" s="6">
        <v>665</v>
      </c>
      <c r="AD62" s="6"/>
      <c r="AE62" s="6" t="str">
        <f t="shared" si="14"/>
        <v/>
      </c>
      <c r="AG62" s="7"/>
      <c r="AH62" s="7">
        <v>1</v>
      </c>
      <c r="AI62" s="10"/>
      <c r="AJ62" s="10"/>
      <c r="AK62" s="10">
        <v>4.3</v>
      </c>
      <c r="AL62" s="10"/>
      <c r="AM62" s="6"/>
      <c r="AO62" s="7">
        <v>6</v>
      </c>
      <c r="AP62" s="2"/>
      <c r="AQ62" s="6">
        <v>65</v>
      </c>
      <c r="AR62" s="7">
        <v>4.7101449275362315</v>
      </c>
      <c r="AS62" s="6"/>
      <c r="AT62" s="47">
        <v>4</v>
      </c>
      <c r="AU62" s="6">
        <v>45</v>
      </c>
      <c r="AV62" s="6">
        <v>265</v>
      </c>
      <c r="AW62" s="6"/>
      <c r="AX62" s="11">
        <v>0.67224759005580925</v>
      </c>
      <c r="AZ62" s="10"/>
      <c r="BA62" s="6"/>
      <c r="BB62" s="5"/>
      <c r="BD62" s="5"/>
      <c r="BF62" s="5" t="s">
        <v>172</v>
      </c>
      <c r="BG62" s="5" t="s">
        <v>173</v>
      </c>
      <c r="BH62" s="13" t="s">
        <v>126</v>
      </c>
      <c r="BI62" s="6">
        <f t="shared" si="15"/>
        <v>45</v>
      </c>
      <c r="BJ62" s="6">
        <v>45</v>
      </c>
      <c r="BK62" s="9">
        <f t="shared" si="21"/>
        <v>1</v>
      </c>
      <c r="BL62" s="10">
        <f t="shared" si="16"/>
        <v>0</v>
      </c>
      <c r="BM62" s="5"/>
      <c r="BO62" s="25">
        <f t="shared" si="17"/>
        <v>200</v>
      </c>
      <c r="BQ62" s="1"/>
      <c r="BR62" s="12">
        <v>2020</v>
      </c>
      <c r="BU62" s="19"/>
      <c r="BV62" s="19"/>
      <c r="BW62" s="10"/>
      <c r="BX62" s="10"/>
      <c r="BY62" s="10"/>
      <c r="BZ62" s="10"/>
      <c r="CA62" s="10"/>
      <c r="CB62" s="10"/>
      <c r="CC62" s="10"/>
      <c r="CD62" s="10"/>
      <c r="CE62" s="10"/>
      <c r="CF62" s="10"/>
    </row>
    <row r="63" spans="1:84">
      <c r="A63" s="1">
        <v>101</v>
      </c>
      <c r="B63" s="2" t="s">
        <v>349</v>
      </c>
      <c r="C63" s="3" t="s">
        <v>72</v>
      </c>
      <c r="D63" s="3" t="s">
        <v>73</v>
      </c>
      <c r="E63" s="4">
        <v>18.506214</v>
      </c>
      <c r="F63" s="4">
        <v>96.3510279999999</v>
      </c>
      <c r="G63" s="3" t="s">
        <v>91</v>
      </c>
      <c r="H63" s="3" t="s">
        <v>92</v>
      </c>
      <c r="I63" s="3" t="s">
        <v>350</v>
      </c>
      <c r="J63" s="3"/>
      <c r="K63" s="3" t="s">
        <v>94</v>
      </c>
      <c r="L63" s="3" t="s">
        <v>197</v>
      </c>
      <c r="M63" s="3" t="s">
        <v>197</v>
      </c>
      <c r="N63" s="3" t="s">
        <v>351</v>
      </c>
      <c r="O63" s="3"/>
      <c r="P63" s="3" t="s">
        <v>112</v>
      </c>
      <c r="Q63" s="5">
        <v>4</v>
      </c>
      <c r="S63" s="10">
        <v>1093</v>
      </c>
      <c r="T63" s="6">
        <v>2540</v>
      </c>
      <c r="U63" s="6">
        <v>2081</v>
      </c>
      <c r="V63" s="7">
        <v>36.200000000000003</v>
      </c>
      <c r="W63" s="6">
        <f t="shared" si="5"/>
        <v>1141.6032000000002</v>
      </c>
      <c r="X63" s="8">
        <v>33.119853613906677</v>
      </c>
      <c r="Y63" s="9">
        <v>9.9447513812154692E-2</v>
      </c>
      <c r="AA63" s="7" t="s">
        <v>95</v>
      </c>
      <c r="AB63" s="6">
        <v>74.7</v>
      </c>
      <c r="AC63" s="6">
        <v>162</v>
      </c>
      <c r="AD63" s="6"/>
      <c r="AE63" s="6" t="str">
        <f t="shared" si="14"/>
        <v/>
      </c>
      <c r="AG63" s="8">
        <v>24</v>
      </c>
      <c r="AH63" s="8">
        <v>27</v>
      </c>
      <c r="AI63" s="10">
        <v>52.35</v>
      </c>
      <c r="AJ63" s="10">
        <v>727.22</v>
      </c>
      <c r="AK63" s="10">
        <v>779.57</v>
      </c>
      <c r="AL63" s="10">
        <f t="shared" ref="AL63:AL67" si="22">AJ63/W63*365</f>
        <v>232.51099856762835</v>
      </c>
      <c r="AM63" s="6" t="s">
        <v>96</v>
      </c>
      <c r="AO63" s="7">
        <v>0</v>
      </c>
      <c r="AP63" s="2" t="s">
        <v>66</v>
      </c>
      <c r="AQ63" s="6"/>
      <c r="AR63" s="7"/>
      <c r="AS63" s="6"/>
      <c r="AT63" s="47">
        <v>2</v>
      </c>
      <c r="AU63" s="6">
        <v>40</v>
      </c>
      <c r="AV63" s="6">
        <v>120</v>
      </c>
      <c r="AW63" s="6">
        <v>28.4</v>
      </c>
      <c r="AX63" s="11">
        <v>0.34246575342465752</v>
      </c>
      <c r="AZ63" s="10">
        <v>230</v>
      </c>
      <c r="BA63" s="6">
        <v>8</v>
      </c>
      <c r="BB63" s="5" t="s">
        <v>352</v>
      </c>
      <c r="BD63" s="5"/>
      <c r="BF63" s="5" t="s">
        <v>200</v>
      </c>
      <c r="BG63" s="5" t="s">
        <v>69</v>
      </c>
      <c r="BH63" s="2" t="s">
        <v>80</v>
      </c>
      <c r="BI63" s="6">
        <f t="shared" si="15"/>
        <v>40</v>
      </c>
      <c r="BJ63" s="6">
        <v>40</v>
      </c>
      <c r="BK63" s="9">
        <f t="shared" si="21"/>
        <v>1</v>
      </c>
      <c r="BL63" s="10">
        <f t="shared" si="16"/>
        <v>0</v>
      </c>
      <c r="BM63" s="5"/>
      <c r="BO63" s="25" t="str">
        <f t="shared" si="17"/>
        <v/>
      </c>
      <c r="BQ63" s="1">
        <v>2015</v>
      </c>
      <c r="BR63" s="12"/>
      <c r="BU63" s="19"/>
      <c r="BV63" s="19"/>
      <c r="BW63" s="10"/>
      <c r="BX63" s="10"/>
      <c r="BY63" s="10"/>
      <c r="BZ63" s="10"/>
      <c r="CA63" s="10"/>
      <c r="CB63" s="10"/>
      <c r="CC63" s="10"/>
      <c r="CD63" s="10"/>
      <c r="CE63" s="10"/>
      <c r="CF63" s="10"/>
    </row>
    <row r="64" spans="1:84">
      <c r="A64" s="1">
        <v>103</v>
      </c>
      <c r="B64" s="2" t="s">
        <v>355</v>
      </c>
      <c r="C64" s="3" t="s">
        <v>180</v>
      </c>
      <c r="D64" s="3" t="s">
        <v>90</v>
      </c>
      <c r="E64" s="4">
        <v>27.525941</v>
      </c>
      <c r="F64" s="4">
        <v>98.090192000000002</v>
      </c>
      <c r="G64" s="3" t="s">
        <v>118</v>
      </c>
      <c r="H64" s="3" t="s">
        <v>212</v>
      </c>
      <c r="I64" s="3" t="s">
        <v>356</v>
      </c>
      <c r="J64" s="3"/>
      <c r="K64" s="3" t="s">
        <v>109</v>
      </c>
      <c r="L64" s="3" t="s">
        <v>120</v>
      </c>
      <c r="M64" s="3" t="s">
        <v>475</v>
      </c>
      <c r="N64" s="3" t="s">
        <v>121</v>
      </c>
      <c r="O64" s="3"/>
      <c r="P64" s="3" t="s">
        <v>65</v>
      </c>
      <c r="Q64" s="5"/>
      <c r="S64" s="6">
        <v>11123</v>
      </c>
      <c r="T64" s="6"/>
      <c r="U64" s="6">
        <v>1540</v>
      </c>
      <c r="V64" s="7">
        <v>1070</v>
      </c>
      <c r="W64" s="6">
        <f t="shared" si="5"/>
        <v>33743.520000000004</v>
      </c>
      <c r="X64" s="8">
        <v>96.197069136024453</v>
      </c>
      <c r="Y64" s="9">
        <v>0.10485981308411216</v>
      </c>
      <c r="AA64" s="7" t="s">
        <v>122</v>
      </c>
      <c r="AB64" s="6">
        <v>159</v>
      </c>
      <c r="AC64" s="6">
        <v>1010</v>
      </c>
      <c r="AD64" s="6">
        <v>980</v>
      </c>
      <c r="AE64" s="6">
        <f t="shared" si="14"/>
        <v>30</v>
      </c>
      <c r="AG64" s="7">
        <v>9.17</v>
      </c>
      <c r="AH64" s="7">
        <v>56</v>
      </c>
      <c r="AI64" s="10">
        <v>605</v>
      </c>
      <c r="AJ64" s="10">
        <v>578</v>
      </c>
      <c r="AK64" s="10">
        <v>1183</v>
      </c>
      <c r="AL64" s="10">
        <f t="shared" si="22"/>
        <v>6.2521633783316011</v>
      </c>
      <c r="AM64" s="6" t="s">
        <v>96</v>
      </c>
      <c r="AO64" s="7">
        <v>0</v>
      </c>
      <c r="AP64" s="2" t="s">
        <v>357</v>
      </c>
      <c r="AQ64" s="6">
        <v>1082.2273646059161</v>
      </c>
      <c r="AR64" s="7">
        <v>16.07586697275574</v>
      </c>
      <c r="AS64" s="6">
        <v>127</v>
      </c>
      <c r="AT64" s="47">
        <v>2</v>
      </c>
      <c r="AU64" s="6">
        <v>1200</v>
      </c>
      <c r="AV64" s="6">
        <v>7330</v>
      </c>
      <c r="AW64" s="6"/>
      <c r="AX64" s="11">
        <v>0.69729832572298323</v>
      </c>
      <c r="AZ64" s="10"/>
      <c r="BA64" s="6"/>
      <c r="BB64" s="5"/>
      <c r="BD64" s="5"/>
      <c r="BF64" s="5" t="s">
        <v>124</v>
      </c>
      <c r="BG64" s="5" t="s">
        <v>125</v>
      </c>
      <c r="BH64" s="13" t="s">
        <v>126</v>
      </c>
      <c r="BI64" s="6">
        <f t="shared" si="15"/>
        <v>1200</v>
      </c>
      <c r="BJ64" s="6"/>
      <c r="BK64" s="9"/>
      <c r="BL64" s="10" t="str">
        <f t="shared" si="16"/>
        <v/>
      </c>
      <c r="BM64" s="5" t="s">
        <v>125</v>
      </c>
      <c r="BO64" s="25">
        <f t="shared" si="17"/>
        <v>4600</v>
      </c>
      <c r="BQ64" s="1"/>
      <c r="BR64" s="12">
        <v>2030</v>
      </c>
      <c r="BU64" s="19"/>
      <c r="BV64" s="19"/>
      <c r="BW64" s="10"/>
      <c r="BX64" s="10"/>
      <c r="BY64" s="10"/>
      <c r="BZ64" s="10"/>
      <c r="CA64" s="10"/>
      <c r="CB64" s="10"/>
      <c r="CC64" s="10"/>
      <c r="CD64" s="10"/>
      <c r="CE64" s="51"/>
      <c r="CF64" s="10"/>
    </row>
    <row r="65" spans="1:84">
      <c r="A65" s="1">
        <v>105</v>
      </c>
      <c r="B65" s="2" t="s">
        <v>362</v>
      </c>
      <c r="C65" s="3" t="s">
        <v>72</v>
      </c>
      <c r="D65" s="3" t="s">
        <v>73</v>
      </c>
      <c r="E65" s="4">
        <v>22.348645999999899</v>
      </c>
      <c r="F65" s="4">
        <v>96.326937000000001</v>
      </c>
      <c r="G65" s="3" t="s">
        <v>143</v>
      </c>
      <c r="H65" s="3" t="s">
        <v>144</v>
      </c>
      <c r="I65" s="3" t="s">
        <v>143</v>
      </c>
      <c r="J65" s="3"/>
      <c r="K65" s="3" t="s">
        <v>109</v>
      </c>
      <c r="L65" s="3" t="s">
        <v>363</v>
      </c>
      <c r="M65" s="3" t="s">
        <v>363</v>
      </c>
      <c r="N65" s="3" t="s">
        <v>363</v>
      </c>
      <c r="O65" s="3"/>
      <c r="P65" s="3" t="s">
        <v>112</v>
      </c>
      <c r="Q65" s="5">
        <v>3.8</v>
      </c>
      <c r="S65" s="10">
        <v>3424</v>
      </c>
      <c r="T65" s="6"/>
      <c r="U65" s="6">
        <v>1802</v>
      </c>
      <c r="V65" s="7">
        <v>131.6</v>
      </c>
      <c r="W65" s="6">
        <f t="shared" si="5"/>
        <v>4150.1376</v>
      </c>
      <c r="X65" s="8">
        <v>38.434579439252339</v>
      </c>
      <c r="Y65" s="9">
        <v>0.15349544072948329</v>
      </c>
      <c r="AA65" s="7" t="s">
        <v>95</v>
      </c>
      <c r="AB65" s="6">
        <v>40.5</v>
      </c>
      <c r="AC65" s="6">
        <v>129</v>
      </c>
      <c r="AD65" s="6"/>
      <c r="AE65" s="6" t="str">
        <f t="shared" si="14"/>
        <v/>
      </c>
      <c r="AG65" s="8">
        <v>40.450000000000003</v>
      </c>
      <c r="AH65" s="8">
        <v>16.100000000000001</v>
      </c>
      <c r="AI65" s="10">
        <v>103.599999999999</v>
      </c>
      <c r="AJ65" s="10">
        <v>343.98</v>
      </c>
      <c r="AK65" s="10">
        <v>447.57999999999902</v>
      </c>
      <c r="AL65" s="10">
        <f t="shared" si="22"/>
        <v>30.252659574468087</v>
      </c>
      <c r="AM65" s="6" t="s">
        <v>96</v>
      </c>
      <c r="AO65" s="7">
        <v>0</v>
      </c>
      <c r="AP65" s="2" t="s">
        <v>66</v>
      </c>
      <c r="AQ65" s="6"/>
      <c r="AR65" s="7"/>
      <c r="AS65" s="6"/>
      <c r="AT65" s="47"/>
      <c r="AU65" s="6">
        <v>25</v>
      </c>
      <c r="AV65" s="6">
        <v>134</v>
      </c>
      <c r="AW65" s="6">
        <v>20</v>
      </c>
      <c r="AX65" s="11">
        <v>0.61187214611872154</v>
      </c>
      <c r="AZ65" s="10">
        <v>132</v>
      </c>
      <c r="BA65" s="6">
        <v>212</v>
      </c>
      <c r="BB65" s="5" t="s">
        <v>364</v>
      </c>
      <c r="BD65" s="5"/>
      <c r="BF65" s="5" t="s">
        <v>79</v>
      </c>
      <c r="BG65" s="5" t="s">
        <v>69</v>
      </c>
      <c r="BH65" s="2" t="s">
        <v>84</v>
      </c>
      <c r="BI65" s="6">
        <f t="shared" si="15"/>
        <v>25</v>
      </c>
      <c r="BJ65" s="6">
        <v>25</v>
      </c>
      <c r="BK65" s="9">
        <f t="shared" ref="BK65:BK71" si="23">BJ65/BI65</f>
        <v>1</v>
      </c>
      <c r="BL65" s="10">
        <f t="shared" si="16"/>
        <v>0</v>
      </c>
      <c r="BM65" s="5"/>
      <c r="BO65" s="25" t="str">
        <f t="shared" si="17"/>
        <v/>
      </c>
      <c r="BQ65" s="1">
        <v>1989</v>
      </c>
      <c r="BR65" s="12"/>
      <c r="BU65" s="19"/>
      <c r="BV65" s="19"/>
      <c r="BW65" s="10"/>
      <c r="BX65" s="10"/>
      <c r="BY65" s="51"/>
      <c r="BZ65" s="10"/>
      <c r="CA65" s="10"/>
      <c r="CB65" s="10"/>
      <c r="CC65" s="10"/>
      <c r="CD65" s="10"/>
      <c r="CE65" s="10"/>
      <c r="CF65" s="10"/>
    </row>
    <row r="66" spans="1:84">
      <c r="A66" s="1">
        <v>106</v>
      </c>
      <c r="B66" s="2" t="s">
        <v>365</v>
      </c>
      <c r="C66" s="3" t="s">
        <v>115</v>
      </c>
      <c r="D66" s="3" t="s">
        <v>90</v>
      </c>
      <c r="E66" s="4">
        <v>22.747640000000001</v>
      </c>
      <c r="F66" s="4">
        <v>96.20626</v>
      </c>
      <c r="G66" s="3" t="s">
        <v>58</v>
      </c>
      <c r="H66" s="3" t="s">
        <v>326</v>
      </c>
      <c r="I66" s="3" t="s">
        <v>143</v>
      </c>
      <c r="J66" s="3"/>
      <c r="K66" s="3" t="s">
        <v>109</v>
      </c>
      <c r="L66" s="3" t="s">
        <v>363</v>
      </c>
      <c r="M66" s="3" t="s">
        <v>363</v>
      </c>
      <c r="N66" s="3" t="s">
        <v>363</v>
      </c>
      <c r="O66" s="3"/>
      <c r="P66" s="3" t="s">
        <v>112</v>
      </c>
      <c r="Q66" s="5"/>
      <c r="S66" s="6">
        <v>2640</v>
      </c>
      <c r="T66" s="6">
        <v>889</v>
      </c>
      <c r="U66" s="6">
        <v>1802</v>
      </c>
      <c r="V66" s="7">
        <v>101</v>
      </c>
      <c r="W66" s="6">
        <f t="shared" si="5"/>
        <v>3185.136</v>
      </c>
      <c r="X66" s="8">
        <v>38.257575757575758</v>
      </c>
      <c r="Y66" s="9">
        <v>0.15643564356435644</v>
      </c>
      <c r="AA66" s="7"/>
      <c r="AB66" s="6">
        <v>73.2</v>
      </c>
      <c r="AC66" s="6"/>
      <c r="AD66" s="6"/>
      <c r="AE66" s="6" t="str">
        <f t="shared" si="14"/>
        <v/>
      </c>
      <c r="AG66" s="7">
        <v>24</v>
      </c>
      <c r="AH66" s="7"/>
      <c r="AI66" s="10">
        <v>112</v>
      </c>
      <c r="AJ66" s="10">
        <v>481</v>
      </c>
      <c r="AK66" s="10">
        <v>593</v>
      </c>
      <c r="AL66" s="10">
        <f t="shared" si="22"/>
        <v>55.120095342867621</v>
      </c>
      <c r="AM66" s="6" t="s">
        <v>96</v>
      </c>
      <c r="AO66" s="7">
        <v>0</v>
      </c>
      <c r="AP66" s="2"/>
      <c r="AQ66" s="6"/>
      <c r="AR66" s="7"/>
      <c r="AS66" s="6"/>
      <c r="AT66" s="47">
        <v>3</v>
      </c>
      <c r="AU66" s="6">
        <v>64</v>
      </c>
      <c r="AV66" s="6"/>
      <c r="AW66" s="6"/>
      <c r="AX66" s="11" t="s">
        <v>103</v>
      </c>
      <c r="AZ66" s="10">
        <v>132</v>
      </c>
      <c r="BA66" s="6" t="s">
        <v>366</v>
      </c>
      <c r="BB66" s="5" t="s">
        <v>367</v>
      </c>
      <c r="BD66" s="5"/>
      <c r="BF66" s="5" t="s">
        <v>113</v>
      </c>
      <c r="BG66" s="5" t="s">
        <v>69</v>
      </c>
      <c r="BH66" s="21" t="s">
        <v>84</v>
      </c>
      <c r="BI66" s="6">
        <f t="shared" si="15"/>
        <v>64</v>
      </c>
      <c r="BJ66" s="6">
        <v>64</v>
      </c>
      <c r="BK66" s="9">
        <f t="shared" si="23"/>
        <v>1</v>
      </c>
      <c r="BL66" s="10">
        <f t="shared" si="16"/>
        <v>0</v>
      </c>
      <c r="BM66" s="5"/>
      <c r="BO66" s="25">
        <f t="shared" si="17"/>
        <v>300</v>
      </c>
      <c r="BQ66" s="24"/>
      <c r="BR66" s="12"/>
      <c r="BU66" s="19" t="s">
        <v>103</v>
      </c>
      <c r="BV66" s="19" t="s">
        <v>103</v>
      </c>
      <c r="BW66" s="10" t="s">
        <v>103</v>
      </c>
      <c r="BX66" s="10" t="s">
        <v>103</v>
      </c>
      <c r="BY66" s="51" t="s">
        <v>103</v>
      </c>
      <c r="BZ66" s="10" t="s">
        <v>103</v>
      </c>
      <c r="CA66" s="10" t="s">
        <v>103</v>
      </c>
      <c r="CB66" s="10" t="s">
        <v>103</v>
      </c>
      <c r="CC66" s="10" t="s">
        <v>103</v>
      </c>
      <c r="CD66" s="10" t="s">
        <v>103</v>
      </c>
      <c r="CE66" s="10" t="s">
        <v>103</v>
      </c>
      <c r="CF66" s="10" t="s">
        <v>103</v>
      </c>
    </row>
    <row r="67" spans="1:84">
      <c r="A67" s="1">
        <v>107</v>
      </c>
      <c r="B67" s="2" t="s">
        <v>368</v>
      </c>
      <c r="C67" s="3" t="s">
        <v>72</v>
      </c>
      <c r="D67" s="3" t="s">
        <v>73</v>
      </c>
      <c r="E67" s="4">
        <v>17.970227000000001</v>
      </c>
      <c r="F67" s="4">
        <v>96.935001</v>
      </c>
      <c r="G67" s="3" t="s">
        <v>91</v>
      </c>
      <c r="H67" s="3" t="s">
        <v>91</v>
      </c>
      <c r="I67" s="3" t="s">
        <v>368</v>
      </c>
      <c r="J67" s="3"/>
      <c r="K67" s="3" t="s">
        <v>94</v>
      </c>
      <c r="L67" s="3" t="s">
        <v>197</v>
      </c>
      <c r="M67" s="3" t="s">
        <v>197</v>
      </c>
      <c r="N67" s="3" t="s">
        <v>369</v>
      </c>
      <c r="O67" s="3"/>
      <c r="P67" s="3" t="s">
        <v>65</v>
      </c>
      <c r="Q67" s="5"/>
      <c r="S67" s="10">
        <v>878</v>
      </c>
      <c r="T67" s="6">
        <v>3700</v>
      </c>
      <c r="U67" s="6">
        <v>2081</v>
      </c>
      <c r="V67" s="7">
        <v>39.299999999999997</v>
      </c>
      <c r="W67" s="6">
        <f t="shared" si="5"/>
        <v>1239.3648000000001</v>
      </c>
      <c r="X67" s="8">
        <v>44.760820045558084</v>
      </c>
      <c r="Y67" s="9">
        <v>0.10178117048346057</v>
      </c>
      <c r="AA67" s="7" t="s">
        <v>95</v>
      </c>
      <c r="AB67" s="6">
        <v>56.5</v>
      </c>
      <c r="AC67" s="6">
        <v>84</v>
      </c>
      <c r="AD67" s="6"/>
      <c r="AE67" s="6" t="str">
        <f t="shared" ref="AE67:AE88" si="24">IF(AC67="","",IF(AD67="","",AC67-AD67))</f>
        <v/>
      </c>
      <c r="AG67" s="8">
        <v>58.4</v>
      </c>
      <c r="AH67" s="8">
        <v>35</v>
      </c>
      <c r="AI67" s="10">
        <v>630</v>
      </c>
      <c r="AJ67" s="10">
        <v>1450</v>
      </c>
      <c r="AK67" s="10">
        <v>2080</v>
      </c>
      <c r="AL67" s="10">
        <f t="shared" si="22"/>
        <v>427.0332673640562</v>
      </c>
      <c r="AM67" s="6" t="s">
        <v>96</v>
      </c>
      <c r="AN67" s="39"/>
      <c r="AO67" s="7">
        <v>0</v>
      </c>
      <c r="AP67" s="2" t="s">
        <v>66</v>
      </c>
      <c r="AQ67" s="6">
        <v>207.49226344346522</v>
      </c>
      <c r="AR67" s="7">
        <v>51.873065860866305</v>
      </c>
      <c r="AS67" s="6">
        <v>41.4</v>
      </c>
      <c r="AT67" s="47"/>
      <c r="AU67" s="6">
        <v>75</v>
      </c>
      <c r="AV67" s="6">
        <v>262</v>
      </c>
      <c r="AW67" s="6">
        <v>50.6</v>
      </c>
      <c r="AX67" s="11">
        <v>0.39878234398782342</v>
      </c>
      <c r="AZ67" s="10">
        <v>230</v>
      </c>
      <c r="BA67" s="6">
        <v>41</v>
      </c>
      <c r="BB67" s="5" t="s">
        <v>370</v>
      </c>
      <c r="BD67" s="5"/>
      <c r="BF67" s="5" t="s">
        <v>79</v>
      </c>
      <c r="BG67" s="5" t="s">
        <v>69</v>
      </c>
      <c r="BH67" s="2" t="s">
        <v>80</v>
      </c>
      <c r="BI67" s="6">
        <f t="shared" ref="BI67:BI87" si="25">AU67</f>
        <v>75</v>
      </c>
      <c r="BJ67" s="6">
        <v>75</v>
      </c>
      <c r="BK67" s="9">
        <f t="shared" si="23"/>
        <v>1</v>
      </c>
      <c r="BL67" s="10">
        <f t="shared" ref="BL67:BL88" si="26">IF(BJ67="","",BI67*(1-BK67))</f>
        <v>0</v>
      </c>
      <c r="BM67" s="5"/>
      <c r="BO67" s="25" t="str">
        <f t="shared" ref="BO67:BO95" si="27">IF(D67="E","",IF(D67="C","",ROUND(-0.0003*AU67^2+4.1655*AU67,-2)))</f>
        <v/>
      </c>
      <c r="BQ67" s="1">
        <v>2011</v>
      </c>
      <c r="BR67" s="12"/>
      <c r="BU67" s="19">
        <v>4</v>
      </c>
      <c r="BV67" s="19" t="s">
        <v>103</v>
      </c>
      <c r="BW67" s="10" t="s">
        <v>103</v>
      </c>
      <c r="BX67" s="10" t="s">
        <v>103</v>
      </c>
      <c r="BY67" s="51">
        <v>15</v>
      </c>
      <c r="BZ67" s="10">
        <v>45</v>
      </c>
      <c r="CA67" s="10">
        <v>276</v>
      </c>
      <c r="CB67" s="10">
        <v>464</v>
      </c>
      <c r="CC67" s="10">
        <v>167</v>
      </c>
      <c r="CD67" s="10">
        <v>151</v>
      </c>
      <c r="CE67" s="10">
        <v>35</v>
      </c>
      <c r="CF67" s="10" t="s">
        <v>103</v>
      </c>
    </row>
    <row r="68" spans="1:84">
      <c r="A68" s="1">
        <v>108</v>
      </c>
      <c r="B68" s="2" t="s">
        <v>371</v>
      </c>
      <c r="C68" s="3" t="s">
        <v>72</v>
      </c>
      <c r="D68" s="3" t="s">
        <v>73</v>
      </c>
      <c r="E68" s="4">
        <v>23.698</v>
      </c>
      <c r="F68" s="4">
        <v>97.506</v>
      </c>
      <c r="G68" s="3" t="s">
        <v>58</v>
      </c>
      <c r="H68" s="3" t="s">
        <v>314</v>
      </c>
      <c r="I68" s="3" t="s">
        <v>372</v>
      </c>
      <c r="J68" s="3" t="s">
        <v>373</v>
      </c>
      <c r="K68" s="3" t="s">
        <v>109</v>
      </c>
      <c r="L68" s="3" t="s">
        <v>316</v>
      </c>
      <c r="M68" s="3" t="s">
        <v>316</v>
      </c>
      <c r="N68" s="3" t="s">
        <v>316</v>
      </c>
      <c r="O68" s="3"/>
      <c r="P68" s="3" t="s">
        <v>65</v>
      </c>
      <c r="Q68" s="5"/>
      <c r="S68" s="6">
        <v>12597</v>
      </c>
      <c r="T68" s="6">
        <v>1418</v>
      </c>
      <c r="U68" s="6">
        <v>1533</v>
      </c>
      <c r="V68" s="7">
        <v>400</v>
      </c>
      <c r="W68" s="6">
        <f t="shared" ref="W68:W106" si="28">31.536*V68</f>
        <v>12614.400000000001</v>
      </c>
      <c r="X68" s="8">
        <v>31.753592125109154</v>
      </c>
      <c r="Y68" s="9">
        <v>0.28499999999999998</v>
      </c>
      <c r="AA68" s="7" t="s">
        <v>76</v>
      </c>
      <c r="AB68" s="6">
        <v>47</v>
      </c>
      <c r="AC68" s="6">
        <v>745</v>
      </c>
      <c r="AD68" s="6"/>
      <c r="AE68" s="6" t="str">
        <f t="shared" si="24"/>
        <v/>
      </c>
      <c r="AG68" s="7">
        <v>1.1000000000000001</v>
      </c>
      <c r="AH68" s="8">
        <v>10.5</v>
      </c>
      <c r="AI68" s="10"/>
      <c r="AJ68" s="10"/>
      <c r="AK68" s="10"/>
      <c r="AL68" s="10"/>
      <c r="AM68" s="6"/>
      <c r="AO68" s="7">
        <v>9.52</v>
      </c>
      <c r="AP68" s="2" t="s">
        <v>66</v>
      </c>
      <c r="AQ68" s="6">
        <v>229.83758412199225</v>
      </c>
      <c r="AR68" s="7">
        <v>2.0161191589648442</v>
      </c>
      <c r="AS68" s="6">
        <v>299</v>
      </c>
      <c r="AT68" s="47"/>
      <c r="AU68" s="6">
        <v>600</v>
      </c>
      <c r="AV68" s="6">
        <v>4022</v>
      </c>
      <c r="AW68" s="6">
        <v>174.8</v>
      </c>
      <c r="AX68" s="11">
        <v>0.765220700152207</v>
      </c>
      <c r="AZ68" s="10">
        <v>230</v>
      </c>
      <c r="BA68" s="6">
        <v>96</v>
      </c>
      <c r="BB68" s="5" t="s">
        <v>374</v>
      </c>
      <c r="BD68" s="5"/>
      <c r="BF68" s="5" t="s">
        <v>375</v>
      </c>
      <c r="BG68" s="5" t="s">
        <v>125</v>
      </c>
      <c r="BH68" s="13" t="s">
        <v>126</v>
      </c>
      <c r="BI68" s="6">
        <f t="shared" si="25"/>
        <v>600</v>
      </c>
      <c r="BJ68" s="6">
        <v>400</v>
      </c>
      <c r="BK68" s="9">
        <f t="shared" si="23"/>
        <v>0.66666666666666663</v>
      </c>
      <c r="BL68" s="10">
        <f t="shared" si="26"/>
        <v>200.00000000000003</v>
      </c>
      <c r="BM68" s="5" t="s">
        <v>125</v>
      </c>
      <c r="BO68" s="25" t="str">
        <f t="shared" si="27"/>
        <v/>
      </c>
      <c r="BQ68" s="1">
        <v>2009</v>
      </c>
      <c r="BR68" s="12"/>
      <c r="BU68" s="19"/>
      <c r="BV68" s="19"/>
      <c r="BW68" s="10"/>
      <c r="BX68" s="10"/>
      <c r="BY68" s="51"/>
      <c r="BZ68" s="10"/>
      <c r="CA68" s="10"/>
      <c r="CB68" s="10"/>
      <c r="CC68" s="10"/>
      <c r="CD68" s="10"/>
      <c r="CE68" s="10"/>
      <c r="CF68" s="10"/>
    </row>
    <row r="69" spans="1:84">
      <c r="A69" s="1">
        <v>109</v>
      </c>
      <c r="B69" s="2" t="s">
        <v>376</v>
      </c>
      <c r="C69" s="3" t="s">
        <v>180</v>
      </c>
      <c r="D69" s="3" t="s">
        <v>90</v>
      </c>
      <c r="E69" s="4">
        <f>23+39.186/60</f>
        <v>23.653099999999998</v>
      </c>
      <c r="F69" s="4">
        <f>97+18.741/60</f>
        <v>97.312349999999995</v>
      </c>
      <c r="G69" s="3" t="s">
        <v>58</v>
      </c>
      <c r="H69" s="3" t="s">
        <v>314</v>
      </c>
      <c r="I69" s="3" t="s">
        <v>377</v>
      </c>
      <c r="J69" s="3"/>
      <c r="K69" s="3" t="s">
        <v>109</v>
      </c>
      <c r="L69" s="3" t="s">
        <v>316</v>
      </c>
      <c r="M69" s="3" t="s">
        <v>316</v>
      </c>
      <c r="N69" s="3" t="s">
        <v>316</v>
      </c>
      <c r="O69" s="3"/>
      <c r="P69" s="3" t="s">
        <v>65</v>
      </c>
      <c r="Q69" s="5"/>
      <c r="S69" s="6">
        <v>13265</v>
      </c>
      <c r="T69" s="6">
        <v>1417.6</v>
      </c>
      <c r="U69" s="6">
        <v>1533</v>
      </c>
      <c r="V69" s="7">
        <v>405.18356164383562</v>
      </c>
      <c r="W69" s="6">
        <f t="shared" si="28"/>
        <v>12777.8688</v>
      </c>
      <c r="X69" s="8">
        <v>30.54531184650099</v>
      </c>
      <c r="Y69" s="9">
        <v>0.25173775457766479</v>
      </c>
      <c r="AA69" s="7" t="s">
        <v>122</v>
      </c>
      <c r="AB69" s="6">
        <v>91.7</v>
      </c>
      <c r="AC69" s="6">
        <v>395</v>
      </c>
      <c r="AD69" s="6">
        <v>375</v>
      </c>
      <c r="AE69" s="6">
        <f t="shared" si="24"/>
        <v>20</v>
      </c>
      <c r="AG69" s="8">
        <v>27.855</v>
      </c>
      <c r="AH69" s="7">
        <v>20</v>
      </c>
      <c r="AI69" s="10">
        <v>30</v>
      </c>
      <c r="AJ69" s="10">
        <v>42</v>
      </c>
      <c r="AK69" s="10">
        <v>72</v>
      </c>
      <c r="AL69" s="10">
        <f t="shared" ref="AL69:AL85" si="29">AJ69/W69*365</f>
        <v>1.1997305841800474</v>
      </c>
      <c r="AM69" s="6" t="s">
        <v>77</v>
      </c>
      <c r="AO69" s="7">
        <v>0</v>
      </c>
      <c r="AP69" s="2" t="s">
        <v>378</v>
      </c>
      <c r="AQ69" s="6">
        <v>526</v>
      </c>
      <c r="AR69" s="7">
        <v>5.1568627450980395</v>
      </c>
      <c r="AS69" s="6">
        <v>110</v>
      </c>
      <c r="AT69" s="47"/>
      <c r="AU69" s="6">
        <v>520</v>
      </c>
      <c r="AV69" s="6">
        <v>2814</v>
      </c>
      <c r="AW69" s="6">
        <v>138.19999999999999</v>
      </c>
      <c r="AX69" s="11">
        <v>0.61775553213909384</v>
      </c>
      <c r="AZ69" s="10">
        <v>230</v>
      </c>
      <c r="BA69" s="6">
        <v>70</v>
      </c>
      <c r="BB69" s="5" t="s">
        <v>379</v>
      </c>
      <c r="BD69" s="5"/>
      <c r="BF69" s="5" t="s">
        <v>380</v>
      </c>
      <c r="BG69" s="5" t="s">
        <v>160</v>
      </c>
      <c r="BH69" s="13" t="s">
        <v>126</v>
      </c>
      <c r="BI69" s="6">
        <f t="shared" si="25"/>
        <v>520</v>
      </c>
      <c r="BJ69" s="6">
        <f>BI69/2</f>
        <v>260</v>
      </c>
      <c r="BK69" s="9">
        <f t="shared" si="23"/>
        <v>0.5</v>
      </c>
      <c r="BL69" s="10">
        <f t="shared" si="26"/>
        <v>260</v>
      </c>
      <c r="BM69" s="5" t="s">
        <v>125</v>
      </c>
      <c r="BO69" s="25">
        <f t="shared" si="27"/>
        <v>2100</v>
      </c>
      <c r="BQ69" s="1"/>
      <c r="BR69" s="12">
        <v>2021</v>
      </c>
      <c r="BU69" s="19">
        <v>168</v>
      </c>
      <c r="BV69" s="19">
        <v>144</v>
      </c>
      <c r="BW69" s="10">
        <v>124</v>
      </c>
      <c r="BX69" s="10">
        <v>102</v>
      </c>
      <c r="BY69" s="51">
        <v>149</v>
      </c>
      <c r="BZ69" s="10">
        <v>471</v>
      </c>
      <c r="CA69" s="10">
        <v>886</v>
      </c>
      <c r="CB69" s="10">
        <v>926</v>
      </c>
      <c r="CC69" s="10">
        <v>688</v>
      </c>
      <c r="CD69" s="10">
        <v>596</v>
      </c>
      <c r="CE69" s="10">
        <v>362</v>
      </c>
      <c r="CF69" s="10">
        <v>221</v>
      </c>
    </row>
    <row r="70" spans="1:84">
      <c r="A70" s="1">
        <v>110</v>
      </c>
      <c r="B70" s="2" t="s">
        <v>381</v>
      </c>
      <c r="C70" s="3" t="s">
        <v>56</v>
      </c>
      <c r="D70" s="3" t="s">
        <v>57</v>
      </c>
      <c r="E70" s="4">
        <v>23.315000000000001</v>
      </c>
      <c r="F70" s="4">
        <v>96.769000000000005</v>
      </c>
      <c r="G70" s="3" t="s">
        <v>58</v>
      </c>
      <c r="H70" s="3" t="s">
        <v>326</v>
      </c>
      <c r="I70" s="3" t="s">
        <v>377</v>
      </c>
      <c r="J70" s="3"/>
      <c r="K70" s="3" t="s">
        <v>109</v>
      </c>
      <c r="L70" s="3" t="s">
        <v>316</v>
      </c>
      <c r="M70" s="3" t="s">
        <v>316</v>
      </c>
      <c r="N70" s="3" t="s">
        <v>316</v>
      </c>
      <c r="O70" s="3"/>
      <c r="P70" s="3" t="s">
        <v>65</v>
      </c>
      <c r="Q70" s="5"/>
      <c r="S70" s="6">
        <v>14810</v>
      </c>
      <c r="T70" s="6">
        <v>1418</v>
      </c>
      <c r="U70" s="6">
        <v>1533</v>
      </c>
      <c r="V70" s="7">
        <v>452</v>
      </c>
      <c r="W70" s="6">
        <f t="shared" si="28"/>
        <v>14254.272000000001</v>
      </c>
      <c r="X70" s="8">
        <v>30.519918973666442</v>
      </c>
      <c r="Y70" s="9">
        <v>0.25221238938053098</v>
      </c>
      <c r="AA70" s="7" t="s">
        <v>342</v>
      </c>
      <c r="AB70" s="6">
        <v>122</v>
      </c>
      <c r="AC70" s="6">
        <v>235</v>
      </c>
      <c r="AD70" s="6">
        <v>195</v>
      </c>
      <c r="AE70" s="6">
        <f t="shared" si="24"/>
        <v>40</v>
      </c>
      <c r="AG70" s="8">
        <v>118</v>
      </c>
      <c r="AH70" s="7">
        <v>65</v>
      </c>
      <c r="AI70" s="10">
        <v>1854</v>
      </c>
      <c r="AJ70" s="10">
        <v>3610</v>
      </c>
      <c r="AK70" s="10">
        <v>5464</v>
      </c>
      <c r="AL70" s="10">
        <f t="shared" si="29"/>
        <v>92.438954441166814</v>
      </c>
      <c r="AM70" s="6" t="s">
        <v>96</v>
      </c>
      <c r="AO70" s="7">
        <v>0</v>
      </c>
      <c r="AP70" s="2" t="s">
        <v>66</v>
      </c>
      <c r="AQ70" s="6">
        <v>1200</v>
      </c>
      <c r="AR70" s="7">
        <v>10.526315789473685</v>
      </c>
      <c r="AS70" s="6">
        <v>88</v>
      </c>
      <c r="AT70" s="47">
        <v>6</v>
      </c>
      <c r="AU70" s="6">
        <v>1050</v>
      </c>
      <c r="AV70" s="6">
        <v>3400</v>
      </c>
      <c r="AW70" s="6">
        <v>532</v>
      </c>
      <c r="AX70" s="11">
        <v>0.36964557512502721</v>
      </c>
      <c r="AZ70" s="10">
        <v>500</v>
      </c>
      <c r="BA70" s="6">
        <v>420</v>
      </c>
      <c r="BB70" s="5" t="s">
        <v>382</v>
      </c>
      <c r="BD70" s="5"/>
      <c r="BF70" s="5" t="s">
        <v>383</v>
      </c>
      <c r="BG70" s="5" t="s">
        <v>247</v>
      </c>
      <c r="BH70" s="13" t="s">
        <v>126</v>
      </c>
      <c r="BI70" s="6">
        <f t="shared" si="25"/>
        <v>1050</v>
      </c>
      <c r="BJ70" s="6">
        <v>1050</v>
      </c>
      <c r="BK70" s="9">
        <f t="shared" si="23"/>
        <v>1</v>
      </c>
      <c r="BL70" s="10">
        <f t="shared" si="26"/>
        <v>0</v>
      </c>
      <c r="BM70" s="5"/>
      <c r="BO70" s="25" t="str">
        <f t="shared" si="27"/>
        <v/>
      </c>
      <c r="BQ70" s="1"/>
      <c r="BR70" s="12">
        <v>2020</v>
      </c>
      <c r="BU70" s="19">
        <v>188</v>
      </c>
      <c r="BV70" s="19">
        <v>161</v>
      </c>
      <c r="BW70" s="10">
        <v>138</v>
      </c>
      <c r="BX70" s="10">
        <v>114</v>
      </c>
      <c r="BY70" s="51">
        <v>166</v>
      </c>
      <c r="BZ70" s="10">
        <v>526</v>
      </c>
      <c r="CA70" s="10">
        <v>989</v>
      </c>
      <c r="CB70" s="10">
        <v>1034</v>
      </c>
      <c r="CC70" s="10">
        <v>768</v>
      </c>
      <c r="CD70" s="10">
        <v>665</v>
      </c>
      <c r="CE70" s="10">
        <v>404</v>
      </c>
      <c r="CF70" s="10">
        <v>247</v>
      </c>
    </row>
    <row r="71" spans="1:84">
      <c r="A71" s="1">
        <v>112</v>
      </c>
      <c r="B71" s="2" t="s">
        <v>384</v>
      </c>
      <c r="C71" s="3" t="s">
        <v>138</v>
      </c>
      <c r="D71" s="3" t="s">
        <v>90</v>
      </c>
      <c r="E71" s="4">
        <v>21.359542999999999</v>
      </c>
      <c r="F71" s="4">
        <v>100.17605399999999</v>
      </c>
      <c r="G71" s="3" t="s">
        <v>58</v>
      </c>
      <c r="H71" s="3" t="s">
        <v>385</v>
      </c>
      <c r="I71" s="3" t="s">
        <v>386</v>
      </c>
      <c r="J71" s="3"/>
      <c r="K71" s="3" t="s">
        <v>175</v>
      </c>
      <c r="L71" s="3" t="s">
        <v>176</v>
      </c>
      <c r="M71" s="3" t="s">
        <v>176</v>
      </c>
      <c r="N71" s="18" t="s">
        <v>176</v>
      </c>
      <c r="O71" s="18"/>
      <c r="P71" s="3" t="s">
        <v>65</v>
      </c>
      <c r="Q71" s="5"/>
      <c r="S71" s="6">
        <v>7315</v>
      </c>
      <c r="T71" s="6"/>
      <c r="U71" s="6">
        <v>1381</v>
      </c>
      <c r="V71" s="7">
        <v>178</v>
      </c>
      <c r="W71" s="6">
        <f t="shared" si="28"/>
        <v>5613.4080000000004</v>
      </c>
      <c r="X71" s="8">
        <v>24.333561175666439</v>
      </c>
      <c r="Y71" s="9">
        <v>0.19831460674157303</v>
      </c>
      <c r="AA71" s="7"/>
      <c r="AB71" s="6">
        <v>0</v>
      </c>
      <c r="AC71" s="6"/>
      <c r="AD71" s="6"/>
      <c r="AE71" s="6" t="str">
        <f t="shared" si="24"/>
        <v/>
      </c>
      <c r="AG71" s="7">
        <v>40.89</v>
      </c>
      <c r="AH71" s="8">
        <v>72</v>
      </c>
      <c r="AI71" s="10">
        <v>624</v>
      </c>
      <c r="AJ71" s="10">
        <v>714</v>
      </c>
      <c r="AK71" s="10">
        <v>1338</v>
      </c>
      <c r="AL71" s="10">
        <f t="shared" si="29"/>
        <v>46.426342072409483</v>
      </c>
      <c r="AM71" s="6" t="s">
        <v>96</v>
      </c>
      <c r="AO71" s="7"/>
      <c r="AP71" s="2"/>
      <c r="AQ71" s="6"/>
      <c r="AR71" s="7"/>
      <c r="AS71" s="6"/>
      <c r="AT71" s="47">
        <v>4</v>
      </c>
      <c r="AU71" s="6">
        <v>240</v>
      </c>
      <c r="AV71" s="6"/>
      <c r="AW71" s="6"/>
      <c r="AX71" s="11" t="s">
        <v>103</v>
      </c>
      <c r="AZ71" s="10"/>
      <c r="BA71" s="6"/>
      <c r="BB71" s="5"/>
      <c r="BD71" s="5"/>
      <c r="BF71" s="5" t="s">
        <v>177</v>
      </c>
      <c r="BG71" s="5" t="s">
        <v>125</v>
      </c>
      <c r="BH71" s="13" t="s">
        <v>126</v>
      </c>
      <c r="BI71" s="6">
        <f t="shared" si="25"/>
        <v>240</v>
      </c>
      <c r="BJ71" s="6">
        <v>120</v>
      </c>
      <c r="BK71" s="9">
        <f t="shared" si="23"/>
        <v>0.5</v>
      </c>
      <c r="BL71" s="10">
        <f t="shared" si="26"/>
        <v>120</v>
      </c>
      <c r="BM71" s="5" t="s">
        <v>387</v>
      </c>
      <c r="BO71" s="25">
        <f t="shared" si="27"/>
        <v>1000</v>
      </c>
      <c r="BQ71" s="1"/>
      <c r="BR71" s="12">
        <v>2025</v>
      </c>
      <c r="BU71" s="10">
        <v>70.400000000000006</v>
      </c>
      <c r="BV71" s="10">
        <v>53.5</v>
      </c>
      <c r="BW71" s="10">
        <v>40.799999999999997</v>
      </c>
      <c r="BX71" s="10">
        <v>35.299999999999997</v>
      </c>
      <c r="BY71" s="51">
        <v>54.3</v>
      </c>
      <c r="BZ71" s="19">
        <v>142</v>
      </c>
      <c r="CA71" s="19">
        <v>377</v>
      </c>
      <c r="CB71" s="10">
        <v>511</v>
      </c>
      <c r="CC71" s="10">
        <v>352</v>
      </c>
      <c r="CD71" s="10">
        <v>226</v>
      </c>
      <c r="CE71" s="10">
        <v>159</v>
      </c>
      <c r="CF71" s="10">
        <v>100</v>
      </c>
    </row>
    <row r="72" spans="1:84">
      <c r="A72" s="1">
        <v>113</v>
      </c>
      <c r="B72" s="2" t="s">
        <v>402</v>
      </c>
      <c r="C72" s="3" t="s">
        <v>395</v>
      </c>
      <c r="D72" s="3" t="s">
        <v>90</v>
      </c>
      <c r="E72" s="4">
        <v>12.7769999999999</v>
      </c>
      <c r="F72" s="4">
        <v>98.939999999999898</v>
      </c>
      <c r="G72" s="3" t="s">
        <v>168</v>
      </c>
      <c r="H72" s="3" t="s">
        <v>403</v>
      </c>
      <c r="I72" s="3" t="s">
        <v>168</v>
      </c>
      <c r="J72" s="3"/>
      <c r="K72" s="3" t="s">
        <v>168</v>
      </c>
      <c r="L72" s="3" t="s">
        <v>168</v>
      </c>
      <c r="M72" s="3" t="s">
        <v>168</v>
      </c>
      <c r="N72" s="3" t="s">
        <v>402</v>
      </c>
      <c r="O72" s="3"/>
      <c r="P72" s="3" t="s">
        <v>65</v>
      </c>
      <c r="Q72" s="5"/>
      <c r="S72" s="6">
        <v>9870</v>
      </c>
      <c r="T72" s="6">
        <v>2930</v>
      </c>
      <c r="U72" s="6">
        <v>2123</v>
      </c>
      <c r="V72" s="7">
        <v>470</v>
      </c>
      <c r="W72" s="6">
        <f t="shared" si="28"/>
        <v>14821.92</v>
      </c>
      <c r="X72" s="8">
        <v>47.61904761904762</v>
      </c>
      <c r="Y72" s="9">
        <v>0.11659574468085106</v>
      </c>
      <c r="AA72" s="7"/>
      <c r="AB72" s="6">
        <v>0</v>
      </c>
      <c r="AC72" s="6"/>
      <c r="AD72" s="6"/>
      <c r="AE72" s="6" t="str">
        <f t="shared" si="24"/>
        <v/>
      </c>
      <c r="AG72" s="7">
        <v>585</v>
      </c>
      <c r="AH72" s="7"/>
      <c r="AI72" s="10">
        <v>18471</v>
      </c>
      <c r="AJ72" s="10">
        <v>8615</v>
      </c>
      <c r="AK72" s="10">
        <v>27086</v>
      </c>
      <c r="AL72" s="10">
        <f t="shared" si="29"/>
        <v>212.15031520882584</v>
      </c>
      <c r="AM72" s="6" t="s">
        <v>96</v>
      </c>
      <c r="AO72" s="7">
        <v>0</v>
      </c>
      <c r="AP72" s="2"/>
      <c r="AQ72" s="6"/>
      <c r="AR72" s="7"/>
      <c r="AS72" s="6"/>
      <c r="AT72" s="47">
        <v>4</v>
      </c>
      <c r="AU72" s="6">
        <v>600</v>
      </c>
      <c r="AV72" s="6">
        <v>3476</v>
      </c>
      <c r="AW72" s="6"/>
      <c r="AX72" s="11">
        <v>0.66133942161339421</v>
      </c>
      <c r="AZ72" s="10">
        <v>230</v>
      </c>
      <c r="BA72" s="6">
        <v>32</v>
      </c>
      <c r="BB72" s="5" t="s">
        <v>404</v>
      </c>
      <c r="BD72" s="5"/>
      <c r="BF72" s="5" t="s">
        <v>405</v>
      </c>
      <c r="BG72" s="5" t="s">
        <v>194</v>
      </c>
      <c r="BH72" s="2" t="s">
        <v>126</v>
      </c>
      <c r="BI72" s="6">
        <f t="shared" si="25"/>
        <v>600</v>
      </c>
      <c r="BJ72" s="6"/>
      <c r="BK72" s="9"/>
      <c r="BL72" s="10" t="str">
        <f t="shared" si="26"/>
        <v/>
      </c>
      <c r="BM72" s="5"/>
      <c r="BO72" s="25">
        <f t="shared" si="27"/>
        <v>2400</v>
      </c>
      <c r="BQ72" s="14"/>
      <c r="BR72" s="12"/>
      <c r="BU72" s="19"/>
      <c r="BV72" s="19"/>
      <c r="BW72" s="10"/>
      <c r="BX72" s="10"/>
      <c r="BY72" s="51"/>
      <c r="BZ72" s="10"/>
      <c r="CA72" s="10"/>
      <c r="CB72" s="10"/>
      <c r="CC72" s="10"/>
      <c r="CD72" s="10"/>
      <c r="CE72" s="10"/>
      <c r="CF72" s="10"/>
    </row>
    <row r="73" spans="1:84">
      <c r="A73" s="1">
        <v>116</v>
      </c>
      <c r="B73" s="2" t="s">
        <v>411</v>
      </c>
      <c r="C73" s="3" t="s">
        <v>56</v>
      </c>
      <c r="D73" s="3" t="s">
        <v>57</v>
      </c>
      <c r="E73" s="4">
        <v>18.64</v>
      </c>
      <c r="F73" s="4">
        <v>94.381</v>
      </c>
      <c r="G73" s="3" t="s">
        <v>233</v>
      </c>
      <c r="H73" s="3" t="s">
        <v>412</v>
      </c>
      <c r="I73" s="3" t="s">
        <v>412</v>
      </c>
      <c r="J73" s="3"/>
      <c r="K73" s="3" t="s">
        <v>233</v>
      </c>
      <c r="L73" s="3" t="s">
        <v>411</v>
      </c>
      <c r="M73" s="3" t="s">
        <v>411</v>
      </c>
      <c r="N73" s="3" t="s">
        <v>411</v>
      </c>
      <c r="O73" s="3"/>
      <c r="P73" s="3" t="s">
        <v>65</v>
      </c>
      <c r="Q73" s="5"/>
      <c r="S73" s="6">
        <v>1293</v>
      </c>
      <c r="T73" s="6"/>
      <c r="U73" s="6">
        <v>2545</v>
      </c>
      <c r="V73" s="7"/>
      <c r="W73" s="6">
        <f t="shared" si="28"/>
        <v>0</v>
      </c>
      <c r="X73" s="8"/>
      <c r="Y73" s="9"/>
      <c r="AA73" s="7" t="s">
        <v>413</v>
      </c>
      <c r="AB73" s="6">
        <v>90.83</v>
      </c>
      <c r="AC73" s="6">
        <v>80.77</v>
      </c>
      <c r="AD73" s="6">
        <v>50</v>
      </c>
      <c r="AE73" s="6">
        <f t="shared" si="24"/>
        <v>30.769999999999996</v>
      </c>
      <c r="AG73" s="7"/>
      <c r="AH73" s="7">
        <v>32</v>
      </c>
      <c r="AI73" s="10"/>
      <c r="AJ73" s="10"/>
      <c r="AK73" s="10"/>
      <c r="AL73" s="10"/>
      <c r="AM73" s="6" t="s">
        <v>103</v>
      </c>
      <c r="AO73" s="7">
        <v>0</v>
      </c>
      <c r="AP73" s="2" t="s">
        <v>414</v>
      </c>
      <c r="AQ73" s="6">
        <v>199.83442259836556</v>
      </c>
      <c r="AR73" s="7" t="s">
        <v>103</v>
      </c>
      <c r="AS73" s="6">
        <v>63.62</v>
      </c>
      <c r="AT73" s="47"/>
      <c r="AU73" s="6">
        <v>111</v>
      </c>
      <c r="AV73" s="6">
        <v>386</v>
      </c>
      <c r="AW73" s="6">
        <v>34</v>
      </c>
      <c r="AX73" s="11">
        <v>0.39697231478053396</v>
      </c>
      <c r="AZ73" s="10">
        <v>230</v>
      </c>
      <c r="BA73" s="6">
        <v>8.5</v>
      </c>
      <c r="BB73" s="5" t="s">
        <v>415</v>
      </c>
      <c r="BD73" s="5"/>
      <c r="BF73" s="5" t="s">
        <v>79</v>
      </c>
      <c r="BG73" s="5" t="s">
        <v>69</v>
      </c>
      <c r="BH73" s="13" t="s">
        <v>80</v>
      </c>
      <c r="BI73" s="6">
        <f t="shared" si="25"/>
        <v>111</v>
      </c>
      <c r="BJ73" s="6">
        <v>111</v>
      </c>
      <c r="BK73" s="9">
        <f>BJ73/BI73</f>
        <v>1</v>
      </c>
      <c r="BL73" s="10">
        <f t="shared" si="26"/>
        <v>0</v>
      </c>
      <c r="BM73" s="5"/>
      <c r="BO73" s="25" t="str">
        <f t="shared" si="27"/>
        <v/>
      </c>
      <c r="BQ73" s="1"/>
      <c r="BR73" s="12">
        <v>2020</v>
      </c>
      <c r="BU73" s="19"/>
      <c r="BV73" s="19"/>
      <c r="BW73" s="10"/>
      <c r="BX73" s="10"/>
      <c r="BY73" s="51"/>
      <c r="BZ73" s="10"/>
      <c r="CA73" s="10"/>
      <c r="CB73" s="10"/>
      <c r="CC73" s="10"/>
      <c r="CD73" s="10"/>
      <c r="CE73" s="10"/>
      <c r="CF73" s="10"/>
    </row>
    <row r="74" spans="1:84">
      <c r="A74" s="1">
        <v>118</v>
      </c>
      <c r="B74" s="2" t="s">
        <v>417</v>
      </c>
      <c r="C74" s="3" t="s">
        <v>72</v>
      </c>
      <c r="D74" s="3" t="s">
        <v>73</v>
      </c>
      <c r="E74" s="4">
        <v>23.305917999999899</v>
      </c>
      <c r="F74" s="4">
        <v>95.358329999999896</v>
      </c>
      <c r="G74" s="3" t="s">
        <v>396</v>
      </c>
      <c r="H74" s="3" t="s">
        <v>418</v>
      </c>
      <c r="I74" s="3" t="s">
        <v>419</v>
      </c>
      <c r="J74" s="3" t="s">
        <v>420</v>
      </c>
      <c r="K74" s="3" t="s">
        <v>109</v>
      </c>
      <c r="L74" s="3" t="s">
        <v>421</v>
      </c>
      <c r="M74" s="3" t="s">
        <v>421</v>
      </c>
      <c r="N74" s="3" t="s">
        <v>422</v>
      </c>
      <c r="O74" s="3"/>
      <c r="P74" s="3" t="s">
        <v>112</v>
      </c>
      <c r="Q74" s="5">
        <v>11.5</v>
      </c>
      <c r="S74" s="6">
        <v>9338</v>
      </c>
      <c r="T74" s="6"/>
      <c r="U74" s="6">
        <v>1260</v>
      </c>
      <c r="V74" s="7">
        <v>209</v>
      </c>
      <c r="W74" s="6">
        <f t="shared" si="28"/>
        <v>6591.0240000000003</v>
      </c>
      <c r="X74" s="8">
        <v>22.381666309702293</v>
      </c>
      <c r="Y74" s="9">
        <v>9.4736842105263161E-2</v>
      </c>
      <c r="AA74" s="7" t="s">
        <v>230</v>
      </c>
      <c r="AB74" s="6">
        <v>32.899999999999899</v>
      </c>
      <c r="AC74" s="6">
        <v>159</v>
      </c>
      <c r="AD74" s="6"/>
      <c r="AE74" s="6" t="str">
        <f t="shared" si="24"/>
        <v/>
      </c>
      <c r="AG74" s="8">
        <v>397.05</v>
      </c>
      <c r="AH74" s="8">
        <v>42.8</v>
      </c>
      <c r="AI74" s="10">
        <v>480.81999999999903</v>
      </c>
      <c r="AJ74" s="10">
        <v>3071.66</v>
      </c>
      <c r="AK74" s="10">
        <v>3552.4799999999987</v>
      </c>
      <c r="AL74" s="10">
        <f t="shared" si="29"/>
        <v>170.10344674818356</v>
      </c>
      <c r="AM74" s="6" t="s">
        <v>96</v>
      </c>
      <c r="AO74" s="7">
        <v>0</v>
      </c>
      <c r="AP74" s="2" t="s">
        <v>66</v>
      </c>
      <c r="AQ74" s="6"/>
      <c r="AR74" s="7"/>
      <c r="AS74" s="6"/>
      <c r="AT74" s="47"/>
      <c r="AU74" s="6">
        <v>30</v>
      </c>
      <c r="AV74" s="6">
        <v>117.2</v>
      </c>
      <c r="AW74" s="6">
        <v>13.38</v>
      </c>
      <c r="AX74" s="11">
        <v>0.44596651445966518</v>
      </c>
      <c r="AZ74" s="10">
        <v>132</v>
      </c>
      <c r="BA74" s="6">
        <v>53</v>
      </c>
      <c r="BB74" s="5" t="s">
        <v>423</v>
      </c>
      <c r="BD74" s="5"/>
      <c r="BF74" s="5" t="s">
        <v>200</v>
      </c>
      <c r="BG74" s="5" t="s">
        <v>69</v>
      </c>
      <c r="BH74" s="2" t="s">
        <v>80</v>
      </c>
      <c r="BI74" s="6">
        <f t="shared" si="25"/>
        <v>30</v>
      </c>
      <c r="BJ74" s="6">
        <v>30</v>
      </c>
      <c r="BK74" s="9">
        <f>BJ74/BI74</f>
        <v>1</v>
      </c>
      <c r="BL74" s="10">
        <f t="shared" si="26"/>
        <v>0</v>
      </c>
      <c r="BM74" s="5"/>
      <c r="BO74" s="25" t="str">
        <f t="shared" si="27"/>
        <v/>
      </c>
      <c r="BQ74" s="14">
        <v>2002</v>
      </c>
      <c r="BR74" s="12"/>
      <c r="BU74" s="19"/>
      <c r="BV74" s="19"/>
      <c r="BW74" s="10"/>
      <c r="BX74" s="10"/>
      <c r="BY74" s="51"/>
      <c r="BZ74" s="10"/>
      <c r="CA74" s="10"/>
      <c r="CB74" s="10"/>
      <c r="CC74" s="10"/>
      <c r="CD74" s="10"/>
      <c r="CE74" s="10"/>
      <c r="CF74" s="10"/>
    </row>
    <row r="75" spans="1:84">
      <c r="A75" s="1">
        <v>120</v>
      </c>
      <c r="B75" s="2" t="s">
        <v>426</v>
      </c>
      <c r="C75" s="3" t="s">
        <v>72</v>
      </c>
      <c r="D75" s="3" t="s">
        <v>73</v>
      </c>
      <c r="E75" s="15">
        <v>18.914102</v>
      </c>
      <c r="F75" s="15">
        <v>96.619906999999998</v>
      </c>
      <c r="G75" s="3" t="s">
        <v>186</v>
      </c>
      <c r="H75" s="3" t="s">
        <v>427</v>
      </c>
      <c r="I75" s="3" t="s">
        <v>428</v>
      </c>
      <c r="J75" s="3"/>
      <c r="K75" s="3" t="s">
        <v>94</v>
      </c>
      <c r="L75" s="3" t="s">
        <v>197</v>
      </c>
      <c r="M75" s="3" t="s">
        <v>197</v>
      </c>
      <c r="N75" s="3" t="s">
        <v>425</v>
      </c>
      <c r="O75" s="3"/>
      <c r="P75" s="3" t="s">
        <v>65</v>
      </c>
      <c r="Q75" s="5"/>
      <c r="S75" s="6">
        <v>2175</v>
      </c>
      <c r="T75" s="6">
        <v>2692</v>
      </c>
      <c r="U75" s="6">
        <v>2081</v>
      </c>
      <c r="V75" s="7">
        <v>50.5</v>
      </c>
      <c r="W75" s="6">
        <f t="shared" si="28"/>
        <v>1592.568</v>
      </c>
      <c r="X75" s="8">
        <v>23.2183908045977</v>
      </c>
      <c r="Y75" s="9">
        <v>0.11287128712871287</v>
      </c>
      <c r="AA75" s="7" t="s">
        <v>230</v>
      </c>
      <c r="AB75" s="6">
        <v>93.8</v>
      </c>
      <c r="AC75" s="6"/>
      <c r="AD75" s="6"/>
      <c r="AE75" s="6" t="str">
        <f t="shared" si="24"/>
        <v/>
      </c>
      <c r="AG75" s="8">
        <v>13.8</v>
      </c>
      <c r="AH75" s="8">
        <v>22</v>
      </c>
      <c r="AI75" s="10">
        <v>296.04000000000002</v>
      </c>
      <c r="AJ75" s="10">
        <v>148.02000000000001</v>
      </c>
      <c r="AK75" s="10">
        <v>444.06000000000006</v>
      </c>
      <c r="AL75" s="10">
        <f t="shared" si="29"/>
        <v>33.924642464246425</v>
      </c>
      <c r="AM75" s="6" t="s">
        <v>96</v>
      </c>
      <c r="AO75" s="7">
        <v>0</v>
      </c>
      <c r="AP75" s="2"/>
      <c r="AQ75" s="6"/>
      <c r="AR75" s="7"/>
      <c r="AS75" s="6"/>
      <c r="AT75" s="47"/>
      <c r="AU75" s="6">
        <v>120</v>
      </c>
      <c r="AV75" s="6">
        <v>604</v>
      </c>
      <c r="AW75" s="6">
        <v>101</v>
      </c>
      <c r="AX75" s="11">
        <v>0.57458143074581436</v>
      </c>
      <c r="AZ75" s="10">
        <v>230</v>
      </c>
      <c r="BA75" s="6">
        <v>23</v>
      </c>
      <c r="BB75" s="5" t="s">
        <v>92</v>
      </c>
      <c r="BD75" s="5"/>
      <c r="BF75" s="5" t="s">
        <v>429</v>
      </c>
      <c r="BG75" s="5" t="s">
        <v>69</v>
      </c>
      <c r="BH75" s="13" t="s">
        <v>70</v>
      </c>
      <c r="BI75" s="6">
        <f t="shared" si="25"/>
        <v>120</v>
      </c>
      <c r="BJ75" s="6">
        <v>120</v>
      </c>
      <c r="BK75" s="9">
        <f>BJ75/BI75</f>
        <v>1</v>
      </c>
      <c r="BL75" s="10">
        <f t="shared" si="26"/>
        <v>0</v>
      </c>
      <c r="BM75" s="5"/>
      <c r="BO75" s="25" t="str">
        <f t="shared" si="27"/>
        <v/>
      </c>
      <c r="BQ75" s="1">
        <v>2014</v>
      </c>
      <c r="BR75" s="12"/>
      <c r="BU75" s="19"/>
      <c r="BV75" s="19"/>
      <c r="BW75" s="10"/>
      <c r="BX75" s="10"/>
      <c r="BY75" s="51"/>
      <c r="BZ75" s="10"/>
      <c r="CA75" s="10"/>
      <c r="CB75" s="10"/>
      <c r="CC75" s="10"/>
      <c r="CD75" s="10"/>
      <c r="CE75" s="10"/>
      <c r="CF75" s="10"/>
    </row>
    <row r="76" spans="1:84">
      <c r="A76" s="1">
        <v>121</v>
      </c>
      <c r="B76" s="2" t="s">
        <v>182</v>
      </c>
      <c r="C76" s="3" t="s">
        <v>117</v>
      </c>
      <c r="D76" s="3" t="s">
        <v>90</v>
      </c>
      <c r="E76" s="4">
        <v>25.963646000000001</v>
      </c>
      <c r="F76" s="4">
        <v>98.360248999999996</v>
      </c>
      <c r="G76" s="3" t="s">
        <v>118</v>
      </c>
      <c r="H76" s="3" t="s">
        <v>119</v>
      </c>
      <c r="I76" s="3" t="s">
        <v>119</v>
      </c>
      <c r="J76" s="3" t="s">
        <v>181</v>
      </c>
      <c r="K76" s="3" t="s">
        <v>109</v>
      </c>
      <c r="L76" s="3" t="s">
        <v>120</v>
      </c>
      <c r="M76" s="3" t="s">
        <v>162</v>
      </c>
      <c r="N76" s="3" t="s">
        <v>162</v>
      </c>
      <c r="O76" s="3"/>
      <c r="P76" s="3" t="s">
        <v>65</v>
      </c>
      <c r="Q76" s="5"/>
      <c r="S76" s="6">
        <v>1743</v>
      </c>
      <c r="T76" s="6">
        <v>3268</v>
      </c>
      <c r="U76" s="6">
        <v>1540</v>
      </c>
      <c r="V76" s="7">
        <v>135.14931506849314</v>
      </c>
      <c r="W76" s="6">
        <f t="shared" si="28"/>
        <v>4262.0688</v>
      </c>
      <c r="X76" s="8">
        <v>77.538333372629452</v>
      </c>
      <c r="Y76" s="9">
        <v>0.32482591552722007</v>
      </c>
      <c r="AA76" s="7" t="s">
        <v>76</v>
      </c>
      <c r="AB76" s="6">
        <v>63</v>
      </c>
      <c r="AC76" s="6">
        <v>1075</v>
      </c>
      <c r="AD76" s="6">
        <v>1060</v>
      </c>
      <c r="AE76" s="6">
        <f t="shared" si="24"/>
        <v>15</v>
      </c>
      <c r="AG76" s="8">
        <v>8.84</v>
      </c>
      <c r="AH76" s="7">
        <v>4</v>
      </c>
      <c r="AI76" s="10">
        <v>1.63</v>
      </c>
      <c r="AJ76" s="10">
        <v>3.51</v>
      </c>
      <c r="AK76" s="10">
        <v>5.14</v>
      </c>
      <c r="AL76" s="10">
        <f t="shared" si="29"/>
        <v>0.30059345827547412</v>
      </c>
      <c r="AM76" s="6" t="s">
        <v>77</v>
      </c>
      <c r="AO76" s="7">
        <v>13</v>
      </c>
      <c r="AP76" s="2" t="s">
        <v>378</v>
      </c>
      <c r="AQ76" s="6">
        <v>145.80000000000001</v>
      </c>
      <c r="AR76" s="7">
        <v>3.3211845102505699</v>
      </c>
      <c r="AS76" s="6">
        <v>260</v>
      </c>
      <c r="AT76" s="47">
        <v>3</v>
      </c>
      <c r="AU76" s="6">
        <v>340</v>
      </c>
      <c r="AV76" s="6">
        <v>1695</v>
      </c>
      <c r="AW76" s="6">
        <v>60.73</v>
      </c>
      <c r="AX76" s="11">
        <v>0.56909750201450449</v>
      </c>
      <c r="AZ76" s="10">
        <v>500</v>
      </c>
      <c r="BA76" s="6">
        <v>130</v>
      </c>
      <c r="BB76" s="5" t="s">
        <v>433</v>
      </c>
      <c r="BD76" s="5"/>
      <c r="BF76" s="5" t="s">
        <v>164</v>
      </c>
      <c r="BG76" s="5" t="s">
        <v>160</v>
      </c>
      <c r="BH76" s="13" t="s">
        <v>126</v>
      </c>
      <c r="BI76" s="6">
        <f t="shared" si="25"/>
        <v>340</v>
      </c>
      <c r="BJ76" s="6">
        <v>170</v>
      </c>
      <c r="BK76" s="9">
        <f>BJ76/BI76</f>
        <v>0.5</v>
      </c>
      <c r="BL76" s="10">
        <f t="shared" si="26"/>
        <v>170</v>
      </c>
      <c r="BM76" s="5" t="s">
        <v>178</v>
      </c>
      <c r="BO76" s="25">
        <f t="shared" si="27"/>
        <v>1400</v>
      </c>
      <c r="BQ76" s="1"/>
      <c r="BR76" s="12">
        <v>2026</v>
      </c>
      <c r="BU76" s="19">
        <v>49</v>
      </c>
      <c r="BV76" s="19">
        <v>44.7</v>
      </c>
      <c r="BW76" s="10">
        <v>44.2</v>
      </c>
      <c r="BX76" s="10">
        <v>43.9</v>
      </c>
      <c r="BY76" s="51">
        <v>74.7</v>
      </c>
      <c r="BZ76" s="10">
        <v>209</v>
      </c>
      <c r="CA76" s="10">
        <v>339</v>
      </c>
      <c r="CB76" s="10">
        <v>275</v>
      </c>
      <c r="CC76" s="10">
        <v>203</v>
      </c>
      <c r="CD76" s="10">
        <v>167</v>
      </c>
      <c r="CE76" s="10">
        <v>99</v>
      </c>
      <c r="CF76" s="10">
        <v>65</v>
      </c>
    </row>
    <row r="77" spans="1:84">
      <c r="A77" s="1">
        <v>125</v>
      </c>
      <c r="B77" s="2" t="s">
        <v>436</v>
      </c>
      <c r="C77" s="3" t="s">
        <v>180</v>
      </c>
      <c r="D77" s="3" t="s">
        <v>90</v>
      </c>
      <c r="E77" s="4">
        <v>26.403585</v>
      </c>
      <c r="F77" s="4">
        <v>98.292511000000005</v>
      </c>
      <c r="G77" s="3" t="s">
        <v>118</v>
      </c>
      <c r="H77" s="3" t="s">
        <v>119</v>
      </c>
      <c r="I77" s="3" t="s">
        <v>119</v>
      </c>
      <c r="J77" s="3" t="s">
        <v>437</v>
      </c>
      <c r="K77" s="3" t="s">
        <v>109</v>
      </c>
      <c r="L77" s="3" t="s">
        <v>120</v>
      </c>
      <c r="M77" s="3" t="s">
        <v>475</v>
      </c>
      <c r="N77" s="3" t="s">
        <v>121</v>
      </c>
      <c r="O77" s="3"/>
      <c r="P77" s="3" t="s">
        <v>65</v>
      </c>
      <c r="Q77" s="5"/>
      <c r="S77" s="6">
        <v>18225</v>
      </c>
      <c r="T77" s="6"/>
      <c r="U77" s="6">
        <v>1540</v>
      </c>
      <c r="V77" s="7">
        <v>1910</v>
      </c>
      <c r="W77" s="6">
        <f t="shared" si="28"/>
        <v>60233.760000000002</v>
      </c>
      <c r="X77" s="8">
        <v>104.80109739368999</v>
      </c>
      <c r="Y77" s="9">
        <v>0.10680628272251309</v>
      </c>
      <c r="AA77" s="7" t="s">
        <v>122</v>
      </c>
      <c r="AB77" s="6">
        <v>165</v>
      </c>
      <c r="AC77" s="6">
        <v>525</v>
      </c>
      <c r="AD77" s="6">
        <v>510</v>
      </c>
      <c r="AE77" s="6">
        <f t="shared" si="24"/>
        <v>15</v>
      </c>
      <c r="AG77" s="8">
        <v>6.3</v>
      </c>
      <c r="AH77" s="7">
        <v>29</v>
      </c>
      <c r="AI77" s="10">
        <v>455</v>
      </c>
      <c r="AJ77" s="10">
        <v>150</v>
      </c>
      <c r="AK77" s="10">
        <v>605</v>
      </c>
      <c r="AL77" s="10">
        <f t="shared" si="29"/>
        <v>0.90895869691681208</v>
      </c>
      <c r="AM77" s="6" t="s">
        <v>77</v>
      </c>
      <c r="AO77" s="7">
        <v>0</v>
      </c>
      <c r="AP77" s="2"/>
      <c r="AQ77" s="6">
        <v>1718.0359413118922</v>
      </c>
      <c r="AR77" s="7">
        <v>8.4217448103524131</v>
      </c>
      <c r="AS77" s="6">
        <v>120</v>
      </c>
      <c r="AT77" s="47"/>
      <c r="AU77" s="6">
        <v>1800</v>
      </c>
      <c r="AV77" s="6">
        <v>13410</v>
      </c>
      <c r="AW77" s="6"/>
      <c r="AX77" s="11">
        <v>0.85045662100456632</v>
      </c>
      <c r="AZ77" s="10"/>
      <c r="BA77" s="6"/>
      <c r="BB77" s="5"/>
      <c r="BD77" s="5"/>
      <c r="BF77" s="5" t="s">
        <v>124</v>
      </c>
      <c r="BG77" s="5" t="s">
        <v>125</v>
      </c>
      <c r="BH77" s="13" t="s">
        <v>126</v>
      </c>
      <c r="BI77" s="6">
        <f t="shared" si="25"/>
        <v>1800</v>
      </c>
      <c r="BJ77" s="6"/>
      <c r="BK77" s="9"/>
      <c r="BL77" s="10" t="str">
        <f t="shared" si="26"/>
        <v/>
      </c>
      <c r="BM77" s="5" t="s">
        <v>125</v>
      </c>
      <c r="BO77" s="25">
        <f t="shared" si="27"/>
        <v>6500</v>
      </c>
      <c r="BQ77" s="1"/>
      <c r="BR77" s="12">
        <v>2030</v>
      </c>
      <c r="BU77" s="19"/>
      <c r="BV77" s="19"/>
      <c r="BW77" s="10"/>
      <c r="BX77" s="10"/>
      <c r="BY77" s="51"/>
      <c r="BZ77" s="10"/>
      <c r="CA77" s="10"/>
      <c r="CB77" s="10"/>
      <c r="CC77" s="10"/>
      <c r="CD77" s="10"/>
      <c r="CE77" s="10"/>
      <c r="CF77" s="10"/>
    </row>
    <row r="78" spans="1:84">
      <c r="A78" s="1">
        <v>127</v>
      </c>
      <c r="B78" s="2" t="s">
        <v>438</v>
      </c>
      <c r="C78" s="3" t="s">
        <v>72</v>
      </c>
      <c r="D78" s="3" t="s">
        <v>73</v>
      </c>
      <c r="E78" s="4">
        <v>18.085211000000001</v>
      </c>
      <c r="F78" s="4">
        <v>96.446151999999898</v>
      </c>
      <c r="G78" s="3" t="s">
        <v>91</v>
      </c>
      <c r="H78" s="3" t="s">
        <v>91</v>
      </c>
      <c r="I78" s="3" t="s">
        <v>439</v>
      </c>
      <c r="J78" s="3" t="s">
        <v>440</v>
      </c>
      <c r="K78" s="3" t="s">
        <v>94</v>
      </c>
      <c r="L78" s="3" t="s">
        <v>197</v>
      </c>
      <c r="M78" s="3" t="s">
        <v>197</v>
      </c>
      <c r="N78" s="3" t="s">
        <v>441</v>
      </c>
      <c r="O78" s="3"/>
      <c r="P78" s="3" t="s">
        <v>112</v>
      </c>
      <c r="Q78" s="5">
        <v>12.35</v>
      </c>
      <c r="S78" s="10">
        <v>793</v>
      </c>
      <c r="T78" s="6"/>
      <c r="U78" s="6">
        <v>2081</v>
      </c>
      <c r="V78" s="7">
        <v>39.1</v>
      </c>
      <c r="W78" s="6">
        <f t="shared" si="28"/>
        <v>1233.0576000000001</v>
      </c>
      <c r="X78" s="8">
        <v>49.306431273644385</v>
      </c>
      <c r="Y78" s="9">
        <v>7.4168797953964194E-2</v>
      </c>
      <c r="AA78" s="7" t="s">
        <v>230</v>
      </c>
      <c r="AB78" s="6">
        <v>76.5</v>
      </c>
      <c r="AC78" s="6">
        <v>103</v>
      </c>
      <c r="AD78" s="6"/>
      <c r="AE78" s="6" t="str">
        <f t="shared" si="24"/>
        <v/>
      </c>
      <c r="AG78" s="7">
        <v>76.739999999999995</v>
      </c>
      <c r="AH78" s="8">
        <v>36</v>
      </c>
      <c r="AI78" s="10">
        <v>149.38</v>
      </c>
      <c r="AJ78" s="10"/>
      <c r="AK78" s="10">
        <v>149.38</v>
      </c>
      <c r="AL78" s="10">
        <f t="shared" si="29"/>
        <v>0</v>
      </c>
      <c r="AM78" s="6" t="s">
        <v>77</v>
      </c>
      <c r="AO78" s="7">
        <v>0</v>
      </c>
      <c r="AP78" s="2"/>
      <c r="AQ78" s="6"/>
      <c r="AR78" s="7"/>
      <c r="AS78" s="6"/>
      <c r="AT78" s="47"/>
      <c r="AU78" s="6">
        <v>25</v>
      </c>
      <c r="AV78" s="6">
        <v>123</v>
      </c>
      <c r="AW78" s="6">
        <v>14.04</v>
      </c>
      <c r="AX78" s="11">
        <v>0.56164383561643838</v>
      </c>
      <c r="AZ78" s="10">
        <v>33</v>
      </c>
      <c r="BA78" s="6">
        <v>27</v>
      </c>
      <c r="BB78" s="5" t="s">
        <v>370</v>
      </c>
      <c r="BD78" s="5"/>
      <c r="BF78" s="5" t="s">
        <v>200</v>
      </c>
      <c r="BG78" s="5" t="s">
        <v>69</v>
      </c>
      <c r="BH78" s="2" t="s">
        <v>80</v>
      </c>
      <c r="BI78" s="6">
        <f t="shared" si="25"/>
        <v>25</v>
      </c>
      <c r="BJ78" s="6">
        <v>25</v>
      </c>
      <c r="BK78" s="9">
        <f t="shared" ref="BK78:BK86" si="30">BJ78/BI78</f>
        <v>1</v>
      </c>
      <c r="BL78" s="10">
        <f t="shared" si="26"/>
        <v>0</v>
      </c>
      <c r="BM78" s="5"/>
      <c r="BO78" s="25" t="str">
        <f t="shared" si="27"/>
        <v/>
      </c>
      <c r="BQ78" s="1">
        <v>2007</v>
      </c>
      <c r="BR78" s="12"/>
      <c r="BU78" s="19"/>
      <c r="BV78" s="19"/>
      <c r="BW78" s="10"/>
      <c r="BX78" s="10"/>
      <c r="BY78" s="51"/>
      <c r="BZ78" s="10"/>
      <c r="CA78" s="10"/>
      <c r="CB78" s="10"/>
      <c r="CC78" s="10"/>
      <c r="CD78" s="10"/>
      <c r="CE78" s="10"/>
      <c r="CF78" s="10"/>
    </row>
    <row r="79" spans="1:84">
      <c r="A79" s="1">
        <v>129</v>
      </c>
      <c r="B79" s="2" t="s">
        <v>152</v>
      </c>
      <c r="C79" s="3" t="s">
        <v>72</v>
      </c>
      <c r="D79" s="3" t="s">
        <v>73</v>
      </c>
      <c r="E79" s="4">
        <v>21.675196</v>
      </c>
      <c r="F79" s="4">
        <v>96.474076999999895</v>
      </c>
      <c r="G79" s="3" t="s">
        <v>143</v>
      </c>
      <c r="H79" s="3" t="s">
        <v>144</v>
      </c>
      <c r="I79" s="3" t="s">
        <v>145</v>
      </c>
      <c r="J79" s="3" t="s">
        <v>442</v>
      </c>
      <c r="K79" s="3" t="s">
        <v>109</v>
      </c>
      <c r="L79" s="3" t="s">
        <v>147</v>
      </c>
      <c r="M79" s="3" t="s">
        <v>148</v>
      </c>
      <c r="N79" s="3" t="s">
        <v>148</v>
      </c>
      <c r="O79" s="3"/>
      <c r="P79" s="3" t="s">
        <v>65</v>
      </c>
      <c r="Q79" s="5"/>
      <c r="S79" s="10">
        <v>28206</v>
      </c>
      <c r="T79" s="6">
        <v>838</v>
      </c>
      <c r="U79" s="6">
        <v>1600</v>
      </c>
      <c r="V79" s="20">
        <v>483</v>
      </c>
      <c r="W79" s="6">
        <f t="shared" si="28"/>
        <v>15231.888000000001</v>
      </c>
      <c r="X79" s="8">
        <v>17.124016166773028</v>
      </c>
      <c r="Y79" s="9">
        <v>0.33126293995859213</v>
      </c>
      <c r="AA79" s="7" t="s">
        <v>342</v>
      </c>
      <c r="AB79" s="6">
        <v>132</v>
      </c>
      <c r="AC79" s="6">
        <v>185</v>
      </c>
      <c r="AD79" s="6">
        <v>150</v>
      </c>
      <c r="AE79" s="6">
        <f t="shared" si="24"/>
        <v>35</v>
      </c>
      <c r="AG79" s="8">
        <v>59</v>
      </c>
      <c r="AH79" s="8">
        <v>75</v>
      </c>
      <c r="AI79" s="10">
        <v>1000</v>
      </c>
      <c r="AJ79" s="10">
        <v>1630</v>
      </c>
      <c r="AK79" s="10">
        <v>2630</v>
      </c>
      <c r="AL79" s="10">
        <f t="shared" si="29"/>
        <v>39.059504639214786</v>
      </c>
      <c r="AM79" s="6" t="s">
        <v>96</v>
      </c>
      <c r="AO79" s="7">
        <v>0</v>
      </c>
      <c r="AP79" s="2" t="s">
        <v>66</v>
      </c>
      <c r="AQ79" s="6">
        <v>840</v>
      </c>
      <c r="AR79" s="7">
        <v>5.25</v>
      </c>
      <c r="AS79" s="6">
        <v>91</v>
      </c>
      <c r="AT79" s="47">
        <v>2</v>
      </c>
      <c r="AU79" s="6">
        <v>790</v>
      </c>
      <c r="AV79" s="6">
        <v>3550</v>
      </c>
      <c r="AW79" s="6">
        <v>175</v>
      </c>
      <c r="AX79" s="11">
        <v>0.51297612854748276</v>
      </c>
      <c r="AZ79" s="10">
        <v>230</v>
      </c>
      <c r="BA79" s="6" t="s">
        <v>443</v>
      </c>
      <c r="BB79" s="5" t="s">
        <v>444</v>
      </c>
      <c r="BD79" s="5"/>
      <c r="BF79" s="5" t="s">
        <v>79</v>
      </c>
      <c r="BG79" s="5" t="s">
        <v>69</v>
      </c>
      <c r="BH79" s="2" t="s">
        <v>80</v>
      </c>
      <c r="BI79" s="6">
        <f t="shared" si="25"/>
        <v>790</v>
      </c>
      <c r="BJ79" s="6">
        <v>790</v>
      </c>
      <c r="BK79" s="9">
        <f t="shared" si="30"/>
        <v>1</v>
      </c>
      <c r="BL79" s="10">
        <f t="shared" si="26"/>
        <v>0</v>
      </c>
      <c r="BM79" s="5"/>
      <c r="BO79" s="25" t="str">
        <f t="shared" si="27"/>
        <v/>
      </c>
      <c r="BQ79" s="1">
        <v>2010</v>
      </c>
      <c r="BR79" s="12"/>
      <c r="BU79" s="52">
        <v>250</v>
      </c>
      <c r="BV79" s="52">
        <v>202</v>
      </c>
      <c r="BW79" s="53">
        <v>175</v>
      </c>
      <c r="BX79" s="53">
        <v>160</v>
      </c>
      <c r="BY79" s="54">
        <v>192</v>
      </c>
      <c r="BZ79" s="53">
        <v>340</v>
      </c>
      <c r="CA79" s="53">
        <v>649</v>
      </c>
      <c r="CB79" s="53">
        <v>1098</v>
      </c>
      <c r="CC79" s="53">
        <v>1088</v>
      </c>
      <c r="CD79" s="53">
        <v>875</v>
      </c>
      <c r="CE79" s="53">
        <v>605</v>
      </c>
      <c r="CF79" s="53">
        <v>362</v>
      </c>
    </row>
    <row r="80" spans="1:84">
      <c r="A80" s="1">
        <v>130</v>
      </c>
      <c r="B80" s="5" t="s">
        <v>445</v>
      </c>
      <c r="C80" s="3" t="s">
        <v>138</v>
      </c>
      <c r="D80" s="3" t="s">
        <v>90</v>
      </c>
      <c r="E80" s="15">
        <v>21.96023958</v>
      </c>
      <c r="F80" s="15">
        <v>96.873130439999997</v>
      </c>
      <c r="G80" s="3" t="s">
        <v>58</v>
      </c>
      <c r="H80" s="3" t="s">
        <v>326</v>
      </c>
      <c r="I80" s="3" t="s">
        <v>446</v>
      </c>
      <c r="J80" s="3" t="s">
        <v>447</v>
      </c>
      <c r="K80" s="3" t="s">
        <v>109</v>
      </c>
      <c r="L80" s="3" t="s">
        <v>147</v>
      </c>
      <c r="M80" s="3" t="s">
        <v>148</v>
      </c>
      <c r="N80" s="3" t="s">
        <v>148</v>
      </c>
      <c r="O80" s="3"/>
      <c r="P80" s="3" t="s">
        <v>65</v>
      </c>
      <c r="Q80" s="5"/>
      <c r="S80" s="6">
        <v>25490</v>
      </c>
      <c r="T80" s="6">
        <v>1300</v>
      </c>
      <c r="U80" s="6">
        <v>1608</v>
      </c>
      <c r="V80" s="7">
        <v>412</v>
      </c>
      <c r="W80" s="6">
        <f t="shared" si="28"/>
        <v>12992.832</v>
      </c>
      <c r="X80" s="8">
        <v>16.163201255394274</v>
      </c>
      <c r="Y80" s="9">
        <v>0.32281553398058255</v>
      </c>
      <c r="AA80" s="7" t="s">
        <v>448</v>
      </c>
      <c r="AB80" s="6">
        <v>160</v>
      </c>
      <c r="AC80" s="6">
        <v>320</v>
      </c>
      <c r="AD80" s="6">
        <v>300</v>
      </c>
      <c r="AE80" s="6">
        <f t="shared" si="24"/>
        <v>20</v>
      </c>
      <c r="AG80" s="7">
        <v>11</v>
      </c>
      <c r="AH80" s="7">
        <v>70</v>
      </c>
      <c r="AI80" s="10">
        <v>258</v>
      </c>
      <c r="AJ80" s="10">
        <v>196</v>
      </c>
      <c r="AK80" s="10">
        <v>454</v>
      </c>
      <c r="AL80" s="10">
        <f t="shared" si="29"/>
        <v>5.5061129090255303</v>
      </c>
      <c r="AM80" s="6" t="s">
        <v>96</v>
      </c>
      <c r="AO80" s="7">
        <v>0</v>
      </c>
      <c r="AP80" s="2" t="s">
        <v>123</v>
      </c>
      <c r="AQ80" s="6">
        <v>592</v>
      </c>
      <c r="AR80" s="7">
        <v>4.4511278195488719</v>
      </c>
      <c r="AS80" s="6">
        <v>135</v>
      </c>
      <c r="AT80" s="47">
        <v>4</v>
      </c>
      <c r="AU80" s="6">
        <v>700</v>
      </c>
      <c r="AV80" s="6">
        <v>3253</v>
      </c>
      <c r="AW80" s="6"/>
      <c r="AX80" s="11">
        <v>0.53049575994781473</v>
      </c>
      <c r="AZ80" s="10" t="s">
        <v>449</v>
      </c>
      <c r="BA80" s="6" t="s">
        <v>449</v>
      </c>
      <c r="BB80" s="5" t="s">
        <v>450</v>
      </c>
      <c r="BD80" s="5"/>
      <c r="BF80" s="5" t="s">
        <v>451</v>
      </c>
      <c r="BG80" s="5" t="s">
        <v>452</v>
      </c>
      <c r="BH80" s="2" t="s">
        <v>126</v>
      </c>
      <c r="BI80" s="6">
        <f t="shared" si="25"/>
        <v>700</v>
      </c>
      <c r="BJ80" s="6">
        <v>700</v>
      </c>
      <c r="BK80" s="9">
        <f t="shared" si="30"/>
        <v>1</v>
      </c>
      <c r="BL80" s="10">
        <f t="shared" si="26"/>
        <v>0</v>
      </c>
      <c r="BM80" s="5"/>
      <c r="BO80" s="25">
        <f t="shared" si="27"/>
        <v>2800</v>
      </c>
      <c r="BQ80" s="1"/>
      <c r="BR80" s="12">
        <v>2020</v>
      </c>
      <c r="BU80" s="10">
        <v>195</v>
      </c>
      <c r="BV80" s="10">
        <v>168</v>
      </c>
      <c r="BW80" s="10">
        <v>148</v>
      </c>
      <c r="BX80" s="10">
        <v>133</v>
      </c>
      <c r="BY80" s="51">
        <v>167</v>
      </c>
      <c r="BZ80" s="10">
        <v>340</v>
      </c>
      <c r="CA80" s="10">
        <v>559</v>
      </c>
      <c r="CB80" s="10">
        <v>829</v>
      </c>
      <c r="CC80" s="10">
        <v>744</v>
      </c>
      <c r="CD80" s="10">
        <v>654</v>
      </c>
      <c r="CE80" s="10">
        <v>458</v>
      </c>
      <c r="CF80" s="10">
        <v>263</v>
      </c>
    </row>
    <row r="81" spans="1:84">
      <c r="A81" s="1">
        <v>131</v>
      </c>
      <c r="B81" s="2" t="s">
        <v>453</v>
      </c>
      <c r="C81" s="3" t="s">
        <v>56</v>
      </c>
      <c r="D81" s="3" t="s">
        <v>57</v>
      </c>
      <c r="E81" s="15">
        <v>22.254093000000001</v>
      </c>
      <c r="F81" s="15">
        <v>97.046740999999997</v>
      </c>
      <c r="G81" s="3" t="s">
        <v>58</v>
      </c>
      <c r="H81" s="3" t="s">
        <v>144</v>
      </c>
      <c r="I81" s="3" t="s">
        <v>454</v>
      </c>
      <c r="J81" s="3"/>
      <c r="K81" s="3" t="s">
        <v>109</v>
      </c>
      <c r="L81" s="3" t="s">
        <v>147</v>
      </c>
      <c r="M81" s="3" t="s">
        <v>148</v>
      </c>
      <c r="N81" s="3" t="s">
        <v>148</v>
      </c>
      <c r="O81" s="3"/>
      <c r="P81" s="3" t="s">
        <v>65</v>
      </c>
      <c r="Q81" s="5"/>
      <c r="S81" s="6">
        <v>21700</v>
      </c>
      <c r="T81" s="6">
        <v>1270</v>
      </c>
      <c r="U81" s="6">
        <v>1628</v>
      </c>
      <c r="V81" s="7">
        <v>371</v>
      </c>
      <c r="W81" s="6">
        <f t="shared" si="28"/>
        <v>11699.856</v>
      </c>
      <c r="X81" s="8">
        <v>17.096774193548388</v>
      </c>
      <c r="Y81" s="9">
        <v>0.32281553398058255</v>
      </c>
      <c r="AA81" s="7" t="s">
        <v>342</v>
      </c>
      <c r="AB81" s="6">
        <v>97</v>
      </c>
      <c r="AC81" s="6">
        <v>395</v>
      </c>
      <c r="AD81" s="6">
        <v>385</v>
      </c>
      <c r="AE81" s="6">
        <f t="shared" si="24"/>
        <v>10</v>
      </c>
      <c r="AG81" s="8">
        <v>26.94</v>
      </c>
      <c r="AH81" s="7">
        <v>54</v>
      </c>
      <c r="AI81" s="10">
        <v>145.26</v>
      </c>
      <c r="AJ81" s="10">
        <v>196.18</v>
      </c>
      <c r="AK81" s="10">
        <v>341.44</v>
      </c>
      <c r="AL81" s="10">
        <f t="shared" si="29"/>
        <v>6.1202206249376063</v>
      </c>
      <c r="AM81" s="6" t="s">
        <v>96</v>
      </c>
      <c r="AO81" s="7">
        <v>0</v>
      </c>
      <c r="AP81" s="2" t="s">
        <v>66</v>
      </c>
      <c r="AQ81" s="6">
        <v>126.5</v>
      </c>
      <c r="AR81" s="7">
        <v>4.224955920799303</v>
      </c>
      <c r="AS81" s="6">
        <v>67</v>
      </c>
      <c r="AT81" s="47"/>
      <c r="AU81" s="6">
        <v>280</v>
      </c>
      <c r="AV81" s="6">
        <v>1409</v>
      </c>
      <c r="AW81" s="6"/>
      <c r="AX81" s="11">
        <v>0.57444553163731249</v>
      </c>
      <c r="AZ81" s="10">
        <v>230</v>
      </c>
      <c r="BA81" s="6">
        <v>130</v>
      </c>
      <c r="BB81" s="5" t="s">
        <v>455</v>
      </c>
      <c r="BD81" s="5">
        <f>1.6*20</f>
        <v>32</v>
      </c>
      <c r="BF81" s="5" t="s">
        <v>79</v>
      </c>
      <c r="BG81" s="5" t="s">
        <v>69</v>
      </c>
      <c r="BH81" s="2" t="s">
        <v>80</v>
      </c>
      <c r="BI81" s="6">
        <f t="shared" si="25"/>
        <v>280</v>
      </c>
      <c r="BJ81" s="6">
        <v>280</v>
      </c>
      <c r="BK81" s="9">
        <f t="shared" si="30"/>
        <v>1</v>
      </c>
      <c r="BL81" s="10">
        <f t="shared" si="26"/>
        <v>0</v>
      </c>
      <c r="BM81" s="5"/>
      <c r="BO81" s="25" t="str">
        <f t="shared" si="27"/>
        <v/>
      </c>
      <c r="BQ81" s="1"/>
      <c r="BR81" s="12">
        <v>2019</v>
      </c>
      <c r="BU81" s="19">
        <f t="shared" ref="BU81:CF81" si="31">BU80*$AV81/$AV80</f>
        <v>84.462035044574236</v>
      </c>
      <c r="BV81" s="19">
        <f t="shared" si="31"/>
        <v>72.767291730710113</v>
      </c>
      <c r="BW81" s="19">
        <f t="shared" si="31"/>
        <v>64.104518905625582</v>
      </c>
      <c r="BX81" s="19">
        <f t="shared" si="31"/>
        <v>57.607439286812173</v>
      </c>
      <c r="BY81" s="55">
        <f t="shared" si="31"/>
        <v>72.334153089455882</v>
      </c>
      <c r="BZ81" s="19">
        <f t="shared" si="31"/>
        <v>147.26713802643712</v>
      </c>
      <c r="CA81" s="19">
        <f t="shared" si="31"/>
        <v>242.12450046111283</v>
      </c>
      <c r="CB81" s="19">
        <f t="shared" si="31"/>
        <v>359.07193359975406</v>
      </c>
      <c r="CC81" s="19">
        <f t="shared" si="31"/>
        <v>322.25514909314478</v>
      </c>
      <c r="CD81" s="19">
        <f t="shared" si="31"/>
        <v>283.2726713802644</v>
      </c>
      <c r="CE81" s="19">
        <f t="shared" si="31"/>
        <v>198.3774976944359</v>
      </c>
      <c r="CF81" s="19">
        <f t="shared" si="31"/>
        <v>113.91546264986167</v>
      </c>
    </row>
    <row r="82" spans="1:84">
      <c r="A82" s="1">
        <v>132</v>
      </c>
      <c r="B82" s="2" t="s">
        <v>458</v>
      </c>
      <c r="C82" s="3" t="s">
        <v>180</v>
      </c>
      <c r="D82" s="3" t="s">
        <v>90</v>
      </c>
      <c r="E82" s="4">
        <v>19.131059</v>
      </c>
      <c r="F82" s="4">
        <v>97.521257000000006</v>
      </c>
      <c r="G82" s="3" t="s">
        <v>74</v>
      </c>
      <c r="H82" s="3" t="s">
        <v>459</v>
      </c>
      <c r="I82" s="3" t="s">
        <v>458</v>
      </c>
      <c r="J82" s="3" t="s">
        <v>171</v>
      </c>
      <c r="K82" s="3" t="s">
        <v>62</v>
      </c>
      <c r="L82" s="3" t="s">
        <v>189</v>
      </c>
      <c r="M82" s="3" t="s">
        <v>488</v>
      </c>
      <c r="N82" s="3" t="s">
        <v>189</v>
      </c>
      <c r="O82" s="3"/>
      <c r="P82" s="3" t="s">
        <v>65</v>
      </c>
      <c r="Q82" s="5"/>
      <c r="S82" s="6">
        <v>208984</v>
      </c>
      <c r="T82" s="6"/>
      <c r="U82" s="6"/>
      <c r="V82" s="7">
        <v>3400</v>
      </c>
      <c r="W82" s="6">
        <f t="shared" si="28"/>
        <v>107222.40000000001</v>
      </c>
      <c r="X82" s="8">
        <v>16.26918807181411</v>
      </c>
      <c r="Y82" s="9">
        <v>0.32941176470588235</v>
      </c>
      <c r="AA82" s="7" t="s">
        <v>149</v>
      </c>
      <c r="AB82" s="6">
        <v>167</v>
      </c>
      <c r="AC82" s="6">
        <v>215</v>
      </c>
      <c r="AD82" s="6">
        <v>200</v>
      </c>
      <c r="AE82" s="6">
        <f t="shared" si="24"/>
        <v>15</v>
      </c>
      <c r="AG82" s="8">
        <v>43.47</v>
      </c>
      <c r="AH82" s="7">
        <v>130</v>
      </c>
      <c r="AI82" s="10">
        <v>7427</v>
      </c>
      <c r="AJ82" s="10">
        <v>3330</v>
      </c>
      <c r="AK82" s="10">
        <v>10757</v>
      </c>
      <c r="AL82" s="10">
        <f t="shared" si="29"/>
        <v>11.33578431372549</v>
      </c>
      <c r="AM82" s="6" t="s">
        <v>96</v>
      </c>
      <c r="AO82" s="7">
        <v>0</v>
      </c>
      <c r="AP82" s="2" t="s">
        <v>460</v>
      </c>
      <c r="AQ82" s="6">
        <v>5325.39</v>
      </c>
      <c r="AR82" s="7">
        <v>4.7548124999999999</v>
      </c>
      <c r="AS82" s="6">
        <v>98</v>
      </c>
      <c r="AT82" s="47">
        <v>4</v>
      </c>
      <c r="AU82" s="6">
        <v>4000</v>
      </c>
      <c r="AV82" s="6">
        <v>25519</v>
      </c>
      <c r="AW82" s="6"/>
      <c r="AX82" s="11">
        <v>0.72828196347031959</v>
      </c>
      <c r="AZ82" s="10"/>
      <c r="BA82" s="6"/>
      <c r="BB82" s="5"/>
      <c r="BD82" s="5"/>
      <c r="BF82" s="5" t="s">
        <v>461</v>
      </c>
      <c r="BG82" s="5" t="s">
        <v>160</v>
      </c>
      <c r="BH82" s="13" t="s">
        <v>126</v>
      </c>
      <c r="BI82" s="6">
        <f t="shared" si="25"/>
        <v>4000</v>
      </c>
      <c r="BJ82" s="6">
        <v>400</v>
      </c>
      <c r="BK82" s="9">
        <f t="shared" si="30"/>
        <v>0.1</v>
      </c>
      <c r="BL82" s="10">
        <f t="shared" si="26"/>
        <v>3600</v>
      </c>
      <c r="BM82" s="5" t="s">
        <v>194</v>
      </c>
      <c r="BO82" s="25">
        <f t="shared" si="27"/>
        <v>11900</v>
      </c>
      <c r="BQ82" s="1"/>
      <c r="BR82" s="12">
        <v>2030</v>
      </c>
      <c r="BU82" s="19">
        <v>1340</v>
      </c>
      <c r="BV82" s="19">
        <v>1120</v>
      </c>
      <c r="BW82" s="10">
        <v>1120</v>
      </c>
      <c r="BX82" s="10">
        <v>1420</v>
      </c>
      <c r="BY82" s="10">
        <v>2050</v>
      </c>
      <c r="BZ82" s="10">
        <v>3860</v>
      </c>
      <c r="CA82" s="10">
        <v>6260</v>
      </c>
      <c r="CB82" s="10">
        <v>7510</v>
      </c>
      <c r="CC82" s="10">
        <v>6590</v>
      </c>
      <c r="CD82" s="10">
        <v>4550</v>
      </c>
      <c r="CE82" s="10">
        <v>2960</v>
      </c>
      <c r="CF82" s="10">
        <v>1840</v>
      </c>
    </row>
    <row r="83" spans="1:84">
      <c r="A83" s="1">
        <v>133</v>
      </c>
      <c r="B83" s="2" t="s">
        <v>462</v>
      </c>
      <c r="C83" s="3" t="s">
        <v>72</v>
      </c>
      <c r="D83" s="3" t="s">
        <v>73</v>
      </c>
      <c r="E83" s="4">
        <v>17.755818000000001</v>
      </c>
      <c r="F83" s="4">
        <v>96.198980000000006</v>
      </c>
      <c r="G83" s="3" t="s">
        <v>91</v>
      </c>
      <c r="H83" s="3" t="s">
        <v>91</v>
      </c>
      <c r="I83" s="3" t="s">
        <v>91</v>
      </c>
      <c r="J83" s="3"/>
      <c r="K83" s="3" t="s">
        <v>463</v>
      </c>
      <c r="L83" s="3" t="s">
        <v>91</v>
      </c>
      <c r="M83" s="3" t="s">
        <v>91</v>
      </c>
      <c r="N83" s="3" t="s">
        <v>464</v>
      </c>
      <c r="O83" s="3"/>
      <c r="P83" s="3" t="s">
        <v>65</v>
      </c>
      <c r="Q83" s="5"/>
      <c r="S83" s="6">
        <v>1098</v>
      </c>
      <c r="T83" s="6"/>
      <c r="U83" s="6">
        <v>3151</v>
      </c>
      <c r="V83" s="7">
        <v>57</v>
      </c>
      <c r="W83" s="6">
        <f t="shared" si="28"/>
        <v>1797.5520000000001</v>
      </c>
      <c r="X83" s="8">
        <v>51.912568306010932</v>
      </c>
      <c r="Y83" s="9">
        <v>7.0175438596491224E-2</v>
      </c>
      <c r="AA83" s="7" t="s">
        <v>465</v>
      </c>
      <c r="AB83" s="6">
        <v>44.799999999999898</v>
      </c>
      <c r="AC83" s="6">
        <v>65</v>
      </c>
      <c r="AD83" s="6">
        <v>52</v>
      </c>
      <c r="AE83" s="6">
        <f t="shared" si="24"/>
        <v>13</v>
      </c>
      <c r="AG83" s="8">
        <v>14.93</v>
      </c>
      <c r="AH83" s="8">
        <v>18.5</v>
      </c>
      <c r="AI83" s="10">
        <v>104.849999999999</v>
      </c>
      <c r="AJ83" s="10">
        <v>302.20999999999998</v>
      </c>
      <c r="AK83" s="10">
        <v>407.05999999999898</v>
      </c>
      <c r="AL83" s="10">
        <f t="shared" si="29"/>
        <v>61.364928525016239</v>
      </c>
      <c r="AM83" s="6" t="s">
        <v>96</v>
      </c>
      <c r="AO83" s="7">
        <v>0</v>
      </c>
      <c r="AP83" s="2"/>
      <c r="AQ83" s="6"/>
      <c r="AR83" s="7"/>
      <c r="AS83" s="6"/>
      <c r="AT83" s="47">
        <v>4</v>
      </c>
      <c r="AU83" s="6">
        <v>20</v>
      </c>
      <c r="AV83" s="6">
        <v>76</v>
      </c>
      <c r="AW83" s="6">
        <v>8.68</v>
      </c>
      <c r="AX83" s="11">
        <v>0.43378995433789952</v>
      </c>
      <c r="AZ83" s="10">
        <v>66</v>
      </c>
      <c r="BA83" s="6">
        <v>73</v>
      </c>
      <c r="BB83" s="5" t="s">
        <v>466</v>
      </c>
      <c r="BD83" s="5"/>
      <c r="BF83" s="5" t="s">
        <v>79</v>
      </c>
      <c r="BG83" s="5" t="s">
        <v>69</v>
      </c>
      <c r="BH83" s="2" t="s">
        <v>80</v>
      </c>
      <c r="BI83" s="6">
        <f t="shared" si="25"/>
        <v>20</v>
      </c>
      <c r="BJ83" s="6">
        <v>20</v>
      </c>
      <c r="BK83" s="9">
        <f t="shared" si="30"/>
        <v>1</v>
      </c>
      <c r="BL83" s="10">
        <f t="shared" si="26"/>
        <v>0</v>
      </c>
      <c r="BM83" s="5"/>
      <c r="BO83" s="25" t="str">
        <f t="shared" si="27"/>
        <v/>
      </c>
      <c r="BQ83" s="1">
        <v>2000</v>
      </c>
      <c r="BU83" s="19"/>
      <c r="BV83" s="19"/>
      <c r="BW83" s="10"/>
      <c r="BX83" s="10"/>
      <c r="BY83" s="10"/>
      <c r="BZ83" s="10"/>
      <c r="CA83" s="10"/>
      <c r="CB83" s="10"/>
      <c r="CC83" s="10"/>
      <c r="CD83" s="10"/>
      <c r="CE83" s="10"/>
      <c r="CF83" s="10"/>
    </row>
    <row r="84" spans="1:84">
      <c r="A84" s="1">
        <v>134</v>
      </c>
      <c r="B84" s="2" t="s">
        <v>467</v>
      </c>
      <c r="C84" s="3" t="s">
        <v>72</v>
      </c>
      <c r="D84" s="3" t="s">
        <v>73</v>
      </c>
      <c r="E84" s="4">
        <v>21.383299999999899</v>
      </c>
      <c r="F84" s="4">
        <v>96.901470000000003</v>
      </c>
      <c r="G84" s="3" t="s">
        <v>58</v>
      </c>
      <c r="H84" s="3" t="s">
        <v>59</v>
      </c>
      <c r="I84" s="3" t="s">
        <v>468</v>
      </c>
      <c r="J84" s="3"/>
      <c r="K84" s="3" t="s">
        <v>109</v>
      </c>
      <c r="L84" s="3" t="s">
        <v>147</v>
      </c>
      <c r="M84" s="3" t="s">
        <v>482</v>
      </c>
      <c r="N84" s="3" t="s">
        <v>295</v>
      </c>
      <c r="O84" s="3"/>
      <c r="P84" s="3" t="s">
        <v>65</v>
      </c>
      <c r="Q84" s="5"/>
      <c r="S84" s="6">
        <v>1406</v>
      </c>
      <c r="T84" s="6"/>
      <c r="U84" s="6">
        <v>1185</v>
      </c>
      <c r="V84" s="7">
        <v>30</v>
      </c>
      <c r="W84" s="6">
        <f t="shared" si="28"/>
        <v>946.08</v>
      </c>
      <c r="X84" s="8">
        <v>21.337126600284495</v>
      </c>
      <c r="Y84" s="9">
        <v>0.16333333333333336</v>
      </c>
      <c r="AA84" s="7"/>
      <c r="AB84" s="6">
        <v>0</v>
      </c>
      <c r="AC84" s="6">
        <v>833</v>
      </c>
      <c r="AD84" s="6"/>
      <c r="AE84" s="6" t="str">
        <f t="shared" si="24"/>
        <v/>
      </c>
      <c r="AG84" s="8">
        <v>0</v>
      </c>
      <c r="AH84" s="8">
        <v>0</v>
      </c>
      <c r="AI84" s="10">
        <v>0</v>
      </c>
      <c r="AJ84" s="10">
        <v>0</v>
      </c>
      <c r="AK84" s="10">
        <v>0</v>
      </c>
      <c r="AL84" s="10">
        <f t="shared" si="29"/>
        <v>0</v>
      </c>
      <c r="AM84" s="6" t="s">
        <v>77</v>
      </c>
      <c r="AO84" s="7">
        <v>1.7</v>
      </c>
      <c r="AP84" s="2" t="s">
        <v>66</v>
      </c>
      <c r="AQ84" s="6"/>
      <c r="AR84" s="7"/>
      <c r="AS84" s="6"/>
      <c r="AT84" s="48">
        <v>4</v>
      </c>
      <c r="AU84" s="6">
        <v>18</v>
      </c>
      <c r="AV84" s="6">
        <v>35</v>
      </c>
      <c r="AW84" s="6">
        <v>4</v>
      </c>
      <c r="AX84" s="11">
        <v>0.22196854388635212</v>
      </c>
      <c r="AZ84" s="10">
        <v>66</v>
      </c>
      <c r="BA84" s="6">
        <v>76</v>
      </c>
      <c r="BB84" s="5" t="s">
        <v>469</v>
      </c>
      <c r="BD84" s="5"/>
      <c r="BF84" s="5" t="s">
        <v>79</v>
      </c>
      <c r="BG84" s="5" t="s">
        <v>69</v>
      </c>
      <c r="BH84" s="2" t="s">
        <v>80</v>
      </c>
      <c r="BI84" s="6">
        <f t="shared" si="25"/>
        <v>18</v>
      </c>
      <c r="BJ84" s="6">
        <v>18</v>
      </c>
      <c r="BK84" s="9">
        <f t="shared" si="30"/>
        <v>1</v>
      </c>
      <c r="BL84" s="10">
        <f t="shared" si="26"/>
        <v>0</v>
      </c>
      <c r="BM84" s="5"/>
      <c r="BO84" s="25" t="str">
        <f t="shared" si="27"/>
        <v/>
      </c>
      <c r="BQ84" s="1">
        <v>1995</v>
      </c>
      <c r="BU84" s="56"/>
      <c r="BV84" s="56"/>
      <c r="BW84" s="57"/>
      <c r="BX84" s="57"/>
      <c r="BY84" s="57"/>
      <c r="BZ84" s="57"/>
      <c r="CA84" s="57"/>
      <c r="CB84" s="57"/>
      <c r="CC84" s="57"/>
      <c r="CD84" s="57"/>
      <c r="CE84" s="57"/>
      <c r="CF84" s="57"/>
    </row>
    <row r="85" spans="1:84">
      <c r="A85" s="1">
        <v>135</v>
      </c>
      <c r="B85" s="2" t="s">
        <v>470</v>
      </c>
      <c r="C85" s="3" t="s">
        <v>72</v>
      </c>
      <c r="D85" s="3" t="s">
        <v>73</v>
      </c>
      <c r="E85" s="4">
        <v>21.564800000000002</v>
      </c>
      <c r="F85" s="4">
        <v>96.872600000000006</v>
      </c>
      <c r="G85" s="3" t="s">
        <v>58</v>
      </c>
      <c r="H85" s="3" t="s">
        <v>59</v>
      </c>
      <c r="I85" s="3" t="s">
        <v>468</v>
      </c>
      <c r="J85" s="3"/>
      <c r="K85" s="3" t="s">
        <v>109</v>
      </c>
      <c r="L85" s="3" t="s">
        <v>147</v>
      </c>
      <c r="M85" s="3" t="s">
        <v>482</v>
      </c>
      <c r="N85" s="3" t="s">
        <v>295</v>
      </c>
      <c r="O85" s="3"/>
      <c r="P85" s="3" t="s">
        <v>112</v>
      </c>
      <c r="Q85" s="5"/>
      <c r="S85" s="6">
        <v>1907</v>
      </c>
      <c r="T85" s="6"/>
      <c r="U85" s="6">
        <v>1185</v>
      </c>
      <c r="V85" s="7">
        <v>42.8</v>
      </c>
      <c r="W85" s="6">
        <f t="shared" si="28"/>
        <v>1349.7408</v>
      </c>
      <c r="X85" s="8">
        <v>22.443628736234924</v>
      </c>
      <c r="Y85" s="9">
        <v>0.16121495327102806</v>
      </c>
      <c r="AA85" s="7" t="s">
        <v>230</v>
      </c>
      <c r="AB85" s="6">
        <v>44</v>
      </c>
      <c r="AC85" s="6">
        <v>653</v>
      </c>
      <c r="AD85" s="6"/>
      <c r="AE85" s="6" t="str">
        <f t="shared" si="24"/>
        <v/>
      </c>
      <c r="AG85" s="8">
        <v>38.47</v>
      </c>
      <c r="AH85" s="8">
        <v>8.1999999999999993</v>
      </c>
      <c r="AI85" s="10">
        <v>123.239999999999</v>
      </c>
      <c r="AJ85" s="10">
        <v>515.54</v>
      </c>
      <c r="AK85" s="10">
        <v>638.77999999999895</v>
      </c>
      <c r="AL85" s="10">
        <f t="shared" si="29"/>
        <v>139.41350813430253</v>
      </c>
      <c r="AM85" s="6" t="s">
        <v>96</v>
      </c>
      <c r="AO85" s="7">
        <v>0</v>
      </c>
      <c r="AP85" s="2" t="s">
        <v>66</v>
      </c>
      <c r="AQ85" s="6"/>
      <c r="AR85" s="7"/>
      <c r="AS85" s="6"/>
      <c r="AT85" s="3">
        <v>9</v>
      </c>
      <c r="AU85" s="6">
        <v>12</v>
      </c>
      <c r="AV85" s="6">
        <v>30</v>
      </c>
      <c r="AW85" s="6">
        <v>3.43</v>
      </c>
      <c r="AX85" s="11">
        <v>0.28538812785388129</v>
      </c>
      <c r="AZ85" s="10">
        <v>66</v>
      </c>
      <c r="BA85" s="6">
        <v>23</v>
      </c>
      <c r="BB85" s="5" t="s">
        <v>471</v>
      </c>
      <c r="BD85" s="5"/>
      <c r="BF85" s="5" t="s">
        <v>200</v>
      </c>
      <c r="BG85" s="5" t="s">
        <v>69</v>
      </c>
      <c r="BH85" s="2" t="s">
        <v>80</v>
      </c>
      <c r="BI85" s="6">
        <f t="shared" si="25"/>
        <v>12</v>
      </c>
      <c r="BJ85" s="6">
        <v>12</v>
      </c>
      <c r="BK85" s="9">
        <f t="shared" si="30"/>
        <v>1</v>
      </c>
      <c r="BL85" s="10">
        <f t="shared" si="26"/>
        <v>0</v>
      </c>
      <c r="BM85" s="5"/>
      <c r="BO85" s="25" t="str">
        <f t="shared" si="27"/>
        <v/>
      </c>
      <c r="BQ85" s="1">
        <v>2011</v>
      </c>
      <c r="BU85" s="19"/>
      <c r="BV85" s="19"/>
      <c r="BW85" s="10"/>
      <c r="BX85" s="10"/>
      <c r="BY85" s="10"/>
      <c r="BZ85" s="10"/>
      <c r="CA85" s="10"/>
      <c r="CB85" s="10"/>
      <c r="CC85" s="10"/>
      <c r="CD85" s="10"/>
      <c r="CE85" s="10"/>
      <c r="CF85" s="10"/>
    </row>
    <row r="86" spans="1:84">
      <c r="A86" s="1">
        <v>136</v>
      </c>
      <c r="B86" s="2" t="s">
        <v>250</v>
      </c>
      <c r="C86" s="3" t="s">
        <v>72</v>
      </c>
      <c r="D86" s="3" t="s">
        <v>73</v>
      </c>
      <c r="E86" s="4">
        <v>24.984580000000001</v>
      </c>
      <c r="F86" s="4">
        <v>97.613500000000002</v>
      </c>
      <c r="G86" s="3" t="s">
        <v>118</v>
      </c>
      <c r="H86" s="3" t="s">
        <v>119</v>
      </c>
      <c r="I86" s="3" t="s">
        <v>129</v>
      </c>
      <c r="J86" s="3" t="s">
        <v>251</v>
      </c>
      <c r="K86" s="3" t="s">
        <v>109</v>
      </c>
      <c r="L86" s="3" t="s">
        <v>252</v>
      </c>
      <c r="M86" s="3" t="s">
        <v>252</v>
      </c>
      <c r="N86" s="3" t="s">
        <v>252</v>
      </c>
      <c r="O86" s="3"/>
      <c r="P86" s="3" t="s">
        <v>65</v>
      </c>
      <c r="Q86" s="5"/>
      <c r="S86" s="10">
        <v>290</v>
      </c>
      <c r="T86" s="19"/>
      <c r="U86" s="19">
        <v>1828</v>
      </c>
      <c r="V86" s="20">
        <v>14.2</v>
      </c>
      <c r="W86" s="6">
        <f t="shared" si="28"/>
        <v>447.81119999999999</v>
      </c>
      <c r="X86" s="8">
        <v>48.96551724137931</v>
      </c>
      <c r="Y86" s="9">
        <v>0.19718309859154928</v>
      </c>
      <c r="AA86" s="7"/>
      <c r="AB86" s="6"/>
      <c r="AC86" s="6"/>
      <c r="AD86" s="6"/>
      <c r="AE86" s="6" t="str">
        <f t="shared" si="24"/>
        <v/>
      </c>
      <c r="AG86" s="8"/>
      <c r="AH86" s="8"/>
      <c r="AI86" s="10"/>
      <c r="AJ86" s="10"/>
      <c r="AK86" s="10"/>
      <c r="AL86" s="10"/>
      <c r="AM86" s="6" t="s">
        <v>150</v>
      </c>
      <c r="AO86" s="7">
        <v>5.7</v>
      </c>
      <c r="AP86" s="2"/>
      <c r="AQ86" s="6"/>
      <c r="AR86" s="7"/>
      <c r="AS86" s="6"/>
      <c r="AT86" s="47"/>
      <c r="AU86" s="6">
        <v>10.5</v>
      </c>
      <c r="AV86" s="6">
        <v>53.5</v>
      </c>
      <c r="AW86" s="6"/>
      <c r="AX86" s="11">
        <v>0.58164818438791044</v>
      </c>
      <c r="AZ86" s="10"/>
      <c r="BA86" s="6"/>
      <c r="BB86" s="5"/>
      <c r="BD86" s="5"/>
      <c r="BF86" s="5" t="s">
        <v>253</v>
      </c>
      <c r="BG86" s="5" t="s">
        <v>69</v>
      </c>
      <c r="BH86" s="13" t="s">
        <v>70</v>
      </c>
      <c r="BI86" s="6">
        <f t="shared" si="25"/>
        <v>10.5</v>
      </c>
      <c r="BJ86" s="6">
        <v>10.5</v>
      </c>
      <c r="BK86" s="9">
        <f t="shared" si="30"/>
        <v>1</v>
      </c>
      <c r="BL86" s="10">
        <f t="shared" si="26"/>
        <v>0</v>
      </c>
      <c r="BM86" s="5"/>
      <c r="BO86" s="25" t="str">
        <f t="shared" si="27"/>
        <v/>
      </c>
      <c r="BQ86" s="1">
        <v>2006</v>
      </c>
      <c r="BR86" s="12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</row>
    <row r="87" spans="1:84">
      <c r="A87" s="1">
        <v>136</v>
      </c>
      <c r="B87" s="2" t="s">
        <v>324</v>
      </c>
      <c r="C87" s="3" t="s">
        <v>180</v>
      </c>
      <c r="D87" s="3" t="s">
        <v>90</v>
      </c>
      <c r="E87" s="4">
        <v>25.119755000000001</v>
      </c>
      <c r="F87" s="4">
        <v>97.650627</v>
      </c>
      <c r="G87" s="3" t="s">
        <v>118</v>
      </c>
      <c r="H87" s="3" t="s">
        <v>119</v>
      </c>
      <c r="I87" s="3" t="s">
        <v>129</v>
      </c>
      <c r="J87" s="3" t="s">
        <v>129</v>
      </c>
      <c r="K87" s="3" t="s">
        <v>109</v>
      </c>
      <c r="L87" s="3" t="s">
        <v>484</v>
      </c>
      <c r="M87" s="3" t="s">
        <v>484</v>
      </c>
      <c r="N87" s="3" t="s">
        <v>322</v>
      </c>
      <c r="O87" s="3"/>
      <c r="P87" s="3" t="s">
        <v>65</v>
      </c>
      <c r="Q87" s="5"/>
      <c r="S87" s="6">
        <v>1289</v>
      </c>
      <c r="T87" s="6">
        <v>2500</v>
      </c>
      <c r="U87" s="6">
        <v>1910</v>
      </c>
      <c r="V87" s="7">
        <v>80</v>
      </c>
      <c r="W87" s="6">
        <f t="shared" si="28"/>
        <v>2522.88</v>
      </c>
      <c r="X87" s="8">
        <v>62.063615205585727</v>
      </c>
      <c r="Y87" s="9">
        <v>0.19750000000000001</v>
      </c>
      <c r="AA87" s="7" t="s">
        <v>76</v>
      </c>
      <c r="AB87" s="6">
        <v>27</v>
      </c>
      <c r="AC87" s="6">
        <v>476</v>
      </c>
      <c r="AD87" s="6">
        <v>472</v>
      </c>
      <c r="AE87" s="6">
        <f t="shared" si="24"/>
        <v>4</v>
      </c>
      <c r="AG87" s="7"/>
      <c r="AH87" s="8">
        <v>2.6</v>
      </c>
      <c r="AI87" s="10"/>
      <c r="AJ87" s="10"/>
      <c r="AK87" s="10"/>
      <c r="AL87" s="10"/>
      <c r="AM87" s="6" t="s">
        <v>150</v>
      </c>
      <c r="AO87" s="7">
        <v>10</v>
      </c>
      <c r="AP87" s="2" t="s">
        <v>66</v>
      </c>
      <c r="AQ87" s="6">
        <v>108.27</v>
      </c>
      <c r="AR87" s="7">
        <v>7.1202531645569618</v>
      </c>
      <c r="AS87" s="6">
        <v>144.9</v>
      </c>
      <c r="AT87" s="49"/>
      <c r="AU87" s="6">
        <v>144</v>
      </c>
      <c r="AV87" s="6">
        <v>635</v>
      </c>
      <c r="AW87" s="6">
        <v>24.6</v>
      </c>
      <c r="AX87" s="11">
        <f>AV87/8.76/AU87</f>
        <v>0.50339294774226273</v>
      </c>
      <c r="AZ87" s="10"/>
      <c r="BA87" s="6"/>
      <c r="BB87" s="5"/>
      <c r="BD87" s="5"/>
      <c r="BF87" s="5" t="s">
        <v>323</v>
      </c>
      <c r="BG87" s="5" t="s">
        <v>160</v>
      </c>
      <c r="BH87" s="22" t="s">
        <v>126</v>
      </c>
      <c r="BI87" s="6">
        <f t="shared" si="25"/>
        <v>144</v>
      </c>
      <c r="BJ87" s="6"/>
      <c r="BK87" s="9"/>
      <c r="BL87" s="10" t="str">
        <f t="shared" si="26"/>
        <v/>
      </c>
      <c r="BM87" s="5" t="s">
        <v>178</v>
      </c>
      <c r="BO87" s="25">
        <f t="shared" si="27"/>
        <v>600</v>
      </c>
      <c r="BQ87" s="23"/>
      <c r="BR87" s="12">
        <v>2027</v>
      </c>
      <c r="BU87" s="58"/>
      <c r="BV87" s="58"/>
      <c r="BW87" s="59"/>
      <c r="BX87" s="59"/>
      <c r="BY87" s="59"/>
      <c r="BZ87" s="59"/>
      <c r="CA87" s="59"/>
      <c r="CB87" s="59"/>
      <c r="CC87" s="59"/>
      <c r="CD87" s="59"/>
      <c r="CE87" s="59"/>
      <c r="CF87" s="59"/>
    </row>
    <row r="88" spans="1:84">
      <c r="A88" s="1">
        <v>137</v>
      </c>
      <c r="B88" s="2" t="s">
        <v>273</v>
      </c>
      <c r="C88" s="3" t="s">
        <v>89</v>
      </c>
      <c r="D88" s="3" t="s">
        <v>90</v>
      </c>
      <c r="E88" s="4">
        <f>20+(39+44/60)/60</f>
        <v>20.662222222222223</v>
      </c>
      <c r="F88" s="4">
        <f>99+(22+30/60)/60</f>
        <v>99.375</v>
      </c>
      <c r="G88" s="3" t="s">
        <v>58</v>
      </c>
      <c r="H88" s="3" t="s">
        <v>273</v>
      </c>
      <c r="I88" s="3"/>
      <c r="J88" s="3"/>
      <c r="K88" s="3" t="s">
        <v>175</v>
      </c>
      <c r="L88" s="3" t="s">
        <v>274</v>
      </c>
      <c r="M88" s="3" t="s">
        <v>274</v>
      </c>
      <c r="N88" s="3" t="s">
        <v>274</v>
      </c>
      <c r="O88" s="3"/>
      <c r="P88" s="3" t="s">
        <v>65</v>
      </c>
      <c r="Q88" s="5"/>
      <c r="S88" s="10">
        <v>1284</v>
      </c>
      <c r="T88" s="19"/>
      <c r="U88" s="19">
        <v>1368</v>
      </c>
      <c r="V88" s="20">
        <v>21.2</v>
      </c>
      <c r="W88" s="6">
        <f t="shared" si="28"/>
        <v>668.56320000000005</v>
      </c>
      <c r="X88" s="8">
        <v>13.417721518987342</v>
      </c>
      <c r="Y88" s="9">
        <v>0.14622641509433962</v>
      </c>
      <c r="AA88" s="7"/>
      <c r="AB88" s="6"/>
      <c r="AC88" s="6"/>
      <c r="AD88" s="6"/>
      <c r="AE88" s="6" t="str">
        <f t="shared" si="24"/>
        <v/>
      </c>
      <c r="AG88" s="8"/>
      <c r="AH88" s="8"/>
      <c r="AI88" s="10"/>
      <c r="AJ88" s="10"/>
      <c r="AK88" s="10"/>
      <c r="AL88" s="10"/>
      <c r="AM88" s="6"/>
      <c r="AO88" s="7">
        <v>0</v>
      </c>
      <c r="AP88" s="2"/>
      <c r="AQ88" s="6"/>
      <c r="AR88" s="7"/>
      <c r="AS88" s="6"/>
      <c r="AT88" s="6"/>
      <c r="AU88" s="6">
        <v>30</v>
      </c>
      <c r="AV88" s="6"/>
      <c r="AW88" s="6"/>
      <c r="AX88" s="11"/>
      <c r="AZ88" s="10"/>
      <c r="BA88" s="6"/>
      <c r="BB88" s="5"/>
      <c r="BD88" s="5"/>
      <c r="BF88" s="5" t="s">
        <v>275</v>
      </c>
      <c r="BG88" s="5" t="s">
        <v>69</v>
      </c>
      <c r="BH88" s="13" t="s">
        <v>70</v>
      </c>
      <c r="BI88" s="6">
        <v>30</v>
      </c>
      <c r="BJ88" s="6">
        <v>30</v>
      </c>
      <c r="BK88" s="9"/>
      <c r="BL88" s="10">
        <f t="shared" si="26"/>
        <v>30</v>
      </c>
      <c r="BM88" s="5"/>
      <c r="BO88" s="25">
        <f t="shared" si="27"/>
        <v>100</v>
      </c>
      <c r="BQ88" s="1"/>
      <c r="BR88" s="12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</row>
    <row r="89" spans="1:84">
      <c r="A89" s="1">
        <v>148</v>
      </c>
      <c r="B89" s="26" t="s">
        <v>406</v>
      </c>
      <c r="C89" s="1" t="s">
        <v>166</v>
      </c>
      <c r="D89" s="1" t="s">
        <v>167</v>
      </c>
      <c r="E89" s="27">
        <v>26.309687159500001</v>
      </c>
      <c r="F89" s="27">
        <v>96.529870370799998</v>
      </c>
      <c r="G89" s="28" t="s">
        <v>118</v>
      </c>
      <c r="H89" s="1" t="s">
        <v>119</v>
      </c>
      <c r="J89" s="1" t="s">
        <v>407</v>
      </c>
      <c r="K89" s="28" t="s">
        <v>257</v>
      </c>
      <c r="L89" s="28" t="s">
        <v>390</v>
      </c>
      <c r="M89" s="28" t="s">
        <v>390</v>
      </c>
      <c r="N89" s="1" t="s">
        <v>408</v>
      </c>
      <c r="S89" s="30">
        <v>76</v>
      </c>
      <c r="U89" s="30">
        <v>3018</v>
      </c>
      <c r="V89" s="31">
        <v>6.6</v>
      </c>
      <c r="W89" s="6">
        <f t="shared" si="28"/>
        <v>208.13759999999999</v>
      </c>
      <c r="X89" s="8">
        <f t="shared" ref="X89:X94" si="32">1000*V89/S89</f>
        <v>86.84210526315789</v>
      </c>
      <c r="AU89" s="34">
        <v>50</v>
      </c>
      <c r="BF89" s="36" t="s">
        <v>169</v>
      </c>
      <c r="BG89" s="36" t="s">
        <v>169</v>
      </c>
      <c r="BH89" s="36" t="s">
        <v>169</v>
      </c>
      <c r="BO89" s="17">
        <f t="shared" si="27"/>
        <v>200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</row>
    <row r="90" spans="1:84">
      <c r="A90" s="1">
        <v>149</v>
      </c>
      <c r="B90" s="26" t="s">
        <v>391</v>
      </c>
      <c r="C90" s="1" t="s">
        <v>166</v>
      </c>
      <c r="D90" s="1" t="s">
        <v>167</v>
      </c>
      <c r="E90" s="27">
        <v>26.7180294984</v>
      </c>
      <c r="F90" s="27">
        <v>96.4682903641</v>
      </c>
      <c r="G90" s="28" t="s">
        <v>118</v>
      </c>
      <c r="H90" s="1" t="s">
        <v>119</v>
      </c>
      <c r="J90" s="1" t="s">
        <v>392</v>
      </c>
      <c r="K90" s="28" t="s">
        <v>257</v>
      </c>
      <c r="L90" s="28" t="s">
        <v>393</v>
      </c>
      <c r="M90" s="28" t="s">
        <v>393</v>
      </c>
      <c r="N90" s="1" t="s">
        <v>391</v>
      </c>
      <c r="S90" s="30">
        <v>4837</v>
      </c>
      <c r="U90" s="30">
        <v>2957</v>
      </c>
      <c r="V90" s="31">
        <v>463</v>
      </c>
      <c r="W90" s="6">
        <f t="shared" si="28"/>
        <v>14601.168000000001</v>
      </c>
      <c r="X90" s="8">
        <f t="shared" si="32"/>
        <v>95.720487905726685</v>
      </c>
      <c r="AU90" s="34">
        <v>150</v>
      </c>
      <c r="BF90" s="36" t="s">
        <v>169</v>
      </c>
      <c r="BG90" s="36" t="s">
        <v>169</v>
      </c>
      <c r="BH90" s="36" t="s">
        <v>169</v>
      </c>
      <c r="BO90" s="17">
        <f t="shared" si="27"/>
        <v>600</v>
      </c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</row>
    <row r="91" spans="1:84">
      <c r="A91" s="1">
        <v>150</v>
      </c>
      <c r="B91" s="26" t="s">
        <v>388</v>
      </c>
      <c r="C91" s="1" t="s">
        <v>166</v>
      </c>
      <c r="D91" s="1" t="s">
        <v>167</v>
      </c>
      <c r="E91" s="27">
        <v>26.294174905999999</v>
      </c>
      <c r="F91" s="27">
        <v>96.950079686899997</v>
      </c>
      <c r="G91" s="28" t="s">
        <v>118</v>
      </c>
      <c r="H91" s="1" t="s">
        <v>119</v>
      </c>
      <c r="J91" s="1" t="s">
        <v>389</v>
      </c>
      <c r="K91" s="28" t="s">
        <v>257</v>
      </c>
      <c r="L91" s="28" t="s">
        <v>390</v>
      </c>
      <c r="M91" s="28" t="s">
        <v>390</v>
      </c>
      <c r="N91" s="1" t="s">
        <v>388</v>
      </c>
      <c r="S91" s="30">
        <v>2095</v>
      </c>
      <c r="U91" s="30">
        <v>3018</v>
      </c>
      <c r="V91" s="31">
        <v>168</v>
      </c>
      <c r="W91" s="6">
        <f t="shared" si="28"/>
        <v>5298.0480000000007</v>
      </c>
      <c r="X91" s="8">
        <f t="shared" si="32"/>
        <v>80.190930787589494</v>
      </c>
      <c r="AU91" s="34">
        <v>15</v>
      </c>
      <c r="BF91" s="36" t="s">
        <v>169</v>
      </c>
      <c r="BG91" s="36" t="s">
        <v>169</v>
      </c>
      <c r="BH91" s="36" t="s">
        <v>169</v>
      </c>
      <c r="BO91" s="17">
        <f t="shared" si="27"/>
        <v>100</v>
      </c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</row>
    <row r="92" spans="1:84">
      <c r="A92" s="1">
        <v>151</v>
      </c>
      <c r="B92" s="38" t="s">
        <v>424</v>
      </c>
      <c r="C92" s="36" t="s">
        <v>166</v>
      </c>
      <c r="D92" s="36" t="s">
        <v>167</v>
      </c>
      <c r="E92" s="27">
        <v>18.938586522000001</v>
      </c>
      <c r="F92" s="27">
        <v>96.719623547599994</v>
      </c>
      <c r="G92" s="28" t="s">
        <v>186</v>
      </c>
      <c r="K92" s="28" t="s">
        <v>94</v>
      </c>
      <c r="L92" s="28" t="s">
        <v>197</v>
      </c>
      <c r="M92" s="28" t="s">
        <v>197</v>
      </c>
      <c r="N92" s="3" t="s">
        <v>425</v>
      </c>
      <c r="S92" s="30">
        <v>1621</v>
      </c>
      <c r="U92" s="30">
        <v>2081</v>
      </c>
      <c r="V92" s="31">
        <v>36</v>
      </c>
      <c r="W92" s="6">
        <f t="shared" si="28"/>
        <v>1135.296</v>
      </c>
      <c r="X92" s="31">
        <f t="shared" si="32"/>
        <v>22.208513263417643</v>
      </c>
      <c r="AU92" s="34">
        <v>150</v>
      </c>
      <c r="BF92" s="36" t="s">
        <v>169</v>
      </c>
      <c r="BG92" s="36" t="s">
        <v>169</v>
      </c>
      <c r="BH92" s="36" t="s">
        <v>169</v>
      </c>
      <c r="BO92" s="17">
        <f t="shared" si="27"/>
        <v>600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</row>
    <row r="93" spans="1:84">
      <c r="A93" s="1">
        <v>152</v>
      </c>
      <c r="B93" s="26" t="s">
        <v>456</v>
      </c>
      <c r="C93" s="1" t="s">
        <v>166</v>
      </c>
      <c r="D93" s="1" t="s">
        <v>167</v>
      </c>
      <c r="E93" s="27">
        <v>18.2949598507</v>
      </c>
      <c r="F93" s="27">
        <v>97.340809835599998</v>
      </c>
      <c r="G93" s="28" t="s">
        <v>186</v>
      </c>
      <c r="H93" s="1" t="s">
        <v>457</v>
      </c>
      <c r="K93" s="28" t="s">
        <v>62</v>
      </c>
      <c r="L93" s="29" t="s">
        <v>456</v>
      </c>
      <c r="M93" s="29" t="s">
        <v>489</v>
      </c>
      <c r="S93" s="30">
        <v>1365</v>
      </c>
      <c r="U93" s="30">
        <v>1709</v>
      </c>
      <c r="V93" s="31">
        <v>40</v>
      </c>
      <c r="W93" s="6">
        <f t="shared" si="28"/>
        <v>1261.44</v>
      </c>
      <c r="X93" s="31">
        <f t="shared" si="32"/>
        <v>29.304029304029303</v>
      </c>
      <c r="AU93" s="34">
        <v>100</v>
      </c>
      <c r="BF93" s="36" t="s">
        <v>169</v>
      </c>
      <c r="BG93" s="36" t="s">
        <v>169</v>
      </c>
      <c r="BH93" s="36" t="s">
        <v>169</v>
      </c>
      <c r="BO93" s="17">
        <f t="shared" si="27"/>
        <v>400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</row>
    <row r="94" spans="1:84">
      <c r="A94" s="1">
        <v>153</v>
      </c>
      <c r="B94" s="26" t="s">
        <v>234</v>
      </c>
      <c r="C94" s="1" t="s">
        <v>166</v>
      </c>
      <c r="D94" s="1" t="s">
        <v>167</v>
      </c>
      <c r="E94" s="27">
        <v>16.305021103400001</v>
      </c>
      <c r="F94" s="4">
        <v>98.348757827399993</v>
      </c>
      <c r="G94" s="28" t="s">
        <v>186</v>
      </c>
      <c r="H94" s="1" t="s">
        <v>235</v>
      </c>
      <c r="J94" s="1" t="s">
        <v>234</v>
      </c>
      <c r="K94" s="28" t="s">
        <v>62</v>
      </c>
      <c r="L94" s="29" t="s">
        <v>234</v>
      </c>
      <c r="M94" s="29" t="s">
        <v>479</v>
      </c>
      <c r="N94" s="36" t="s">
        <v>234</v>
      </c>
      <c r="S94" s="30">
        <v>81</v>
      </c>
      <c r="U94" s="30">
        <v>3137</v>
      </c>
      <c r="V94" s="31">
        <v>3.7</v>
      </c>
      <c r="W94" s="6">
        <f t="shared" si="28"/>
        <v>116.68320000000001</v>
      </c>
      <c r="X94" s="31">
        <f t="shared" si="32"/>
        <v>45.679012345679013</v>
      </c>
      <c r="AU94" s="34">
        <v>19.5</v>
      </c>
      <c r="BF94" s="36" t="s">
        <v>169</v>
      </c>
      <c r="BG94" s="36" t="s">
        <v>169</v>
      </c>
      <c r="BH94" s="36" t="s">
        <v>169</v>
      </c>
      <c r="BO94" s="17">
        <f t="shared" si="27"/>
        <v>100</v>
      </c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</row>
    <row r="95" spans="1:84">
      <c r="A95" s="1">
        <v>154</v>
      </c>
      <c r="B95" s="38" t="s">
        <v>267</v>
      </c>
      <c r="C95" s="1" t="s">
        <v>166</v>
      </c>
      <c r="D95" s="1" t="s">
        <v>167</v>
      </c>
      <c r="E95" s="27">
        <v>21.334187449400002</v>
      </c>
      <c r="F95" s="4">
        <v>93.073495435300003</v>
      </c>
      <c r="G95" s="28" t="s">
        <v>242</v>
      </c>
      <c r="H95" s="1" t="s">
        <v>243</v>
      </c>
      <c r="K95" s="28" t="s">
        <v>233</v>
      </c>
      <c r="L95" s="28" t="s">
        <v>268</v>
      </c>
      <c r="M95" s="28" t="s">
        <v>268</v>
      </c>
      <c r="N95" s="36" t="s">
        <v>267</v>
      </c>
      <c r="S95" s="6">
        <v>1296</v>
      </c>
      <c r="U95" s="30">
        <v>2665</v>
      </c>
      <c r="W95" s="6">
        <f t="shared" si="28"/>
        <v>0</v>
      </c>
      <c r="AU95" s="34">
        <v>200</v>
      </c>
      <c r="BF95" s="36" t="s">
        <v>169</v>
      </c>
      <c r="BG95" s="36" t="s">
        <v>169</v>
      </c>
      <c r="BH95" s="36" t="s">
        <v>169</v>
      </c>
      <c r="BO95" s="17">
        <f t="shared" si="27"/>
        <v>800</v>
      </c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</row>
    <row r="96" spans="1:84">
      <c r="A96" s="1">
        <v>155</v>
      </c>
      <c r="B96" s="26" t="s">
        <v>434</v>
      </c>
      <c r="C96" s="1" t="s">
        <v>166</v>
      </c>
      <c r="D96" s="1" t="s">
        <v>167</v>
      </c>
      <c r="E96" s="27">
        <v>24.865948299999999</v>
      </c>
      <c r="F96" s="27">
        <v>95.294430918700002</v>
      </c>
      <c r="G96" s="28" t="s">
        <v>396</v>
      </c>
      <c r="H96" s="1" t="s">
        <v>397</v>
      </c>
      <c r="K96" s="29" t="s">
        <v>257</v>
      </c>
      <c r="L96" s="28" t="s">
        <v>435</v>
      </c>
      <c r="M96" s="28" t="s">
        <v>435</v>
      </c>
      <c r="N96" s="1" t="s">
        <v>435</v>
      </c>
      <c r="S96" s="30">
        <v>9495</v>
      </c>
      <c r="U96" s="30">
        <v>2187</v>
      </c>
      <c r="V96" s="31">
        <v>629</v>
      </c>
      <c r="W96" s="6">
        <f t="shared" si="28"/>
        <v>19836.144</v>
      </c>
      <c r="X96" s="8">
        <f t="shared" ref="X96:X101" si="33">1000*V96/S96</f>
        <v>66.245392311743018</v>
      </c>
      <c r="AU96" s="34">
        <v>12</v>
      </c>
      <c r="BF96" s="36" t="s">
        <v>169</v>
      </c>
      <c r="BG96" s="36" t="s">
        <v>169</v>
      </c>
      <c r="BH96" s="36" t="s">
        <v>169</v>
      </c>
      <c r="BO96" s="17">
        <f>IF(D96="E","",IF(D96="C","",ROUND(-0.0003*AU96^2+4.1655*AU96,-1)))</f>
        <v>50</v>
      </c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</row>
    <row r="97" spans="1:84">
      <c r="A97" s="1">
        <v>156</v>
      </c>
      <c r="B97" s="26" t="s">
        <v>430</v>
      </c>
      <c r="C97" s="1" t="s">
        <v>166</v>
      </c>
      <c r="D97" s="1" t="s">
        <v>167</v>
      </c>
      <c r="E97" s="27">
        <v>11.7699493323</v>
      </c>
      <c r="F97" s="27">
        <v>99.331205147199995</v>
      </c>
      <c r="G97" s="28" t="s">
        <v>168</v>
      </c>
      <c r="H97" s="1" t="s">
        <v>431</v>
      </c>
      <c r="K97" s="28" t="s">
        <v>168</v>
      </c>
      <c r="L97" s="28" t="s">
        <v>168</v>
      </c>
      <c r="M97" s="28" t="s">
        <v>168</v>
      </c>
      <c r="N97" s="1" t="s">
        <v>432</v>
      </c>
      <c r="S97" s="6">
        <v>1248</v>
      </c>
      <c r="U97" s="30">
        <v>2123</v>
      </c>
      <c r="V97" s="31">
        <v>22</v>
      </c>
      <c r="W97" s="6">
        <f t="shared" si="28"/>
        <v>693.79200000000003</v>
      </c>
      <c r="X97" s="31">
        <f t="shared" si="33"/>
        <v>17.628205128205128</v>
      </c>
      <c r="AU97" s="34">
        <v>25</v>
      </c>
      <c r="BF97" s="36" t="s">
        <v>169</v>
      </c>
      <c r="BG97" s="36" t="s">
        <v>169</v>
      </c>
      <c r="BH97" s="36" t="s">
        <v>169</v>
      </c>
      <c r="BO97" s="17">
        <f>IF(D97="E","",IF(D97="C","",ROUND(-0.0003*AU97^2+4.1655*AU97,-2)))</f>
        <v>100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</row>
    <row r="98" spans="1:84">
      <c r="A98" s="1">
        <v>157</v>
      </c>
      <c r="B98" s="26" t="s">
        <v>409</v>
      </c>
      <c r="C98" s="1" t="s">
        <v>166</v>
      </c>
      <c r="D98" s="1" t="s">
        <v>167</v>
      </c>
      <c r="E98" s="27">
        <v>12.1328960339</v>
      </c>
      <c r="F98" s="27">
        <v>99.227161236800001</v>
      </c>
      <c r="G98" s="28" t="s">
        <v>168</v>
      </c>
      <c r="K98" s="28" t="s">
        <v>168</v>
      </c>
      <c r="L98" s="28" t="s">
        <v>168</v>
      </c>
      <c r="M98" s="28" t="s">
        <v>168</v>
      </c>
      <c r="N98" s="1" t="s">
        <v>410</v>
      </c>
      <c r="S98" s="6">
        <v>1104</v>
      </c>
      <c r="U98" s="30">
        <v>2123</v>
      </c>
      <c r="V98" s="31">
        <v>36</v>
      </c>
      <c r="W98" s="6">
        <f t="shared" si="28"/>
        <v>1135.296</v>
      </c>
      <c r="X98" s="31">
        <f t="shared" si="33"/>
        <v>32.608695652173914</v>
      </c>
      <c r="AU98" s="34">
        <v>20</v>
      </c>
      <c r="BF98" s="36" t="s">
        <v>169</v>
      </c>
      <c r="BG98" s="36" t="s">
        <v>169</v>
      </c>
      <c r="BH98" s="36" t="s">
        <v>169</v>
      </c>
      <c r="BO98" s="17">
        <f>IF(D98="E","",IF(D98="C","",ROUND(-0.0003*AU98^2+4.1655*AU98,-2)))</f>
        <v>100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</row>
    <row r="99" spans="1:84">
      <c r="A99" s="1">
        <v>158</v>
      </c>
      <c r="B99" s="26" t="s">
        <v>165</v>
      </c>
      <c r="C99" s="1" t="s">
        <v>166</v>
      </c>
      <c r="D99" s="1" t="s">
        <v>167</v>
      </c>
      <c r="E99" s="4">
        <v>10.775208966199999</v>
      </c>
      <c r="F99" s="4">
        <v>98.858323517200006</v>
      </c>
      <c r="G99" s="28" t="s">
        <v>168</v>
      </c>
      <c r="K99" s="28" t="s">
        <v>168</v>
      </c>
      <c r="L99" s="29" t="s">
        <v>165</v>
      </c>
      <c r="M99" s="29" t="s">
        <v>477</v>
      </c>
      <c r="N99" s="28" t="s">
        <v>165</v>
      </c>
      <c r="S99" s="6">
        <v>60</v>
      </c>
      <c r="U99" s="30">
        <v>2942</v>
      </c>
      <c r="V99" s="31">
        <v>2.7</v>
      </c>
      <c r="W99" s="6">
        <f t="shared" si="28"/>
        <v>85.147200000000012</v>
      </c>
      <c r="X99" s="31">
        <f t="shared" si="33"/>
        <v>45</v>
      </c>
      <c r="AU99" s="34">
        <v>40</v>
      </c>
      <c r="BF99" s="36" t="s">
        <v>169</v>
      </c>
      <c r="BG99" s="36" t="s">
        <v>169</v>
      </c>
      <c r="BH99" s="36" t="s">
        <v>169</v>
      </c>
      <c r="BO99" s="17">
        <f>IF(D99="E","",IF(D99="C","",ROUND(-0.0003*AU99^2+4.1655*AU99,-2)))</f>
        <v>200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</row>
    <row r="100" spans="1:84">
      <c r="A100" s="1">
        <v>159</v>
      </c>
      <c r="B100" s="26" t="s">
        <v>288</v>
      </c>
      <c r="C100" s="1" t="s">
        <v>166</v>
      </c>
      <c r="D100" s="1" t="s">
        <v>167</v>
      </c>
      <c r="E100" s="27">
        <v>15.6820111432</v>
      </c>
      <c r="F100" s="4">
        <v>97.915768974100004</v>
      </c>
      <c r="G100" s="28" t="s">
        <v>186</v>
      </c>
      <c r="H100" s="1" t="s">
        <v>235</v>
      </c>
      <c r="K100" s="28" t="s">
        <v>62</v>
      </c>
      <c r="L100" s="29" t="s">
        <v>288</v>
      </c>
      <c r="M100" s="29" t="s">
        <v>481</v>
      </c>
      <c r="N100" s="29" t="s">
        <v>288</v>
      </c>
      <c r="S100" s="30">
        <v>31</v>
      </c>
      <c r="U100" s="30">
        <v>3818</v>
      </c>
      <c r="V100" s="31">
        <v>2.7</v>
      </c>
      <c r="W100" s="6">
        <f t="shared" si="28"/>
        <v>85.147200000000012</v>
      </c>
      <c r="X100" s="31">
        <f t="shared" si="33"/>
        <v>87.096774193548384</v>
      </c>
      <c r="AU100" s="34">
        <v>10</v>
      </c>
      <c r="BF100" s="36" t="s">
        <v>169</v>
      </c>
      <c r="BG100" s="36" t="s">
        <v>169</v>
      </c>
      <c r="BH100" s="36" t="s">
        <v>169</v>
      </c>
      <c r="BO100" s="17">
        <f>IF(D100="E","",IF(D100="C","",ROUND(-0.0003*AU100^2+4.1655*AU100,-1)))</f>
        <v>40</v>
      </c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</row>
    <row r="101" spans="1:84">
      <c r="A101" s="1">
        <v>160</v>
      </c>
      <c r="B101" s="26" t="s">
        <v>269</v>
      </c>
      <c r="C101" s="1" t="s">
        <v>166</v>
      </c>
      <c r="D101" s="1" t="s">
        <v>167</v>
      </c>
      <c r="E101" s="27">
        <v>19.370889764499999</v>
      </c>
      <c r="F101" s="4">
        <v>94.712866039199994</v>
      </c>
      <c r="G101" s="28" t="s">
        <v>106</v>
      </c>
      <c r="H101" s="1" t="s">
        <v>270</v>
      </c>
      <c r="K101" s="28" t="s">
        <v>109</v>
      </c>
      <c r="L101" s="29" t="s">
        <v>269</v>
      </c>
      <c r="M101" s="29" t="s">
        <v>480</v>
      </c>
      <c r="S101" s="30">
        <v>676</v>
      </c>
      <c r="U101" s="30">
        <v>1385</v>
      </c>
      <c r="V101" s="31">
        <v>24</v>
      </c>
      <c r="W101" s="6">
        <f t="shared" si="28"/>
        <v>756.86400000000003</v>
      </c>
      <c r="X101" s="31">
        <f t="shared" si="33"/>
        <v>35.502958579881657</v>
      </c>
      <c r="AU101" s="34">
        <v>18</v>
      </c>
      <c r="BF101" s="36" t="s">
        <v>169</v>
      </c>
      <c r="BG101" s="36" t="s">
        <v>169</v>
      </c>
      <c r="BH101" s="36" t="s">
        <v>169</v>
      </c>
      <c r="BO101" s="17">
        <f>IF(D101="E","",IF(D101="C","",ROUND(-0.0003*AU101^2+4.1655*AU101,-2)))</f>
        <v>100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</row>
    <row r="102" spans="1:84">
      <c r="A102" s="1">
        <v>161</v>
      </c>
      <c r="B102" s="26" t="s">
        <v>416</v>
      </c>
      <c r="C102" s="1" t="s">
        <v>166</v>
      </c>
      <c r="D102" s="1" t="s">
        <v>167</v>
      </c>
      <c r="E102" s="27">
        <v>18.3861441333</v>
      </c>
      <c r="F102" s="27">
        <v>94.4939020793</v>
      </c>
      <c r="G102" s="28" t="s">
        <v>233</v>
      </c>
      <c r="H102" s="36" t="s">
        <v>412</v>
      </c>
      <c r="I102" s="36" t="s">
        <v>412</v>
      </c>
      <c r="K102" s="28" t="s">
        <v>233</v>
      </c>
      <c r="L102" s="29" t="s">
        <v>416</v>
      </c>
      <c r="M102" s="29" t="s">
        <v>485</v>
      </c>
      <c r="N102" s="36" t="s">
        <v>416</v>
      </c>
      <c r="S102" s="6">
        <v>738</v>
      </c>
      <c r="U102" s="30">
        <v>2665</v>
      </c>
      <c r="W102" s="6">
        <f t="shared" si="28"/>
        <v>0</v>
      </c>
      <c r="AU102" s="34">
        <v>39</v>
      </c>
      <c r="AV102" s="30">
        <v>105</v>
      </c>
      <c r="AX102" s="35">
        <f>AV102/8.76/AU102</f>
        <v>0.30734106076571832</v>
      </c>
      <c r="BF102" s="36" t="s">
        <v>169</v>
      </c>
      <c r="BG102" s="36" t="s">
        <v>169</v>
      </c>
      <c r="BH102" s="36" t="s">
        <v>169</v>
      </c>
      <c r="BO102" s="17">
        <f>IF(D102="E","",IF(D102="C","",ROUND(-0.0003*AU102^2+4.1655*AU102,-2)))</f>
        <v>200</v>
      </c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</row>
    <row r="103" spans="1:84">
      <c r="A103" s="1">
        <v>162</v>
      </c>
      <c r="B103" s="38" t="s">
        <v>232</v>
      </c>
      <c r="C103" s="1" t="s">
        <v>166</v>
      </c>
      <c r="D103" s="1" t="s">
        <v>167</v>
      </c>
      <c r="E103" s="27">
        <v>17.9500121403</v>
      </c>
      <c r="F103" s="4">
        <v>94.5765079082</v>
      </c>
      <c r="G103" s="28" t="s">
        <v>233</v>
      </c>
      <c r="K103" s="28" t="s">
        <v>233</v>
      </c>
      <c r="L103" s="29" t="s">
        <v>232</v>
      </c>
      <c r="M103" s="29" t="s">
        <v>478</v>
      </c>
      <c r="N103" s="29" t="s">
        <v>232</v>
      </c>
      <c r="S103" s="6">
        <v>880</v>
      </c>
      <c r="U103" s="30">
        <v>2665</v>
      </c>
      <c r="W103" s="6">
        <f t="shared" si="28"/>
        <v>0</v>
      </c>
      <c r="AU103" s="34">
        <v>28</v>
      </c>
      <c r="AV103" s="30">
        <v>151</v>
      </c>
      <c r="AX103" s="35">
        <f>AV103/8.76/AU103</f>
        <v>0.61562296151337248</v>
      </c>
      <c r="BF103" s="36" t="s">
        <v>169</v>
      </c>
      <c r="BG103" s="36" t="s">
        <v>169</v>
      </c>
      <c r="BH103" s="36" t="s">
        <v>169</v>
      </c>
      <c r="BO103" s="17">
        <f>IF(D103="E","",IF(D103="C","",ROUND(-0.0003*AU103^2+4.1655*AU103,-2)))</f>
        <v>100</v>
      </c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</row>
    <row r="104" spans="1:84">
      <c r="A104" s="1">
        <v>163</v>
      </c>
      <c r="B104" s="26" t="s">
        <v>299</v>
      </c>
      <c r="C104" s="1" t="s">
        <v>166</v>
      </c>
      <c r="D104" s="1" t="s">
        <v>167</v>
      </c>
      <c r="E104" s="4">
        <v>20.196337055899999</v>
      </c>
      <c r="F104" s="4">
        <v>99.346669969800004</v>
      </c>
      <c r="G104" s="28" t="s">
        <v>58</v>
      </c>
      <c r="H104" s="1" t="s">
        <v>273</v>
      </c>
      <c r="K104" s="28" t="s">
        <v>175</v>
      </c>
      <c r="L104" s="28" t="s">
        <v>274</v>
      </c>
      <c r="M104" s="28" t="s">
        <v>274</v>
      </c>
      <c r="N104" s="28" t="s">
        <v>274</v>
      </c>
      <c r="S104" s="30">
        <v>2736</v>
      </c>
      <c r="U104" s="30">
        <v>1368</v>
      </c>
      <c r="V104" s="31">
        <v>43</v>
      </c>
      <c r="W104" s="6">
        <f t="shared" si="28"/>
        <v>1356.048</v>
      </c>
      <c r="X104" s="31">
        <f>1000*V104/S104</f>
        <v>15.716374269005849</v>
      </c>
      <c r="AU104" s="34">
        <v>30</v>
      </c>
      <c r="BF104" s="36" t="s">
        <v>169</v>
      </c>
      <c r="BG104" s="36" t="s">
        <v>169</v>
      </c>
      <c r="BH104" s="36" t="s">
        <v>169</v>
      </c>
      <c r="BO104" s="17">
        <f>IF(D104="E","",IF(D104="C","",ROUND(-0.0003*AU104^2+4.1655*AU104,-2)))</f>
        <v>100</v>
      </c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</row>
    <row r="105" spans="1:84">
      <c r="A105" s="1">
        <v>164</v>
      </c>
      <c r="B105" s="26" t="s">
        <v>358</v>
      </c>
      <c r="C105" s="1" t="s">
        <v>166</v>
      </c>
      <c r="D105" s="36" t="s">
        <v>167</v>
      </c>
      <c r="E105" s="4">
        <v>20.893778773499999</v>
      </c>
      <c r="F105" s="4">
        <v>92.652187735699997</v>
      </c>
      <c r="G105" s="28" t="s">
        <v>233</v>
      </c>
      <c r="I105" s="28" t="s">
        <v>359</v>
      </c>
      <c r="K105" s="28" t="s">
        <v>233</v>
      </c>
      <c r="L105" s="29" t="s">
        <v>490</v>
      </c>
      <c r="M105" s="29" t="s">
        <v>360</v>
      </c>
      <c r="S105" s="6">
        <v>926</v>
      </c>
      <c r="U105" s="30">
        <v>4428</v>
      </c>
      <c r="W105" s="6">
        <f t="shared" si="28"/>
        <v>0</v>
      </c>
      <c r="AU105" s="34">
        <v>76.5</v>
      </c>
      <c r="AV105" s="30">
        <v>236</v>
      </c>
      <c r="AX105" s="35">
        <f>AV105/8.76/AU105</f>
        <v>0.35216521920792671</v>
      </c>
      <c r="BF105" s="36" t="s">
        <v>169</v>
      </c>
      <c r="BG105" s="36" t="s">
        <v>169</v>
      </c>
      <c r="BH105" s="36" t="s">
        <v>169</v>
      </c>
      <c r="BI105" s="25">
        <v>76.5</v>
      </c>
      <c r="BO105" s="17">
        <f>IF(D105="E","",IF(D105="C","",ROUND(-0.0003*AU105^2+4.1655*AU105,-2)))</f>
        <v>300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</row>
    <row r="106" spans="1:84">
      <c r="A106" s="1">
        <v>165</v>
      </c>
      <c r="B106" s="26" t="s">
        <v>361</v>
      </c>
      <c r="C106" s="1" t="s">
        <v>166</v>
      </c>
      <c r="D106" s="1" t="s">
        <v>167</v>
      </c>
      <c r="E106" s="4">
        <v>12.8294060736</v>
      </c>
      <c r="F106" s="4">
        <v>98.981670448100004</v>
      </c>
      <c r="G106" s="28" t="s">
        <v>168</v>
      </c>
      <c r="K106" s="28" t="s">
        <v>168</v>
      </c>
      <c r="L106" s="28" t="s">
        <v>168</v>
      </c>
      <c r="M106" s="28" t="s">
        <v>168</v>
      </c>
      <c r="S106" s="6">
        <v>1565</v>
      </c>
      <c r="U106" s="30">
        <v>2123</v>
      </c>
      <c r="V106" s="31">
        <v>72</v>
      </c>
      <c r="W106" s="6">
        <f t="shared" si="28"/>
        <v>2270.5920000000001</v>
      </c>
      <c r="X106" s="31">
        <f>1000*V106/S106</f>
        <v>46.006389776357828</v>
      </c>
      <c r="AU106" s="34">
        <v>11</v>
      </c>
      <c r="BF106" s="36" t="s">
        <v>169</v>
      </c>
      <c r="BG106" s="36" t="s">
        <v>169</v>
      </c>
      <c r="BH106" s="36" t="s">
        <v>169</v>
      </c>
      <c r="BO106" s="17">
        <f>IF(D106="E","",IF(D106="C","",ROUND(-0.0003*AU106^2+4.1655*AU106,-1)))</f>
        <v>50</v>
      </c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</row>
    <row r="108" spans="1:84">
      <c r="AU108" s="40"/>
    </row>
  </sheetData>
  <sheetProtection password="F4CA" sheet="1" objects="1" scenarios="1" sort="0" autoFilter="0"/>
  <autoFilter ref="A2:BS106">
    <sortState ref="A2:CB105">
      <sortCondition ref="A1:A105"/>
    </sortState>
  </autoFilter>
  <mergeCells count="7">
    <mergeCell ref="BU1:CF1"/>
    <mergeCell ref="G1:J1"/>
    <mergeCell ref="K1:N1"/>
    <mergeCell ref="T1:Y1"/>
    <mergeCell ref="AA1:AX1"/>
    <mergeCell ref="AZ1:BB1"/>
    <mergeCell ref="BF1:BM1"/>
  </mergeCells>
  <conditionalFormatting sqref="E51:F51 E33:E45 G3:J63 AP3:AP81 P3:P81 E3:F11 E12:E31 E47:E50 E52:E82 G65:J81 G64:H64 J64">
    <cfRule type="cellIs" dxfId="8" priority="11" operator="equal">
      <formula>"?"</formula>
    </cfRule>
  </conditionalFormatting>
  <conditionalFormatting sqref="E32">
    <cfRule type="cellIs" dxfId="7" priority="10" operator="equal">
      <formula>"?"</formula>
    </cfRule>
  </conditionalFormatting>
  <conditionalFormatting sqref="E64">
    <cfRule type="cellIs" dxfId="6" priority="9" operator="equal">
      <formula>"?"</formula>
    </cfRule>
  </conditionalFormatting>
  <conditionalFormatting sqref="E46">
    <cfRule type="cellIs" dxfId="5" priority="8" operator="equal">
      <formula>"?"</formula>
    </cfRule>
  </conditionalFormatting>
  <conditionalFormatting sqref="AG76:AH76">
    <cfRule type="cellIs" dxfId="4" priority="7" operator="equal">
      <formula>"?"</formula>
    </cfRule>
  </conditionalFormatting>
  <conditionalFormatting sqref="BQ81:BQ82">
    <cfRule type="cellIs" dxfId="3" priority="6" operator="equal">
      <formula>"?"</formula>
    </cfRule>
  </conditionalFormatting>
  <conditionalFormatting sqref="F12:F50">
    <cfRule type="cellIs" dxfId="2" priority="3" operator="equal">
      <formula>"?"</formula>
    </cfRule>
  </conditionalFormatting>
  <conditionalFormatting sqref="F52:F82">
    <cfRule type="cellIs" dxfId="1" priority="2" operator="equal">
      <formula>"?"</formula>
    </cfRule>
  </conditionalFormatting>
  <conditionalFormatting sqref="I64">
    <cfRule type="cellIs" dxfId="0" priority="1" operator="equal">
      <formula>"?"</formula>
    </cfRule>
  </conditionalFormatting>
  <printOptions horizontalCentered="1" verticalCentered="1"/>
  <pageMargins left="0.55000000000000004" right="0.55000000000000004" top="1" bottom="1" header="0.69944881889763777" footer="0.5"/>
  <pageSetup paperSize="9" scale="56" fitToWidth="3" pageOrder="overThenDown" orientation="landscape" horizontalDpi="4294967292" verticalDpi="4294967292"/>
  <headerFooter>
    <oddHeader>&amp;C&amp;"Calibri,Bold"&amp;16&amp;K000000Myanmar Hydropower Database</oddHeader>
  </headerFooter>
  <colBreaks count="1" manualBreakCount="1">
    <brk id="17" min="1" max="87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 08 22 SEA HP Database</vt:lpstr>
      <vt:lpstr>'17 08 22 SEA HP Database'!Print_Area</vt:lpstr>
      <vt:lpstr>'17 08 22 SEA HP Database'!Print_Titles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Magnus Baardsen</dc:creator>
  <cp:lastModifiedBy>Tiffany Kay Hacker Noeske</cp:lastModifiedBy>
  <dcterms:created xsi:type="dcterms:W3CDTF">2017-08-24T21:28:00Z</dcterms:created>
  <dcterms:modified xsi:type="dcterms:W3CDTF">2018-02-13T09:58:27Z</dcterms:modified>
</cp:coreProperties>
</file>