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'Calc-Master'!$Q$11:$Q$43</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Daten!$A$4:$AQ$82</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'Calc-Master'!$O$11:$O$43</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1" i="52" l="1"/>
  <c r="Z71" i="52" s="1"/>
  <c r="W71" i="52"/>
  <c r="X71" i="52" s="1"/>
  <c r="R71" i="52"/>
  <c r="Z49" i="52"/>
  <c r="Y49" i="52"/>
  <c r="W49" i="52"/>
  <c r="X49" i="52" s="1"/>
  <c r="R49" i="52"/>
  <c r="AC71" i="52"/>
  <c r="AB71" i="52"/>
  <c r="AC49" i="52"/>
  <c r="AB49" i="52"/>
  <c r="AH71" i="52" l="1"/>
  <c r="AJ71" i="52"/>
  <c r="AH49" i="52"/>
  <c r="AJ49" i="52"/>
  <c r="Y78" i="52"/>
  <c r="W78" i="52"/>
  <c r="AK71" i="52" l="1"/>
  <c r="AI71" i="52"/>
  <c r="AK49" i="52"/>
  <c r="AI49" i="52"/>
  <c r="X78" i="52"/>
  <c r="Z78" i="52"/>
  <c r="B355" i="42"/>
  <c r="B353" i="42"/>
  <c r="B351" i="42"/>
  <c r="G349" i="42"/>
  <c r="F349" i="42"/>
  <c r="H9" i="12"/>
  <c r="H8" i="12"/>
  <c r="Q182" i="53"/>
  <c r="D182" i="53"/>
  <c r="AD179" i="53"/>
  <c r="Q179" i="53"/>
  <c r="D179" i="53"/>
  <c r="L69" i="53"/>
  <c r="L24" i="53"/>
  <c r="Y77" i="52" l="1"/>
  <c r="Z77" i="52" s="1"/>
  <c r="W77" i="52"/>
  <c r="Y79" i="52"/>
  <c r="Z79" i="52" s="1"/>
  <c r="W79" i="52"/>
  <c r="Y80" i="52"/>
  <c r="Z80" i="52" s="1"/>
  <c r="W80" i="52"/>
  <c r="Y75" i="52"/>
  <c r="Z75" i="52" s="1"/>
  <c r="W75" i="52"/>
  <c r="Y76" i="52"/>
  <c r="W76" i="52"/>
  <c r="Y66" i="52"/>
  <c r="Z66" i="52" s="1"/>
  <c r="W66" i="52"/>
  <c r="Y69" i="52"/>
  <c r="Z69" i="52" s="1"/>
  <c r="W69" i="52"/>
  <c r="Y73" i="52"/>
  <c r="Z73" i="52" s="1"/>
  <c r="W73" i="52"/>
  <c r="Y72" i="52"/>
  <c r="Z72" i="52" s="1"/>
  <c r="W72" i="52"/>
  <c r="Y74" i="52"/>
  <c r="Z74" i="52" s="1"/>
  <c r="W74" i="52"/>
  <c r="Y67" i="52"/>
  <c r="Z67" i="52" s="1"/>
  <c r="W67" i="52"/>
  <c r="Y68" i="52"/>
  <c r="Z68" i="52" s="1"/>
  <c r="W68" i="52"/>
  <c r="Y60" i="52"/>
  <c r="Z60" i="52" s="1"/>
  <c r="W60" i="52"/>
  <c r="X60" i="52" s="1"/>
  <c r="Y53" i="52"/>
  <c r="Z53" i="52" s="1"/>
  <c r="W53" i="52"/>
  <c r="Y59" i="52"/>
  <c r="Z59" i="52" s="1"/>
  <c r="W59" i="52"/>
  <c r="Y61" i="52"/>
  <c r="Z61" i="52" s="1"/>
  <c r="W61" i="52"/>
  <c r="Y62" i="52"/>
  <c r="Z62" i="52" s="1"/>
  <c r="W62" i="52"/>
  <c r="X62" i="52" s="1"/>
  <c r="Y63" i="52"/>
  <c r="Z63" i="52" s="1"/>
  <c r="W63" i="52"/>
  <c r="Y64" i="52"/>
  <c r="Z64" i="52" s="1"/>
  <c r="W64" i="52"/>
  <c r="X64" i="52" s="1"/>
  <c r="Y65" i="52"/>
  <c r="Z65" i="52" s="1"/>
  <c r="W65" i="52"/>
  <c r="Y70" i="52"/>
  <c r="Z70" i="52" s="1"/>
  <c r="W70" i="52"/>
  <c r="X63" i="52" l="1"/>
  <c r="X53" i="52"/>
  <c r="X65" i="52"/>
  <c r="X74" i="52"/>
  <c r="X68" i="52"/>
  <c r="X59" i="52"/>
  <c r="X61" i="52"/>
  <c r="X70" i="52"/>
  <c r="X69" i="52"/>
  <c r="X73" i="52"/>
  <c r="X77" i="52"/>
  <c r="X76" i="52"/>
  <c r="X80" i="52"/>
  <c r="X79" i="52"/>
  <c r="X67" i="52"/>
  <c r="Z76" i="52"/>
  <c r="X72" i="52"/>
  <c r="X66" i="52"/>
  <c r="X75"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8" i="52"/>
  <c r="W58" i="52"/>
  <c r="M58"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Z42" i="52"/>
  <c r="Y42" i="52"/>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H6" i="17"/>
  <c r="AA21" i="52"/>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AC21" i="5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T21" i="52"/>
  <c r="U21" i="52"/>
  <c r="N40" i="52"/>
  <c r="AC10" i="52"/>
  <c r="S21" i="52"/>
  <c r="AC9" i="52"/>
  <c r="E68" i="9"/>
  <c r="B32" i="26"/>
  <c r="C20" i="26"/>
  <c r="B21" i="56"/>
  <c r="F35" i="9"/>
  <c r="F45" i="26"/>
  <c r="G35" i="9"/>
  <c r="M184" i="54"/>
  <c r="A77" i="2"/>
  <c r="P7" i="8"/>
  <c r="G61" i="2"/>
  <c r="M142" i="54"/>
  <c r="A7" i="42"/>
  <c r="AF21" i="52"/>
  <c r="F37" i="26"/>
  <c r="L30" i="2"/>
  <c r="F69" i="2"/>
  <c r="G263" i="15"/>
  <c r="AX18" i="10"/>
  <c r="F43" i="26"/>
  <c r="BC5" i="10"/>
  <c r="B31" i="26"/>
  <c r="G47" i="2"/>
  <c r="J263" i="15"/>
  <c r="A70" i="2"/>
  <c r="B12" i="26"/>
  <c r="L34" i="2"/>
  <c r="F39" i="26"/>
  <c r="B28" i="26"/>
  <c r="L20" i="2"/>
  <c r="AY18" i="10"/>
  <c r="I263" i="15"/>
  <c r="A69" i="9"/>
  <c r="A5" i="42"/>
  <c r="AE21" i="52"/>
  <c r="AD21" i="52"/>
  <c r="AB21" i="52"/>
  <c r="AB11" i="52"/>
  <c r="AC11" i="52"/>
  <c r="AB9" i="52"/>
  <c r="AB10" i="52"/>
  <c r="AC57" i="52"/>
  <c r="AC65" i="52"/>
  <c r="AC63" i="52"/>
  <c r="AB43" i="52"/>
  <c r="AC46" i="52"/>
  <c r="AB63" i="52"/>
  <c r="AC44" i="52"/>
  <c r="AC53" i="52"/>
  <c r="H5" i="17"/>
  <c r="AC47" i="52"/>
  <c r="AB72" i="52"/>
  <c r="AB55" i="52"/>
  <c r="AB59" i="52"/>
  <c r="AC78" i="52"/>
  <c r="AB46" i="52"/>
  <c r="AC50" i="52"/>
  <c r="AC64" i="52"/>
  <c r="AB45" i="52"/>
  <c r="C35" i="1"/>
  <c r="AB60" i="52"/>
  <c r="AC45" i="52"/>
  <c r="AC72" i="52"/>
  <c r="AB74" i="52"/>
  <c r="AC54" i="52"/>
  <c r="AB76" i="52"/>
  <c r="AC76" i="52"/>
  <c r="AC67" i="52"/>
  <c r="AB53" i="52"/>
  <c r="O43" i="2"/>
  <c r="AC79" i="52"/>
  <c r="AB47" i="52"/>
  <c r="AB80" i="52"/>
  <c r="AB79" i="52"/>
  <c r="AB42" i="52"/>
  <c r="C57" i="1"/>
  <c r="AC60" i="52"/>
  <c r="AB62" i="52"/>
  <c r="AB68" i="52"/>
  <c r="AB67" i="52"/>
  <c r="AC52" i="52"/>
  <c r="AB58" i="52"/>
  <c r="AB52" i="52"/>
  <c r="AC74" i="52"/>
  <c r="AC61" i="52"/>
  <c r="AB56" i="52"/>
  <c r="AC70" i="52"/>
  <c r="AB57" i="52"/>
  <c r="AB78" i="52"/>
  <c r="AC42" i="52"/>
  <c r="AB65" i="52"/>
  <c r="AB44" i="52"/>
  <c r="AC51" i="52"/>
  <c r="AB64" i="52"/>
  <c r="AB70" i="52"/>
  <c r="AC62" i="52"/>
  <c r="AC58" i="52"/>
  <c r="AC80" i="52"/>
  <c r="AB51" i="52"/>
  <c r="AC68" i="52"/>
  <c r="AB54" i="52"/>
  <c r="AB61" i="52"/>
  <c r="AC55" i="52"/>
  <c r="AC43" i="52"/>
  <c r="AC56" i="52"/>
  <c r="AC59" i="52"/>
  <c r="AB50" i="52"/>
  <c r="AC48" i="52"/>
  <c r="AB40" i="52"/>
  <c r="AB41" i="52"/>
  <c r="AC41" i="52"/>
  <c r="AC66" i="52"/>
  <c r="AB48" i="52"/>
  <c r="AB73" i="52"/>
  <c r="AC40" i="52"/>
  <c r="AB66" i="52"/>
  <c r="AB69" i="52"/>
  <c r="AC75" i="52"/>
  <c r="AB77" i="52"/>
  <c r="AC77" i="52"/>
  <c r="AB75" i="52"/>
  <c r="AC69" i="52"/>
  <c r="AC73" i="52"/>
  <c r="I24" i="42"/>
  <c r="H114" i="17"/>
  <c r="M78" i="52" l="1"/>
  <c r="M79" i="52"/>
  <c r="M76" i="52"/>
  <c r="M68" i="52"/>
  <c r="M60" i="52"/>
  <c r="M62" i="52"/>
  <c r="M70" i="52"/>
  <c r="M53" i="52"/>
  <c r="M75" i="52"/>
  <c r="M72" i="52"/>
  <c r="M74" i="52"/>
  <c r="M67" i="52"/>
  <c r="M69" i="52"/>
  <c r="M61" i="52"/>
  <c r="M65" i="52"/>
  <c r="M73" i="52"/>
  <c r="M66" i="52"/>
  <c r="M59" i="52"/>
  <c r="M64" i="52"/>
  <c r="M63" i="52"/>
  <c r="B24" i="26"/>
  <c r="AH78" i="52"/>
  <c r="AH77" i="52"/>
  <c r="AJ78" i="52"/>
  <c r="AJ77" i="52"/>
  <c r="F37" i="42"/>
  <c r="G41" i="42"/>
  <c r="G37" i="42"/>
  <c r="C36" i="42"/>
  <c r="H36" i="42"/>
  <c r="F41" i="42"/>
  <c r="H45" i="42"/>
  <c r="AJ79" i="52"/>
  <c r="AJ80" i="52"/>
  <c r="AH79" i="52"/>
  <c r="AH80" i="52"/>
  <c r="X47" i="52"/>
  <c r="AJ75" i="52"/>
  <c r="AH75" i="52"/>
  <c r="AJ76" i="52"/>
  <c r="AH76" i="52"/>
  <c r="AJ66" i="52"/>
  <c r="AJ69" i="52"/>
  <c r="AJ73" i="52"/>
  <c r="AH66" i="52"/>
  <c r="AH69" i="52"/>
  <c r="AH73" i="52"/>
  <c r="AJ72" i="52"/>
  <c r="AH72" i="52"/>
  <c r="AJ74" i="52"/>
  <c r="AH74" i="52"/>
  <c r="AJ67" i="52"/>
  <c r="AH67" i="52"/>
  <c r="AJ68" i="52"/>
  <c r="AH68" i="52"/>
  <c r="AJ60" i="52"/>
  <c r="AH60" i="52"/>
  <c r="AJ53" i="52"/>
  <c r="AH53" i="52"/>
  <c r="AJ59" i="52"/>
  <c r="AH59" i="52"/>
  <c r="AJ61" i="52"/>
  <c r="AH61" i="52"/>
  <c r="AJ62" i="52"/>
  <c r="AH62" i="52"/>
  <c r="AJ63" i="52"/>
  <c r="AH63" i="52"/>
  <c r="AJ64" i="52"/>
  <c r="AH64" i="52"/>
  <c r="AJ65" i="52"/>
  <c r="AH65" i="52"/>
  <c r="AJ70" i="52"/>
  <c r="AH70" i="52"/>
  <c r="AP57" i="54"/>
  <c r="AP86" i="54"/>
  <c r="AP118" i="54"/>
  <c r="AP29" i="54"/>
  <c r="AP200" i="54"/>
  <c r="AP33" i="54"/>
  <c r="AP61" i="54"/>
  <c r="AP100" i="54"/>
  <c r="Q127" i="54"/>
  <c r="X10" i="52"/>
  <c r="X43" i="52"/>
  <c r="X46" i="52"/>
  <c r="AP43" i="54"/>
  <c r="AP71" i="54"/>
  <c r="AP104" i="54"/>
  <c r="AP132" i="54"/>
  <c r="V34" i="8"/>
  <c r="X42" i="52"/>
  <c r="Z43" i="52"/>
  <c r="X56" i="52"/>
  <c r="X58" i="52"/>
  <c r="AP47" i="54"/>
  <c r="AP75" i="54"/>
  <c r="AP114" i="54"/>
  <c r="AP173" i="54"/>
  <c r="AP144" i="54"/>
  <c r="Z9" i="52"/>
  <c r="Z46" i="52"/>
  <c r="X51" i="52"/>
  <c r="X54" i="52"/>
  <c r="X55" i="52"/>
  <c r="Z58"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8" i="52"/>
  <c r="AH54" i="52"/>
  <c r="AH45" i="52"/>
  <c r="AH43" i="52"/>
  <c r="AH55" i="52"/>
  <c r="AH51" i="52"/>
  <c r="AH48" i="52"/>
  <c r="AH41" i="52"/>
  <c r="AH56" i="52"/>
  <c r="AH11" i="52"/>
  <c r="AH42" i="52"/>
  <c r="AJ58"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S38" i="52"/>
  <c r="H9" i="17"/>
  <c r="C21" i="56"/>
  <c r="S30" i="52"/>
  <c r="T23" i="52"/>
  <c r="U23" i="52"/>
  <c r="T30" i="52"/>
  <c r="C127" i="56"/>
  <c r="AD38" i="52"/>
  <c r="S23" i="52"/>
  <c r="AE31" i="52"/>
  <c r="AA38" i="52"/>
  <c r="AC23" i="52"/>
  <c r="C36" i="1"/>
  <c r="C126" i="56"/>
  <c r="AF23" i="52"/>
  <c r="AF31" i="52"/>
  <c r="AC31" i="52"/>
  <c r="AD23" i="52"/>
  <c r="AD31" i="52"/>
  <c r="AA23" i="52"/>
  <c r="AB23" i="52"/>
  <c r="AB31" i="52"/>
  <c r="AA31" i="52"/>
  <c r="A3" i="8"/>
  <c r="N42" i="2"/>
  <c r="O42" i="2"/>
  <c r="AK77" i="52" l="1"/>
  <c r="AI77" i="52"/>
  <c r="AK78" i="52"/>
  <c r="AI78" i="52"/>
  <c r="F45" i="42"/>
  <c r="G49" i="42"/>
  <c r="G45" i="42"/>
  <c r="C44" i="42"/>
  <c r="H44" i="42"/>
  <c r="H53" i="42"/>
  <c r="F49" i="42"/>
  <c r="AK80" i="52"/>
  <c r="AI80" i="52"/>
  <c r="AK79" i="52"/>
  <c r="AI79" i="52"/>
  <c r="AK75" i="52"/>
  <c r="AI75" i="52"/>
  <c r="AK76" i="52"/>
  <c r="AI76" i="52"/>
  <c r="AK73" i="52"/>
  <c r="AI73" i="52"/>
  <c r="AK69" i="52"/>
  <c r="AI69" i="52"/>
  <c r="AK66" i="52"/>
  <c r="AI66" i="52"/>
  <c r="AK72" i="52"/>
  <c r="AI72" i="52"/>
  <c r="AK74" i="52"/>
  <c r="AI74" i="52"/>
  <c r="AK67" i="52"/>
  <c r="AI67" i="52"/>
  <c r="AK68" i="52"/>
  <c r="AI68" i="52"/>
  <c r="AK60" i="52"/>
  <c r="AI60" i="52"/>
  <c r="AK53" i="52"/>
  <c r="AI53" i="52"/>
  <c r="AK59" i="52"/>
  <c r="AI59" i="52"/>
  <c r="AK61" i="52"/>
  <c r="AI61" i="52"/>
  <c r="AK62" i="52"/>
  <c r="AI62" i="52"/>
  <c r="AI63" i="52"/>
  <c r="AK63" i="52"/>
  <c r="AI64" i="52"/>
  <c r="AK64" i="52"/>
  <c r="AI65" i="52"/>
  <c r="AK65" i="52"/>
  <c r="AI70" i="52"/>
  <c r="AK70"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8" i="52"/>
  <c r="AI58" i="52"/>
  <c r="AI57" i="52"/>
  <c r="AK57" i="52"/>
  <c r="G51" i="8"/>
  <c r="F63" i="26"/>
  <c r="AI47" i="52"/>
  <c r="AK47" i="52"/>
  <c r="AI42" i="52"/>
  <c r="AK42" i="52"/>
  <c r="AI56" i="52"/>
  <c r="AK56" i="52"/>
  <c r="AK51" i="52"/>
  <c r="AI51" i="52"/>
  <c r="AK45" i="52"/>
  <c r="AI45" i="52"/>
  <c r="H25" i="42"/>
  <c r="G24" i="42"/>
  <c r="G25" i="42" s="1"/>
  <c r="J25" i="42"/>
  <c r="J21" i="42" s="1"/>
  <c r="K24" i="42"/>
  <c r="AE23" i="52"/>
  <c r="U30" i="52"/>
  <c r="B24" i="6"/>
  <c r="B69" i="9"/>
  <c r="B70" i="9"/>
  <c r="B6" i="6"/>
  <c r="B36" i="9"/>
  <c r="I47" i="2"/>
  <c r="B37" i="6"/>
  <c r="CH70" i="9"/>
  <c r="CH36" i="9"/>
  <c r="CH69"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<sst xmlns="http://schemas.openxmlformats.org/spreadsheetml/2006/main" count="5120" uniqueCount="2963">
  <si>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</si>
  <si>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</si>
  <si>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</si>
  <si>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</si>
  <si>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</si>
  <si>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</si>
  <si>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</si>
  <si>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</si>
  <si>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</si>
  <si>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</si>
  <si>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</si>
  <si>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</si>
  <si>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</si>
  <si>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</si>
  <si>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</si>
  <si>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</si>
  <si>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</si>
  <si>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</si>
  <si>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</si>
  <si>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</si>
  <si>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</si>
  <si>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</si>
  <si>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</si>
  <si>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</si>
  <si>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</si>
  <si>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</si>
  <si>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</si>
  <si>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</si>
  <si>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</si>
  <si>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</si>
  <si>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</si>
  <si>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</si>
  <si>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</si>
  <si>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</si>
  <si>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</si>
  <si>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</si>
  <si>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</si>
  <si>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</si>
  <si>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</si>
  <si>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</si>
  <si>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</si>
  <si>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</si>
  <si>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</si>
  <si>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</si>
  <si>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</si>
  <si>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</si>
  <si>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</si>
  <si>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</si>
  <si>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</si>
  <si>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</si>
  <si>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</si>
  <si>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</si>
  <si>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</si>
  <si>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</si>
  <si>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</si>
  <si>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</si>
  <si>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</si>
  <si>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</si>
  <si>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</si>
  <si>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</si>
  <si>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</si>
  <si>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</si>
  <si>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</si>
  <si>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</si>
  <si>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</si>
  <si>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</si>
  <si>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</si>
  <si>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</si>
  <si>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</si>
  <si>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</si>
  <si>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</si>
  <si>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</si>
  <si>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</si>
  <si>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</si>
  <si>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</si>
  <si>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</si>
  <si>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</si>
  <si>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</si>
  <si>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</si>
  <si>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</si>
  <si>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</si>
  <si>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</si>
  <si>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</si>
  <si>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</si>
  <si>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</si>
  <si>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</si>
  <si>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</si>
  <si>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</si>
  <si>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</si>
  <si>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</si>
  <si>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</si>
  <si>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</si>
  <si>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</si>
  <si>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</si>
  <si>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</si>
  <si>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</si>
  <si>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</si>
  <si>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</si>
  <si>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</si>
  <si>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</si>
  <si>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</si>
  <si>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</si>
  <si>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</si>
  <si>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</si>
  <si>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</si>
  <si>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</si>
  <si>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</si>
  <si>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</si>
  <si>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</si>
  <si>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</si>
  <si>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</si>
  <si>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</si>
  <si>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</si>
  <si>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</si>
  <si>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</si>
  <si>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</si>
  <si>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</si>
  <si>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</si>
  <si>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</si>
  <si>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</si>
  <si>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</si>
  <si>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</si>
  <si>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</si>
  <si>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</si>
  <si>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</si>
  <si>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</si>
  <si>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</si>
  <si>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</si>
  <si>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</si>
  <si>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</si>
  <si>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</si>
  <si>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</si>
  <si>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</si>
  <si>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</si>
  <si>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</si>
  <si>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</si>
  <si>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</si>
  <si>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</si>
  <si>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</si>
  <si>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</si>
  <si>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</si>
  <si>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</si>
  <si>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</si>
  <si>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</si>
  <si>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</si>
  <si>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</si>
  <si>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</si>
  <si>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</si>
  <si>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</si>
  <si>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</si>
  <si>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</si>
  <si>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</si>
  <si>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</si>
  <si>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</si>
  <si>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</si>
  <si>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</si>
  <si>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</si>
  <si>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</si>
  <si>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</si>
  <si>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</si>
  <si>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</si>
  <si>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</si>
  <si>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</si>
  <si>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</si>
  <si>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</si>
  <si>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</si>
  <si>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</si>
  <si>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</si>
  <si>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</si>
  <si>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</si>
  <si>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</si>
  <si>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</si>
  <si>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</si>
  <si>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</si>
  <si>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</si>
  <si>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</si>
  <si>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</si>
  <si>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</si>
  <si>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</si>
  <si>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</si>
  <si>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</si>
  <si>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</si>
  <si>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</si>
  <si>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</si>
  <si>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</si>
  <si>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</si>
  <si>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</si>
  <si>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</si>
  <si>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</si>
  <si>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</si>
  <si>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</si>
  <si>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</si>
  <si>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</si>
  <si>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</si>
  <si>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</si>
  <si>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</si>
  <si>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</si>
  <si>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</si>
  <si>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</si>
  <si>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</si>
  <si>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</si>
  <si>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</si>
  <si>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</si>
  <si>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</si>
  <si>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</si>
  <si>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</si>
  <si>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</si>
  <si>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</si>
  <si>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</si>
  <si>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</si>
  <si>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</si>
  <si>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</si>
  <si>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</si>
  <si>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</si>
  <si>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</si>
  <si>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</si>
  <si>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</si>
  <si>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</si>
  <si>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</si>
  <si>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</si>
  <si>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</si>
  <si>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</si>
  <si>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</si>
  <si>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</si>
  <si>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</si>
  <si>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</si>
  <si>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</si>
  <si>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</si>
  <si>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</si>
  <si>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</si>
  <si>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</si>
  <si>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</si>
  <si>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</si>
  <si>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</si>
  <si>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</si>
  <si>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</si>
  <si>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</si>
  <si>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</si>
  <si>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</si>
  <si>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</si>
  <si>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</si>
  <si>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</si>
  <si>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</si>
  <si>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</si>
  <si>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</si>
  <si>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</si>
  <si>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</si>
  <si>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</si>
  <si>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</si>
  <si>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</si>
  <si>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</si>
  <si>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</si>
  <si>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</si>
  <si>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</si>
  <si>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</si>
  <si>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</si>
  <si>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</si>
  <si>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</si>
  <si>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</si>
  <si>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</si>
  <si>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</si>
  <si>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</si>
  <si>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</si>
  <si>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</si>
  <si>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</si>
  <si>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</si>
  <si>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</si>
  <si>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</si>
  <si>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</si>
  <si>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</si>
  <si>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</si>
  <si>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</si>
  <si>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</si>
  <si>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</si>
  <si>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</si>
  <si>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</si>
  <si>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</si>
  <si>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</si>
  <si>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</si>
  <si>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</si>
  <si>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</si>
  <si>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</si>
  <si>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</si>
  <si>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</si>
  <si>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</si>
  <si>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</si>
  <si>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</si>
  <si>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</si>
  <si>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</si>
  <si>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</si>
  <si>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</si>
  <si>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</si>
  <si>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</si>
  <si>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</si>
  <si>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</si>
  <si>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</si>
  <si>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</si>
  <si>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</si>
  <si>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</si>
  <si>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</si>
  <si>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</si>
  <si>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</si>
  <si>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</si>
  <si>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</si>
  <si>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</si>
  <si>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</si>
  <si>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</si>
  <si>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</si>
  <si>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</si>
  <si>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</si>
  <si>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</si>
  <si>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</si>
  <si>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</si>
  <si>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</si>
  <si>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</si>
  <si>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</si>
  <si>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</si>
  <si>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</si>
  <si>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</si>
  <si>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</si>
  <si>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</si>
  <si>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</si>
  <si>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</si>
  <si>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</si>
  <si>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</si>
  <si>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</si>
  <si>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</si>
  <si>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</si>
  <si>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</si>
  <si>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</si>
  <si>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</si>
  <si>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</si>
  <si>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</si>
  <si>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</si>
  <si>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</si>
  <si>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</si>
  <si>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</si>
  <si>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</si>
  <si>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</si>
  <si>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</si>
  <si>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</si>
  <si>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</si>
  <si>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</si>
  <si>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</si>
  <si>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</si>
  <si>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</si>
  <si>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</si>
  <si>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</si>
  <si>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</si>
  <si>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</si>
  <si>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</si>
  <si>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</si>
  <si>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</si>
  <si>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</si>
  <si>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</si>
  <si>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</si>
  <si>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</si>
  <si>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</si>
  <si>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</si>
  <si>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</si>
  <si>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</si>
  <si>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</si>
  <si>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</si>
  <si>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</si>
  <si>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</si>
  <si>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</si>
  <si>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</si>
  <si>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</si>
  <si>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</si>
  <si>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</si>
  <si>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</si>
  <si>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</si>
  <si>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</si>
  <si>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</si>
  <si>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</si>
  <si>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</si>
  <si>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</si>
  <si>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</si>
  <si>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</si>
  <si>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</si>
  <si>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</si>
  <si>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</si>
  <si>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</si>
  <si>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</si>
  <si>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</si>
  <si>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</si>
  <si>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</si>
  <si>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</si>
  <si>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</si>
  <si>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</si>
  <si>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</si>
  <si>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</si>
  <si>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</si>
  <si>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</si>
  <si>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</si>
  <si>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</si>
  <si>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</si>
  <si>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</si>
  <si>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</si>
  <si>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</si>
  <si>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</si>
  <si>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</si>
  <si>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</si>
  <si>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</si>
  <si>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</si>
  <si>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</si>
  <si>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</si>
  <si>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</si>
  <si>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</si>
  <si>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</si>
  <si>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</si>
  <si>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</si>
  <si>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</si>
  <si>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</si>
  <si>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</si>
  <si>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</si>
  <si>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</si>
  <si>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</si>
  <si>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</si>
  <si>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</si>
  <si>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</si>
  <si>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</si>
  <si>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</si>
  <si>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</si>
  <si>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</si>
  <si>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</si>
  <si>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</si>
  <si>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</si>
  <si>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</si>
  <si>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</si>
  <si>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</si>
  <si>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</si>
  <si>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</si>
  <si>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</si>
  <si>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</si>
  <si>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</si>
  <si>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</si>
  <si>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</si>
  <si>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</si>
  <si>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</si>
  <si>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</si>
  <si>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</si>
  <si>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</si>
  <si>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</si>
  <si>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</si>
  <si>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</si>
  <si>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</si>
  <si>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</si>
  <si>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</si>
  <si>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</si>
  <si>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</si>
  <si>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</si>
  <si>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</si>
  <si>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</si>
  <si>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</si>
  <si>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</si>
  <si>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</si>
  <si>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</si>
  <si>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</si>
  <si>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</si>
  <si>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</si>
  <si>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</si>
  <si>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</si>
  <si>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</si>
  <si>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</si>
  <si>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</si>
  <si>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</si>
  <si>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</si>
  <si>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</si>
  <si>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</si>
  <si>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</si>
  <si>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</si>
  <si>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</si>
  <si>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</si>
  <si>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</si>
  <si>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</si>
  <si>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</si>
  <si>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</si>
  <si>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</si>
  <si>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</si>
  <si>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</si>
  <si>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</si>
  <si>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</si>
  <si>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</si>
  <si>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</si>
  <si>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</si>
  <si>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</si>
  <si>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</si>
  <si>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</si>
  <si>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</si>
  <si>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</si>
  <si>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</si>
  <si>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</si>
  <si>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</si>
  <si>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</si>
  <si>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</si>
  <si>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</si>
  <si>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</si>
  <si>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</si>
  <si>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</si>
  <si>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</si>
  <si>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</si>
  <si>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</si>
  <si>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</si>
  <si>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</si>
  <si>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</si>
  <si>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</si>
  <si>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</si>
  <si>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</si>
  <si>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</si>
  <si>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</si>
  <si>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</si>
  <si>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</si>
  <si>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</si>
  <si>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</si>
  <si>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</si>
  <si>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</si>
  <si>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</si>
  <si>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</si>
  <si>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</si>
  <si>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</si>
  <si>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</si>
  <si>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</si>
  <si>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</si>
  <si>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</si>
  <si>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</si>
  <si>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</si>
  <si>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</si>
  <si>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</si>
  <si>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</si>
  <si>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</si>
  <si>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</si>
  <si>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</si>
  <si>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</si>
  <si>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</si>
  <si>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</si>
  <si>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</si>
  <si>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</si>
  <si>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</si>
  <si>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</si>
  <si>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</si>
  <si>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</si>
  <si>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</si>
  <si>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</si>
  <si>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</si>
  <si>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</si>
  <si>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</si>
  <si>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</si>
  <si>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</si>
  <si>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</si>
  <si>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</si>
  <si>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</si>
  <si>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</si>
  <si>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</si>
  <si>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</si>
  <si>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</si>
  <si>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</si>
  <si>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</si>
  <si>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</si>
  <si>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</si>
  <si>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</si>
  <si>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</si>
  <si>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</si>
  <si>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</si>
  <si>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</si>
  <si>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</si>
  <si>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</si>
  <si>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</si>
  <si>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</si>
  <si>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</si>
  <si>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</si>
  <si>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</si>
  <si>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</si>
  <si>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</si>
  <si>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</si>
  <si>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</si>
  <si>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</si>
  <si>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</si>
  <si>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</si>
  <si>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</si>
  <si>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</si>
  <si>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</si>
  <si>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</si>
  <si>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</si>
  <si>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</si>
  <si>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</si>
  <si>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</si>
  <si>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</si>
  <si>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</si>
  <si>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</si>
  <si>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</si>
  <si>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</si>
  <si>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</si>
  <si>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</si>
  <si>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</si>
  <si>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</si>
  <si>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</si>
  <si>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</si>
  <si>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</si>
  <si>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</si>
  <si>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</si>
  <si>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</si>
  <si>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</si>
  <si>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</si>
  <si>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</si>
  <si>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</si>
  <si>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</si>
  <si>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</si>
  <si>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</si>
  <si>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</si>
  <si>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</si>
  <si>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</si>
  <si>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</si>
  <si>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</si>
  <si>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</si>
  <si>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</si>
  <si>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</si>
  <si>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</si>
  <si>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</si>
  <si>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</si>
  <si>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</si>
  <si>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</si>
  <si>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</si>
  <si>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</si>
  <si>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</si>
  <si>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</si>
  <si>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</si>
  <si>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</si>
  <si>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</si>
  <si>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</si>
  <si>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</si>
  <si>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</si>
  <si>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</si>
  <si>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</si>
  <si>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</si>
  <si>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</si>
  <si>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</si>
  <si>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</si>
  <si>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</si>
  <si>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</si>
  <si>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</si>
  <si>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</si>
  <si>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</si>
  <si>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</si>
  <si>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</si>
  <si>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</si>
  <si>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</si>
  <si>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</si>
  <si>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</si>
  <si>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</si>
  <si>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</si>
  <si>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</si>
  <si>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</si>
  <si>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</si>
  <si>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</si>
  <si>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</si>
  <si>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</si>
  <si>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</si>
  <si>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</si>
  <si>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</si>
  <si>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</si>
  <si>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</si>
  <si>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</si>
  <si>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</si>
  <si>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</si>
  <si>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</si>
  <si>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</si>
  <si>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</si>
  <si>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</si>
  <si>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</si>
  <si>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</si>
  <si>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</si>
  <si>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</si>
  <si>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</si>
  <si>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</si>
  <si>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</si>
  <si>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</si>
  <si>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</si>
  <si>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</si>
  <si>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</si>
  <si>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</si>
  <si>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</si>
  <si>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</si>
  <si>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</si>
  <si>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</si>
  <si>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</si>
  <si>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</si>
  <si>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</si>
  <si>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</si>
  <si>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</si>
  <si>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</si>
  <si>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</si>
  <si>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</si>
  <si>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</si>
  <si>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</si>
  <si>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</si>
  <si>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</si>
  <si>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</si>
  <si>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</si>
  <si>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</si>
  <si>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</si>
  <si>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</si>
  <si>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</si>
  <si>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</si>
  <si>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</si>
  <si>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</si>
  <si>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</si>
  <si>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</si>
  <si>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</si>
  <si>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</si>
  <si>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</si>
  <si>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</si>
  <si>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</si>
  <si>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</si>
  <si>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</si>
  <si>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</si>
  <si>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</si>
  <si>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</si>
  <si>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</si>
  <si>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</si>
  <si>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</si>
  <si>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</si>
  <si>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</si>
  <si>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</si>
  <si>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</si>
  <si>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</si>
  <si>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</si>
  <si>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</si>
  <si>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</si>
  <si>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</si>
  <si>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</si>
  <si>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</si>
  <si>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</si>
  <si>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</si>
  <si>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</si>
  <si>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</si>
  <si>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</si>
  <si>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</si>
  <si>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</si>
  <si>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</si>
  <si>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</si>
  <si>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</si>
  <si>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</si>
  <si>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</si>
  <si>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</si>
  <si>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</si>
  <si>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</si>
  <si>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</si>
  <si>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</si>
  <si>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</si>
  <si>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</si>
  <si>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</si>
  <si>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</si>
  <si>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</si>
  <si>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</si>
  <si>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</si>
  <si>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</si>
  <si>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</si>
  <si>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</si>
  <si>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</si>
  <si>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</si>
  <si>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</si>
  <si>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</si>
  <si>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</si>
  <si>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</si>
  <si>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</si>
  <si>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</si>
  <si>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</si>
  <si>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</si>
  <si>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</si>
  <si>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</si>
  <si>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</si>
  <si>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</si>
  <si>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</si>
  <si>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</si>
  <si>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</si>
  <si>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</si>
  <si>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</si>
  <si>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</si>
  <si>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</si>
  <si>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</si>
  <si>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</si>
  <si>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</si>
  <si>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</si>
  <si>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</si>
  <si>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</si>
  <si>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</si>
  <si>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</si>
  <si>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</si>
  <si>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</si>
  <si>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</si>
  <si>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</si>
  <si>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</si>
  <si>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</si>
  <si>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</si>
  <si>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</si>
  <si>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</si>
  <si>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</si>
  <si>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</si>
  <si>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</si>
  <si>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</si>
  <si>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</si>
  <si>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</si>
  <si>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</si>
  <si>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</si>
  <si>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</si>
  <si>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</si>
  <si>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</si>
  <si>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</si>
  <si>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</si>
  <si>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</si>
  <si>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</si>
  <si>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</si>
  <si>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</si>
  <si>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</si>
  <si>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</si>
  <si>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</si>
  <si>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</si>
  <si>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</si>
  <si>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</si>
  <si>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</si>
  <si>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</si>
  <si>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</si>
  <si>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</si>
  <si>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</si>
  <si>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</si>
  <si>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</si>
  <si>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</si>
  <si>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</si>
  <si>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</si>
  <si>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</si>
  <si>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</si>
  <si>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</si>
  <si>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</si>
  <si>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</si>
  <si>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</si>
  <si>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</si>
  <si>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</si>
  <si>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</si>
  <si>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</si>
  <si>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</si>
  <si>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</si>
  <si>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</si>
  <si>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</si>
  <si>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</si>
  <si>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</si>
  <si>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</si>
  <si>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</si>
  <si>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</si>
  <si>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</si>
  <si>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</si>
  <si>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</si>
  <si>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</si>
  <si>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</si>
  <si>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</si>
  <si>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</si>
  <si>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</si>
  <si>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</si>
  <si>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</si>
  <si>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</si>
  <si>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</si>
  <si>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</si>
  <si>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</si>
  <si>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</si>
  <si>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</si>
  <si>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</si>
  <si>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</si>
  <si>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</si>
  <si>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</si>
  <si>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</si>
  <si>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</si>
  <si>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</si>
  <si>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</si>
  <si>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</si>
  <si>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</si>
  <si>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</si>
  <si>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</si>
  <si>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</si>
  <si>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</si>
  <si>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</si>
  <si>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</si>
  <si>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</si>
  <si>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</si>
  <si>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</si>
  <si>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</si>
  <si>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</si>
  <si>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</si>
  <si>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</si>
  <si>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</si>
  <si>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</si>
  <si>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</si>
  <si>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</si>
  <si>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</si>
  <si>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</si>
  <si>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</si>
  <si>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</si>
  <si>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</si>
  <si>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</si>
  <si>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</si>
  <si>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</si>
  <si>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</si>
  <si>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</si>
  <si>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</si>
  <si>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</si>
  <si>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</si>
  <si>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</si>
  <si>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</si>
  <si>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</si>
  <si>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</si>
  <si>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</si>
  <si>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</si>
  <si>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</si>
  <si>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</si>
  <si>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</si>
  <si>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</si>
  <si>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</si>
  <si>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</si>
  <si>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</si>
  <si>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</si>
  <si>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</si>
  <si>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</si>
  <si>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</si>
  <si>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</si>
  <si>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</si>
  <si>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</si>
  <si>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</si>
  <si>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</si>
  <si>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</si>
  <si>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</si>
  <si>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</si>
  <si>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</si>
  <si>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</si>
  <si>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</si>
  <si>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</si>
  <si>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</si>
  <si>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</si>
  <si>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</si>
  <si>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</si>
  <si>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</si>
  <si>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</si>
  <si>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</si>
  <si>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</si>
  <si>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</si>
  <si>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</si>
  <si>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</si>
  <si>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</si>
  <si>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</si>
  <si>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</si>
  <si>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</si>
  <si>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</si>
  <si>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</si>
  <si>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</si>
  <si>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</si>
  <si>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</si>
  <si>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</si>
  <si>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</si>
  <si>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</si>
  <si>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</si>
  <si>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</si>
  <si>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</si>
  <si>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</si>
  <si>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</si>
  <si>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</si>
  <si>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</si>
  <si>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</si>
  <si>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</si>
  <si>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</si>
  <si>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</si>
  <si>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</si>
  <si>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</si>
  <si>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</si>
  <si>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</si>
  <si>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</si>
  <si>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</si>
  <si>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</si>
  <si>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</si>
  <si>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</si>
  <si>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</si>
  <si>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</si>
  <si>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</si>
  <si>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</si>
  <si>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</si>
  <si>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</si>
  <si>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</si>
  <si>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</si>
  <si>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</si>
  <si>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</si>
  <si>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</si>
  <si>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</si>
  <si>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</si>
  <si>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</si>
  <si>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</si>
  <si>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</si>
  <si>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</si>
  <si>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</si>
  <si>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</si>
  <si>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</si>
  <si>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</si>
  <si>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</si>
  <si>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</si>
  <si>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</si>
  <si>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</si>
  <si>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</si>
  <si>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</si>
  <si>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</si>
  <si>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</si>
  <si>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</si>
  <si>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</si>
  <si>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</si>
  <si>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</si>
  <si>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</si>
  <si>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</si>
  <si>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</si>
  <si>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</si>
  <si>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</si>
  <si>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</si>
  <si>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</si>
  <si>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</si>
  <si>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</si>
  <si>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</si>
  <si>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</si>
  <si>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</si>
  <si>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</si>
  <si>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</si>
  <si>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</si>
  <si>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</si>
  <si>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</si>
  <si>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</si>
  <si>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</si>
  <si>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</si>
  <si>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</si>
  <si>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</si>
  <si>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</si>
  <si>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</si>
  <si>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</si>
  <si>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</si>
  <si>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</si>
  <si>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</si>
  <si>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</si>
  <si>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</si>
  <si>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</si>
  <si>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</si>
  <si>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</si>
  <si>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</si>
  <si>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</si>
  <si>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</si>
  <si>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</si>
  <si>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</si>
  <si>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</si>
  <si>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</si>
  <si>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</si>
  <si>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</si>
  <si>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</si>
  <si>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</si>
  <si>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</si>
  <si>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</si>
  <si>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</si>
  <si>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</si>
  <si>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</si>
  <si>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</si>
  <si>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</si>
  <si>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</si>
  <si>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</si>
  <si>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</si>
  <si>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</si>
  <si>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</si>
  <si>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</si>
  <si>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</si>
  <si>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</si>
  <si>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</si>
  <si>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</si>
  <si>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</si>
  <si>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</si>
  <si>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</si>
  <si>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</si>
  <si>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</si>
  <si>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</si>
  <si>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</si>
  <si>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</si>
  <si>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</si>
  <si>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</si>
  <si>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</si>
  <si>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</si>
  <si>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</si>
  <si>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</si>
  <si>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</si>
  <si>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</si>
  <si>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</si>
  <si>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</si>
  <si>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</si>
  <si>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</si>
  <si>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</si>
  <si>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</si>
  <si>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</si>
  <si>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</si>
  <si>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</si>
  <si>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</si>
  <si>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</si>
  <si>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</si>
  <si>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</si>
  <si>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</si>
  <si>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</si>
  <si>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</si>
  <si>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</si>
  <si>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</si>
  <si>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</si>
  <si>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</si>
  <si>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</si>
  <si>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</si>
  <si>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</si>
  <si>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</si>
  <si>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</si>
  <si>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</si>
  <si>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</si>
  <si>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</si>
  <si>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</si>
  <si>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</si>
  <si>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</si>
  <si>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</si>
  <si>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</si>
  <si>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</si>
  <si>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</si>
  <si>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</si>
  <si>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</si>
  <si>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</si>
  <si>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</si>
  <si>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</si>
  <si>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</si>
  <si>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</si>
  <si>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</si>
  <si>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</si>
  <si>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</si>
  <si>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</si>
  <si>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</si>
  <si>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</si>
  <si>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</si>
  <si>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</si>
  <si>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</si>
  <si>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</si>
  <si>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</si>
  <si>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</si>
  <si>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</si>
  <si>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</si>
  <si>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</si>
  <si>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</si>
  <si>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</si>
  <si>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</si>
  <si>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</si>
  <si>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</si>
  <si>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</si>
  <si>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</si>
  <si>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</si>
  <si>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</si>
  <si>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</si>
  <si>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</si>
  <si>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</si>
  <si>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</si>
  <si>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</si>
  <si>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</si>
  <si>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</si>
  <si>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</si>
  <si>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</si>
  <si>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</si>
  <si>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</si>
  <si>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</si>
  <si>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</si>
  <si>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</si>
  <si>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</si>
  <si>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</si>
  <si>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</si>
  <si>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</si>
  <si>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</si>
  <si>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</si>
  <si>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</si>
  <si>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</si>
  <si>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</si>
  <si>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</si>
  <si>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</si>
  <si>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</si>
  <si>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</si>
  <si>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</si>
  <si>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</si>
  <si>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</si>
  <si>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</si>
  <si>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</si>
  <si>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</si>
  <si>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</si>
  <si>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</si>
  <si>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</si>
  <si>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</si>
  <si>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</si>
  <si>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</si>
  <si>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</si>
  <si>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</si>
  <si>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</si>
  <si>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</si>
  <si>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</si>
  <si>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</si>
  <si>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</si>
  <si>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</si>
  <si>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</si>
  <si>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</si>
  <si>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</si>
  <si>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</si>
  <si>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</si>
  <si>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</si>
  <si>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</si>
  <si>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</si>
  <si>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</si>
  <si>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</si>
  <si>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</si>
  <si>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</si>
  <si>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</si>
  <si>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</si>
  <si>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</si>
  <si>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</si>
  <si>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</si>
  <si>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</si>
  <si>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</si>
  <si>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</si>
  <si>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</si>
  <si>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</si>
  <si>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</si>
  <si>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</si>
  <si>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</si>
  <si>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</si>
  <si>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</si>
  <si>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</si>
  <si>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</si>
  <si>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</si>
  <si>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</si>
  <si>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</si>
  <si>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</si>
  <si>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</si>
  <si>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</si>
  <si>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</si>
  <si>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</si>
  <si>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</si>
  <si>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</si>
  <si>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</si>
  <si>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</si>
  <si>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</si>
  <si>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</si>
  <si>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</si>
  <si>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</si>
  <si>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</si>
  <si>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</si>
  <si>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</si>
  <si>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</si>
  <si>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</si>
  <si>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</si>
  <si>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</si>
  <si>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</si>
  <si>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</si>
  <si>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</si>
  <si>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</si>
  <si>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</si>
  <si>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</si>
  <si>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</si>
  <si>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</si>
  <si>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</si>
  <si>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</si>
  <si>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</si>
  <si>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</si>
  <si>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</si>
  <si>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</si>
  <si>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</si>
  <si>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</si>
  <si>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</si>
  <si>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</si>
  <si>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</si>
  <si>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</si>
  <si>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</si>
  <si>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</si>
  <si>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</si>
  <si>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</si>
  <si>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</si>
  <si>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</si>
  <si>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</si>
  <si>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</si>
  <si>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</si>
  <si>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</si>
  <si>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</si>
  <si>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</si>
  <si>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</si>
  <si>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</si>
  <si>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</si>
  <si>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</si>
  <si>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</si>
  <si>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</si>
  <si>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</si>
  <si>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</si>
  <si>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</si>
  <si>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</si>
  <si>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</si>
  <si>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</si>
  <si>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</si>
  <si>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</si>
  <si>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</si>
  <si>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</si>
  <si>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</si>
  <si>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</si>
  <si>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</si>
  <si>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</si>
  <si>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</si>
  <si>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</si>
  <si>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</si>
  <si>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</si>
  <si>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</si>
  <si>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</si>
  <si>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</si>
  <si>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</si>
  <si>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</si>
  <si>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</si>
  <si>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</si>
  <si>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</si>
  <si>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</si>
  <si>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</si>
  <si>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</si>
  <si>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</si>
  <si>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</si>
  <si>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</si>
  <si>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</si>
  <si>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</si>
  <si>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</si>
  <si>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</si>
  <si>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</si>
  <si>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</si>
  <si>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</si>
  <si>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</si>
  <si>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</si>
  <si>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</si>
  <si>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</si>
  <si>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</si>
  <si>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</si>
  <si>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</si>
  <si>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</si>
  <si>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</si>
  <si>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</si>
  <si>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</si>
  <si>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</si>
  <si>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</si>
  <si>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</si>
  <si>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</si>
  <si>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</si>
  <si>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</si>
  <si>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</si>
  <si>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</si>
  <si>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</si>
  <si>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</si>
  <si>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</si>
  <si>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</si>
  <si>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</si>
  <si>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</si>
  <si>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</si>
  <si>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</si>
  <si>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</si>
  <si>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</si>
  <si>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</si>
  <si>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</si>
  <si>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</si>
  <si>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</si>
  <si>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</si>
  <si>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</si>
  <si>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</si>
  <si>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</si>
  <si>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</si>
  <si>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</si>
  <si>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</si>
  <si>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</si>
  <si>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</si>
  <si>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</si>
  <si>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</si>
  <si>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</si>
  <si>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</si>
  <si>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</si>
  <si>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</si>
  <si>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</si>
  <si>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</si>
  <si>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</si>
  <si>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</si>
  <si>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</si>
  <si>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</si>
  <si>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</si>
  <si>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</si>
  <si>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</si>
  <si>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</si>
  <si>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</si>
  <si>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</si>
  <si>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</si>
  <si>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</si>
  <si>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</si>
  <si>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</si>
  <si>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</si>
  <si>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</si>
  <si>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</si>
  <si>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</si>
  <si>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</si>
  <si>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</si>
  <si>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</si>
  <si>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</si>
  <si>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</si>
  <si>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</si>
  <si>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</si>
  <si>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</si>
  <si>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</si>
  <si>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</si>
  <si>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</si>
  <si>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</si>
  <si>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</si>
  <si>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</si>
  <si>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</si>
  <si>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</si>
  <si>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</si>
  <si>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</si>
  <si>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</si>
  <si>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</si>
  <si>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</si>
  <si>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</si>
  <si>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</si>
  <si>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</si>
  <si>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</si>
  <si>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</si>
  <si>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</si>
  <si>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</si>
  <si>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</si>
  <si>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</si>
  <si>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</si>
  <si>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</si>
  <si>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</si>
  <si>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</si>
  <si>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</si>
  <si>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</si>
  <si>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</si>
  <si>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</si>
  <si>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</si>
  <si>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</si>
  <si>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</si>
  <si>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</si>
  <si>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</si>
  <si>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</si>
  <si>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</si>
  <si>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</si>
  <si>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</si>
  <si>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</si>
  <si>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</si>
  <si>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</si>
  <si>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</si>
  <si>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</si>
  <si>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</si>
  <si>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</si>
  <si>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</si>
  <si>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</si>
  <si>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</si>
  <si>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</si>
  <si>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</si>
  <si>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</si>
  <si>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</si>
  <si>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</si>
  <si>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</si>
  <si>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</si>
  <si>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</si>
  <si>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</si>
  <si>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</si>
  <si>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</si>
  <si>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</si>
  <si>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</si>
  <si>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</si>
  <si>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</si>
  <si>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</si>
  <si>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</si>
  <si>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</si>
  <si>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</si>
  <si>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</si>
  <si>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</si>
  <si>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</si>
  <si>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</si>
  <si>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</si>
  <si>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</si>
  <si>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</si>
  <si>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</si>
  <si>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</si>
  <si>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</si>
  <si>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</si>
  <si>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</si>
  <si>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</si>
  <si>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</si>
  <si>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</si>
  <si>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</si>
  <si>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</si>
  <si>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</si>
  <si>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</si>
  <si>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</si>
  <si>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</si>
  <si>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</si>
  <si>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</si>
  <si>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</si>
  <si>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</si>
  <si>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</si>
  <si>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</si>
  <si>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</si>
  <si>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</si>
  <si>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</si>
  <si>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</si>
  <si>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</si>
  <si>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</si>
  <si>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</si>
  <si>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</si>
  <si>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</si>
  <si>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</si>
  <si>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</si>
  <si>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</si>
  <si>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</si>
  <si>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</si>
  <si>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</si>
  <si>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</si>
  <si>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</si>
  <si>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</si>
  <si>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</si>
  <si>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</si>
  <si>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</si>
  <si>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</si>
  <si>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</si>
  <si>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</si>
  <si>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</si>
  <si>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</si>
  <si>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</si>
  <si>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</si>
  <si>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</si>
  <si>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</si>
  <si>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</si>
  <si>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</si>
  <si>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</si>
  <si>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</si>
  <si>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</si>
  <si>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</si>
  <si>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</si>
  <si>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</si>
  <si>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</si>
  <si>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</si>
  <si>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</si>
  <si>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</si>
  <si>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</si>
  <si>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</si>
  <si>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</si>
  <si>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</si>
  <si>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</si>
  <si>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</si>
  <si>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</si>
  <si>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</si>
  <si>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</si>
  <si>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</si>
  <si>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</si>
  <si>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</si>
  <si>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</si>
  <si>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</si>
  <si>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</si>
  <si>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</si>
  <si>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</si>
  <si>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</si>
  <si>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</si>
  <si>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</si>
  <si>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</si>
  <si>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</si>
  <si>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</si>
  <si>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</si>
  <si>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</si>
  <si>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</si>
  <si>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</si>
  <si>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</si>
  <si>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</si>
  <si>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</si>
  <si>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</si>
  <si>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</si>
  <si>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</si>
  <si>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</si>
  <si>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</si>
  <si>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</si>
  <si>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</si>
  <si>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</si>
  <si>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</si>
  <si>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</si>
  <si>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</si>
  <si>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</si>
  <si>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</si>
  <si>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</si>
  <si>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</si>
  <si>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</si>
  <si>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</si>
  <si>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</si>
  <si>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</si>
  <si>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</si>
  <si>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</si>
  <si>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</si>
  <si>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</si>
  <si>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</si>
  <si>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</si>
  <si>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</si>
  <si>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</si>
  <si>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</si>
  <si>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</si>
  <si>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</si>
  <si>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</si>
  <si>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</si>
  <si>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</si>
  <si>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</si>
  <si>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</si>
  <si>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</si>
  <si>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</si>
  <si>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</si>
  <si>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</si>
  <si>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</si>
  <si>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</si>
  <si>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</si>
  <si>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</si>
  <si>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</si>
  <si>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</si>
  <si>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</si>
  <si>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</si>
  <si>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</si>
  <si>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</si>
  <si>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</si>
  <si>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</si>
  <si>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</si>
  <si>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</si>
  <si>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</si>
  <si>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</si>
  <si>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</si>
  <si>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</si>
  <si>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</si>
  <si>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</si>
  <si>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</si>
  <si>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</si>
  <si>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</si>
  <si>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</si>
  <si>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</si>
  <si>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</si>
  <si>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</si>
  <si>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</si>
  <si>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</si>
  <si>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</si>
  <si>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</si>
  <si>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</si>
  <si>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</si>
  <si>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</si>
  <si>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</si>
  <si>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</si>
  <si>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</si>
  <si>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</si>
  <si>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</si>
  <si>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</si>
  <si>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</si>
  <si>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</si>
  <si>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</si>
  <si>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</si>
  <si>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</si>
  <si>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</si>
  <si>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</si>
  <si>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</si>
  <si>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</si>
  <si>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</si>
  <si>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</si>
  <si>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</si>
  <si>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</si>
  <si>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</si>
  <si>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</si>
  <si>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</si>
  <si>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</si>
  <si>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</si>
  <si>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</si>
  <si>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</si>
  <si>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</si>
  <si>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</si>
  <si>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</si>
  <si>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</si>
  <si>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</si>
  <si>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</si>
  <si>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</si>
  <si>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</si>
  <si>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</si>
  <si>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</si>
  <si>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</si>
  <si>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</si>
  <si>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</si>
  <si>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</si>
  <si>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</si>
  <si>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</si>
  <si>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</si>
  <si>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</si>
  <si>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</si>
  <si>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</si>
  <si>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</si>
  <si>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</si>
  <si>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</si>
  <si>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</si>
  <si>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</si>
  <si>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</si>
  <si>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</si>
  <si>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</si>
  <si>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</si>
  <si>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</si>
  <si>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</si>
  <si>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</si>
  <si>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</si>
  <si>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</si>
  <si>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</si>
  <si>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</si>
  <si>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</si>
  <si>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</si>
  <si>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</si>
  <si>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</si>
  <si>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</si>
  <si>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</si>
  <si>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</si>
  <si>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</si>
  <si>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</si>
  <si>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</si>
  <si>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</si>
  <si>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</si>
  <si>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</si>
  <si>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</si>
  <si>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</si>
  <si>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</si>
  <si>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</si>
  <si>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</si>
  <si>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</si>
  <si>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</si>
  <si>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</si>
  <si>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</si>
  <si>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</si>
  <si>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</si>
  <si>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</si>
  <si>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</si>
  <si>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</si>
  <si>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</si>
  <si>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</si>
  <si>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</si>
  <si>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</si>
  <si>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</si>
  <si>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</si>
  <si>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</si>
  <si>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</si>
  <si>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</si>
  <si>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</si>
  <si>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</si>
  <si>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</si>
  <si>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</si>
  <si>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</si>
  <si>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</si>
  <si>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</si>
  <si>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</si>
  <si>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</si>
  <si>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</si>
  <si>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</si>
  <si>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</si>
  <si>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</si>
  <si>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</si>
  <si>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</si>
  <si>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</si>
  <si>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</si>
  <si>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</si>
  <si>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</si>
  <si>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</si>
  <si>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</si>
  <si>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</si>
  <si>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</si>
  <si>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</si>
  <si>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</si>
  <si>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</si>
  <si>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</si>
  <si>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</si>
  <si>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</si>
  <si>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</si>
  <si>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</si>
  <si>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</si>
  <si>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</si>
  <si>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</si>
  <si>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</si>
  <si>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</si>
  <si>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</si>
  <si>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</si>
  <si>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</si>
  <si>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</si>
  <si>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</si>
  <si>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</si>
  <si>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</si>
  <si>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</si>
  <si>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</si>
  <si>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</si>
  <si>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</si>
  <si>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</si>
  <si>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</si>
  <si>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</si>
  <si>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</si>
  <si>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</si>
  <si>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</si>
  <si>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</si>
  <si>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</si>
  <si>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</si>
  <si>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</si>
  <si>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</si>
  <si>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</si>
  <si>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</si>
  <si>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</si>
  <si>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</si>
  <si>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</si>
  <si>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</si>
  <si>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</si>
  <si>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</si>
  <si>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</si>
  <si>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</si>
  <si>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</si>
  <si>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</si>
  <si>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</si>
  <si>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</si>
  <si>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</si>
  <si>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</si>
  <si>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</si>
  <si>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</si>
  <si>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</si>
  <si>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</si>
  <si>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</si>
  <si>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</si>
  <si>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</si>
  <si>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</si>
  <si>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</si>
  <si>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</si>
  <si>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</si>
  <si>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</si>
  <si>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</si>
  <si>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</si>
  <si>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</si>
  <si>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</si>
  <si>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</si>
  <si>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</si>
  <si>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</si>
  <si>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</si>
  <si>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</si>
  <si>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</si>
  <si>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</si>
  <si>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</si>
  <si>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</si>
  <si>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</si>
  <si>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</si>
  <si>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</si>
  <si>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</si>
  <si>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</si>
  <si>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</si>
  <si>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</si>
  <si>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</si>
  <si>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</si>
  <si>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</si>
  <si>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</si>
  <si>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</si>
  <si>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</si>
  <si>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</si>
  <si>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</si>
  <si>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</si>
  <si>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</si>
  <si>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</si>
  <si>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</si>
  <si>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</si>
  <si>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</si>
  <si>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</si>
  <si>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</si>
  <si>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</si>
  <si>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</si>
  <si>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</si>
  <si>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</si>
  <si>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</si>
  <si>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</si>
  <si>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</si>
  <si>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</si>
  <si>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</si>
  <si>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</si>
  <si>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</si>
  <si>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</si>
  <si>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</si>
  <si>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</si>
  <si>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</si>
  <si>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</si>
  <si>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</si>
  <si>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</si>
  <si>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</si>
  <si>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</si>
  <si>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</si>
  <si>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</si>
  <si>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</si>
  <si>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</si>
  <si>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</si>
  <si>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</si>
  <si>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</si>
  <si>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</si>
  <si>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</si>
  <si>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</si>
  <si>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</si>
  <si>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</si>
  <si>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</si>
  <si>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</si>
  <si>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</si>
  <si>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</si>
  <si>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</si>
  <si>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</si>
  <si>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</si>
  <si>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</si>
  <si>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</si>
  <si>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</si>
  <si>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</si>
  <si>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</si>
  <si>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</si>
  <si>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</si>
  <si>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</si>
  <si>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</si>
  <si>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</si>
  <si>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</si>
  <si>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</si>
  <si>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</si>
  <si>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</si>
  <si>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</si>
  <si>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</si>
  <si>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</si>
  <si>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</si>
  <si>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</si>
  <si>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</si>
  <si>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</si>
  <si>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</si>
  <si>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</si>
  <si>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</si>
  <si>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</si>
  <si>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</si>
  <si>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</si>
  <si>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</si>
  <si>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</si>
  <si>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</si>
  <si>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</si>
  <si>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</si>
  <si>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</si>
  <si>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</si>
  <si>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</si>
  <si>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</si>
  <si>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</si>
  <si>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</si>
  <si>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</si>
  <si>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</si>
  <si>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</si>
  <si>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</si>
  <si>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</si>
  <si>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</si>
  <si>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</si>
  <si>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</si>
  <si>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</si>
  <si>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</si>
  <si>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</si>
  <si>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</si>
  <si>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</si>
  <si>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</si>
  <si>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</si>
  <si>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</si>
  <si>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</si>
  <si>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</si>
  <si>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</si>
  <si>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</si>
  <si>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</si>
  <si>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</si>
  <si>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</si>
  <si>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</si>
  <si>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</si>
  <si>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</si>
  <si>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</si>
  <si>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</si>
  <si>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</si>
  <si>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</si>
  <si>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</si>
  <si>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</si>
  <si>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</si>
  <si>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</si>
  <si>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</si>
  <si>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</si>
  <si>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</si>
  <si>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</si>
  <si>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</si>
  <si>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</si>
  <si>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</si>
  <si>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</si>
  <si>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</si>
  <si>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</si>
  <si>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</si>
  <si>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</si>
  <si>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</si>
  <si>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</si>
  <si>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</si>
  <si>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</si>
  <si>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</si>
  <si>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</si>
  <si>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</si>
  <si>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</si>
  <si>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</si>
  <si>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</si>
  <si>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</si>
  <si>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</si>
  <si>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</si>
  <si>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</si>
  <si>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</si>
  <si>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</si>
  <si>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</si>
  <si>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</si>
  <si>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</si>
  <si>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</si>
  <si>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</si>
  <si>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</si>
  <si>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</si>
  <si>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</si>
  <si>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</si>
  <si>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</si>
  <si>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</si>
  <si>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</si>
  <si>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</si>
  <si>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</si>
  <si>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</si>
  <si>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</si>
  <si>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</si>
  <si>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</si>
  <si>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</si>
  <si>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</si>
  <si>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</si>
  <si>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</si>
  <si>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</si>
  <si>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</si>
  <si>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</si>
  <si>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</si>
  <si>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</si>
  <si>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</si>
  <si>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</si>
  <si>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</si>
  <si>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</si>
  <si>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</si>
  <si>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</si>
  <si>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</si>
  <si>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</si>
  <si>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</si>
  <si>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</si>
  <si>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</si>
  <si>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</si>
  <si>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</si>
  <si>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</si>
  <si>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</si>
  <si>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</si>
  <si>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</si>
  <si>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</si>
  <si>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</si>
  <si>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</si>
  <si>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</si>
  <si>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</si>
  <si>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</si>
  <si>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</si>
  <si>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</si>
  <si>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</si>
  <si>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</si>
  <si>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</si>
  <si>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</si>
  <si>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</si>
  <si>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</si>
  <si>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</si>
  <si>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</si>
  <si>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</si>
  <si>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</si>
  <si>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</si>
  <si>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</si>
  <si>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</si>
  <si>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</si>
  <si>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</si>
  <si>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</si>
  <si>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</si>
  <si>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</si>
  <si>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</si>
  <si>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</si>
  <si>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</si>
  <si>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</si>
  <si>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</si>
  <si>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</si>
  <si>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</si>
  <si>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</si>
  <si>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</si>
  <si>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</si>
  <si>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</si>
  <si>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</si>
  <si>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</si>
  <si>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</si>
  <si>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</si>
  <si>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</si>
  <si>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</si>
  <si>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</si>
  <si>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</si>
  <si>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</si>
  <si>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</si>
  <si>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</si>
  <si>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</si>
  <si>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</si>
  <si>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</si>
  <si>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</si>
  <si>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</si>
  <si>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</si>
  <si>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</si>
  <si>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</si>
  <si>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</si>
  <si>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</si>
  <si>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</si>
  <si>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</si>
  <si>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</si>
  <si>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</si>
  <si>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</si>
  <si>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</si>
  <si>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</si>
  <si>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</si>
  <si>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</si>
  <si>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</si>
  <si>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</si>
  <si>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</si>
  <si>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</si>
  <si>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</si>
  <si>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</si>
  <si>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</si>
  <si>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</si>
  <si>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</si>
  <si>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</si>
  <si>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</si>
  <si>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</si>
  <si>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</si>
  <si>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</si>
  <si>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</si>
  <si>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</si>
  <si>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</si>
  <si>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</si>
  <si>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</si>
  <si>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</si>
  <si>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</si>
  <si>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</si>
  <si>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</si>
  <si>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</si>
  <si>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</si>
  <si>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</si>
  <si>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</si>
  <si>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</si>
  <si>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</si>
  <si>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</si>
  <si>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</si>
  <si>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</si>
  <si>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</si>
  <si>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</si>
  <si>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</si>
  <si>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</si>
  <si>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</si>
  <si>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</si>
  <si>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</si>
  <si>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</si>
  <si>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</si>
  <si>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</si>
  <si>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</si>
  <si>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</si>
  <si>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</si>
  <si>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</si>
  <si>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</si>
  <si>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</si>
  <si>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</si>
  <si>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</si>
  <si>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</si>
  <si>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</si>
  <si>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</si>
  <si>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</si>
  <si>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</si>
  <si>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</si>
  <si>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</si>
  <si>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</si>
  <si>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</si>
  <si>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</si>
  <si>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</si>
  <si>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</si>
  <si>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</si>
  <si>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</si>
  <si>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</si>
  <si>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</si>
  <si>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</si>
  <si>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</si>
  <si>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</si>
  <si>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</si>
  <si>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</si>
  <si>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</si>
  <si>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</si>
  <si>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</si>
  <si>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</si>
  <si>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</si>
  <si>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</si>
  <si>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</si>
  <si>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</si>
  <si>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</si>
  <si>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</si>
  <si>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</si>
  <si>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</si>
  <si>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</si>
  <si>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</si>
  <si>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</si>
  <si>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</si>
  <si>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</si>
  <si>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</si>
  <si>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</si>
  <si>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</si>
  <si>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</si>
  <si>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</si>
  <si>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</si>
  <si>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</si>
  <si>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</si>
  <si>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</si>
  <si>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</si>
  <si>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</si>
  <si>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</si>
  <si>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</si>
  <si>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</si>
  <si>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</si>
  <si>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</si>
  <si>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</si>
  <si>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</si>
  <si>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</si>
  <si>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</si>
  <si>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</si>
  <si>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</si>
  <si>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</si>
  <si>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</si>
  <si>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</si>
  <si>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</si>
  <si>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</si>
  <si>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</si>
  <si>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</si>
  <si>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</si>
  <si>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</si>
  <si>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</si>
  <si>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</si>
  <si>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</si>
  <si>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</si>
  <si>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</si>
  <si>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</si>
  <si>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</si>
  <si>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</si>
  <si>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</si>
  <si>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</si>
  <si>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</si>
  <si>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</si>
  <si>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</si>
  <si>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</si>
  <si>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</si>
  <si>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</si>
  <si>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</si>
  <si>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</si>
  <si>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</si>
  <si>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</si>
  <si>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</si>
  <si>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</si>
  <si>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</si>
  <si>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</si>
  <si>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</si>
  <si>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</si>
  <si>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</si>
  <si>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</si>
  <si>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</si>
  <si>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</si>
  <si>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</si>
  <si>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</si>
  <si>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</si>
  <si>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</si>
  <si>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</si>
  <si>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</si>
  <si>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</si>
  <si>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</si>
  <si>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</si>
  <si>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</si>
  <si>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</si>
  <si>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</si>
  <si>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</si>
  <si>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</si>
  <si>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</si>
  <si>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</si>
  <si>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</si>
  <si>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</si>
  <si>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</si>
  <si>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</si>
  <si>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</si>
  <si>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</si>
  <si>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</si>
  <si>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</si>
  <si>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</si>
  <si>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</si>
  <si>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</si>
  <si>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</si>
  <si>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</si>
  <si>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</si>
  <si>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</si>
  <si>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</si>
  <si>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</si>
  <si>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</si>
  <si>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</si>
  <si>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</si>
  <si>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</si>
  <si>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</si>
  <si>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</si>
  <si>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</si>
  <si>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</si>
  <si>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</si>
  <si>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</si>
  <si>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</si>
  <si>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</si>
  <si>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</si>
  <si>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</si>
  <si>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</si>
  <si>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</si>
  <si>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</si>
  <si>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</si>
  <si>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</si>
  <si>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</si>
  <si>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</si>
  <si>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</si>
  <si>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</si>
  <si>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</si>
  <si>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</si>
  <si>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</si>
  <si>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</si>
  <si>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</si>
  <si>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</si>
  <si>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</si>
  <si>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</si>
  <si>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</si>
  <si>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</si>
  <si>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</si>
  <si>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</si>
  <si>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</si>
  <si>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</si>
  <si>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</si>
  <si>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</si>
  <si>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</si>
  <si>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</si>
  <si>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</si>
  <si>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</si>
  <si>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</si>
  <si>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</si>
  <si>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</si>
  <si>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</si>
  <si>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</si>
  <si>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</si>
  <si>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</si>
  <si>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</si>
  <si>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</si>
  <si>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</si>
  <si>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</si>
  <si>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</si>
  <si>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</si>
  <si>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</si>
  <si>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</si>
  <si>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</si>
  <si>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</si>
  <si>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</si>
  <si>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</si>
  <si>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</si>
  <si>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</si>
  <si>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</si>
  <si>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</si>
  <si>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</si>
  <si>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</si>
  <si>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</si>
  <si>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</si>
  <si>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</si>
  <si>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</si>
  <si>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</si>
  <si>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</si>
  <si>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</si>
  <si>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</si>
  <si>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</si>
  <si>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</si>
  <si>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</si>
  <si>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</si>
  <si>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</si>
  <si>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</si>
  <si>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</si>
  <si>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</si>
  <si>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</si>
  <si>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</si>
  <si>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</si>
  <si>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</si>
  <si>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</si>
  <si>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</si>
  <si>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</si>
  <si>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</si>
  <si>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</si>
  <si>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</si>
  <si>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</si>
  <si>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</si>
  <si>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</si>
  <si>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</si>
  <si>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</si>
  <si>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</si>
  <si>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</si>
  <si>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</si>
  <si>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</si>
  <si>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</si>
  <si>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</si>
  <si>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</si>
  <si>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</si>
  <si>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</si>
  <si>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</si>
  <si>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</si>
  <si>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</si>
  <si>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</si>
  <si>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</si>
  <si>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</si>
  <si>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</si>
  <si>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</si>
  <si>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</si>
  <si>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</si>
  <si>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</si>
  <si>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</si>
  <si>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</si>
  <si>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</si>
  <si>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</si>
  <si>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</si>
  <si>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</si>
  <si>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</si>
  <si>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</si>
  <si>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</si>
  <si>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</si>
  <si>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</si>
  <si>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</si>
  <si>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</si>
  <si>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</si>
  <si>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</si>
  <si>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</si>
  <si>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</si>
  <si>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</si>
  <si>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</si>
  <si>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</si>
  <si>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</si>
  <si>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</si>
  <si>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</si>
  <si>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</si>
  <si>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</si>
  <si>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</si>
  <si>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</si>
  <si>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</si>
  <si>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</si>
  <si>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</si>
  <si>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</si>
  <si>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</si>
  <si>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</si>
  <si>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</si>
  <si>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</si>
  <si>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</si>
  <si>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</si>
  <si>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</si>
  <si>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</si>
  <si>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</si>
  <si>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</si>
  <si>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</si>
  <si>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</si>
  <si>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</si>
  <si>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</si>
  <si>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</si>
  <si>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</si>
  <si>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</si>
  <si>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</si>
  <si>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</si>
  <si>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</si>
  <si>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</si>
  <si>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</si>
  <si>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</si>
  <si>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</si>
  <si>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</si>
  <si>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</si>
  <si>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</si>
  <si>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</si>
  <si>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</si>
  <si>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</si>
  <si>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</si>
  <si>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</si>
  <si>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</si>
  <si>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</si>
  <si>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</si>
  <si>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</si>
  <si>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</si>
  <si>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</si>
  <si>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</si>
  <si>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</si>
  <si>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</si>
  <si>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</si>
  <si>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</si>
  <si>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</si>
  <si>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</si>
  <si>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</si>
  <si>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</si>
  <si>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</si>
  <si>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</si>
  <si>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</si>
  <si>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</si>
  <si>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</si>
  <si>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</si>
  <si>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</si>
  <si>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</si>
  <si>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</si>
  <si>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</si>
  <si>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</si>
  <si>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</si>
  <si>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</si>
  <si>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</si>
  <si>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</si>
  <si>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</si>
  <si>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</si>
  <si>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</si>
  <si>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</si>
  <si>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</si>
  <si>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</si>
  <si>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</si>
  <si>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</si>
  <si>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</si>
  <si>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</si>
  <si>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</si>
  <si>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</si>
  <si>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</si>
  <si>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</si>
  <si>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</si>
  <si>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</si>
  <si>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</si>
  <si>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</si>
  <si>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</si>
  <si>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</si>
  <si>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</si>
  <si>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</si>
  <si>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</si>
  <si>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</si>
  <si>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</si>
  <si>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</si>
  <si>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</si>
  <si>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</si>
  <si>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</si>
  <si>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</si>
  <si>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</si>
  <si>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</si>
  <si>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</si>
  <si>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</si>
  <si>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</si>
  <si>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</si>
  <si>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</si>
  <si>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</si>
  <si>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</si>
  <si>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</si>
  <si>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</si>
  <si>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</si>
  <si>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</si>
  <si>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</si>
  <si>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</si>
  <si>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</si>
  <si>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</si>
  <si>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</si>
  <si>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</si>
  <si>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</si>
  <si>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</si>
  <si>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</si>
  <si>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</si>
  <si>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</si>
  <si>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</si>
  <si>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</si>
  <si>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</si>
  <si>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</si>
  <si>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</si>
  <si>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</si>
  <si>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</si>
  <si>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</si>
  <si>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</si>
  <si>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</si>
  <si>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</si>
  <si>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</si>
  <si>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</si>
  <si>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</si>
  <si>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</si>
  <si>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</si>
  <si>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</si>
  <si>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</si>
  <si>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</si>
  <si>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</si>
  <si>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</si>
  <si>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</si>
  <si>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</si>
  <si>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</si>
  <si>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</si>
  <si>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</si>
  <si>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</si>
  <si>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</si>
  <si>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</si>
  <si>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</si>
  <si>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</si>
  <si>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</si>
  <si>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</si>
  <si>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</si>
  <si>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</si>
  <si>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</si>
  <si>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</si>
  <si>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</si>
  <si>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</si>
  <si>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</si>
  <si>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</si>
  <si>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</si>
  <si>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</si>
  <si>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</si>
  <si>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</si>
  <si>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</si>
  <si>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</si>
  <si>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</si>
  <si>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</si>
  <si>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</si>
  <si>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</si>
  <si>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</si>
  <si>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</si>
  <si>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</si>
  <si>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</si>
  <si>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</si>
  <si>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</si>
  <si>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</si>
  <si>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</si>
  <si>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</si>
  <si>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</si>
  <si>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</si>
  <si>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</si>
  <si>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</si>
  <si>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</si>
  <si>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</si>
  <si>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</si>
  <si>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</si>
  <si>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</si>
  <si>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</si>
  <si>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</si>
  <si>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</si>
  <si>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</si>
  <si>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</si>
  <si>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</si>
  <si>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</si>
  <si>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</si>
  <si>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</si>
  <si>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</si>
  <si>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</si>
  <si>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</si>
  <si>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</si>
  <si>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</si>
  <si>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</si>
  <si>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</si>
  <si>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</si>
  <si>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</si>
  <si>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</si>
  <si>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</si>
  <si>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</si>
  <si>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</si>
  <si>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</si>
  <si>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</si>
  <si>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</si>
  <si>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</si>
  <si>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</si>
  <si>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</si>
  <si>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</si>
  <si>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</si>
  <si>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</si>
  <si>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</si>
  <si>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</si>
  <si>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</si>
  <si>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</si>
  <si>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</si>
  <si>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</si>
  <si>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</si>
  <si>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</si>
  <si>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</si>
  <si>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</si>
  <si>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</si>
  <si>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</si>
  <si>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</si>
  <si>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</si>
  <si>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</si>
  <si>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</si>
  <si>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</si>
  <si>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</si>
  <si>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</si>
  <si>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</si>
  <si>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</si>
  <si>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</si>
  <si>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</si>
  <si>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</si>
  <si>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</si>
  <si>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</si>
  <si>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</si>
  <si>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</si>
  <si>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</si>
  <si>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</si>
  <si>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</si>
  <si>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</si>
  <si>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</si>
  <si>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</si>
  <si>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</si>
  <si>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</si>
  <si>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</si>
  <si>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</si>
  <si>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</si>
  <si>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</si>
  <si>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</si>
  <si>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</si>
  <si>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</si>
  <si>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</si>
  <si>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</si>
  <si>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</si>
  <si>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</si>
  <si>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</si>
  <si>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</si>
  <si>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</si>
  <si>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</si>
  <si>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</si>
  <si>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</si>
  <si>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</si>
  <si>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</si>
  <si>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</si>
  <si>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</si>
  <si>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</si>
  <si>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</si>
  <si>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</si>
  <si>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</si>
  <si>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</si>
  <si>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</si>
  <si>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</si>
  <si>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</si>
  <si>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</si>
  <si>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</si>
  <si>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</si>
  <si>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</si>
  <si>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</si>
  <si>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</si>
  <si>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</si>
  <si>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</si>
  <si>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</si>
  <si>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</si>
  <si>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</si>
  <si>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</si>
  <si>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</si>
  <si>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</si>
  <si>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</si>
  <si>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</si>
  <si>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</si>
  <si>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</si>
  <si>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</si>
  <si>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</si>
  <si>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</si>
  <si>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</si>
  <si>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</si>
  <si>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</si>
  <si>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</si>
  <si>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</si>
  <si>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</si>
  <si>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</si>
  <si>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</si>
  <si>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</si>
  <si>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</si>
  <si>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</si>
  <si>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</si>
  <si>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</si>
  <si>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</si>
  <si>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</si>
  <si>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</si>
  <si>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</si>
  <si>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</si>
  <si>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</si>
  <si>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</si>
  <si>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</si>
  <si>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</si>
  <si>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</si>
  <si>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</si>
  <si>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</si>
  <si>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</si>
  <si>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</si>
  <si>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</si>
  <si>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</si>
  <si>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</si>
  <si>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</si>
  <si>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</si>
  <si>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</si>
  <si>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</si>
  <si>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</si>
  <si>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</si>
  <si>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</si>
  <si>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</si>
  <si>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</si>
  <si>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</si>
  <si>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</si>
  <si>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</si>
  <si>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</si>
  <si>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</si>
  <si>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</si>
  <si>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</si>
  <si>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</si>
  <si>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</si>
  <si>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</si>
  <si>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</si>
  <si>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</si>
  <si>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</si>
  <si>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</si>
  <si>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</si>
  <si>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</si>
  <si>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</si>
  <si>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</si>
  <si>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</si>
  <si>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</si>
  <si>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</si>
  <si>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</si>
  <si>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</si>
  <si>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</si>
  <si>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</si>
  <si>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</si>
  <si>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</si>
  <si>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</si>
  <si>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</si>
  <si>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</si>
  <si>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</si>
  <si>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</si>
  <si>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</si>
  <si>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</si>
  <si>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</si>
  <si>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</si>
  <si>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</si>
  <si>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</si>
  <si>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</si>
  <si>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</si>
  <si>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</si>
  <si>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</si>
  <si>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</si>
  <si>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</si>
  <si>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</si>
  <si>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</si>
  <si>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</si>
  <si>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</si>
  <si>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</si>
  <si>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</si>
  <si>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</si>
  <si>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</si>
  <si>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</si>
  <si>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</si>
  <si>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</si>
  <si>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</si>
  <si>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</si>
  <si>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</si>
  <si>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</si>
  <si>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</si>
  <si>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</si>
  <si>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</si>
  <si>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</si>
  <si>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</si>
  <si>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</si>
  <si>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</si>
  <si>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</si>
  <si>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</si>
  <si>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</si>
  <si>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</si>
  <si>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</si>
  <si>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</si>
  <si>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</si>
  <si>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</si>
  <si>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</si>
  <si>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</si>
  <si>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</si>
  <si>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</si>
  <si>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</si>
  <si>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</si>
  <si>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</si>
  <si>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</si>
  <si>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</si>
  <si>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</si>
  <si>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</si>
  <si>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</si>
  <si>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</si>
  <si>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</si>
  <si>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</si>
  <si>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</si>
  <si>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</si>
  <si>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</si>
  <si>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</si>
  <si>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</si>
  <si>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</si>
  <si>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</si>
  <si>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</si>
  <si>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</si>
  <si>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</si>
  <si>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</si>
  <si>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</si>
  <si>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</si>
  <si>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</si>
  <si>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</si>
  <si>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</si>
  <si>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</si>
  <si>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</si>
  <si>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</si>
  <si>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</si>
  <si>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</si>
  <si>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</si>
  <si>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</si>
  <si>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</si>
  <si>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</si>
  <si>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</si>
  <si>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</si>
  <si>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</si>
  <si>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</si>
  <si>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</si>
  <si>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</si>
  <si>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</si>
  <si>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</si>
  <si>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</si>
  <si>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</si>
  <si>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</si>
  <si>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</si>
  <si>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</si>
  <si>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</si>
  <si>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</si>
  <si>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</si>
  <si>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</si>
  <si>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</si>
  <si>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</si>
  <si>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</si>
  <si>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</si>
  <si>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</si>
  <si>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</si>
  <si>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</si>
  <si>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</si>
  <si>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</si>
  <si>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</si>
  <si>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</si>
  <si>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</si>
  <si>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</si>
  <si>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</si>
  <si>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</si>
  <si>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</si>
  <si>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</si>
  <si>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</si>
  <si>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</si>
  <si>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</si>
  <si>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</si>
  <si>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1.2.10 - Adminbereich: Userverwaltung</t>
  </si>
  <si>
    <t>1.2.11 - Persönliche Ben.: Mediendownload</t>
  </si>
  <si>
    <t>1.2.12 - Adminbereich: für Menü Mitglieder</t>
  </si>
  <si>
    <t>1.2.13 - Adminbereich: E-Mails an alle</t>
  </si>
  <si>
    <t>1.2.14 - Adminbereich: Startseite bearbeiten</t>
  </si>
  <si>
    <t>1.2.15 - Newsfeed öffentlich</t>
  </si>
  <si>
    <t>1.2.16 - Newsfeed privat</t>
  </si>
  <si>
    <t>1.2.17 - Adminbereich: News/Termine bearbeiten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</si>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</sst>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243</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129</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114</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243</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8505</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4515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3990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8505</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0.41176470588235292</c:v>
                </c:pt>
                <c:pt idx="1">
                  <c:v>0.63775510204081631</c:v>
                </c:pt>
                <c:pt idx="2">
                  <c:v>0.4389763779527559</c:v>
                </c:pt>
                <c:pt idx="3">
                  <c:v>0.4389763779527559</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25%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42768</v>
      </c>
    </row>
    <row r="57" spans="1:5" s="46" customFormat="1" ht="18.75" x14ac:dyDescent="0.3">
      <c r="B57" s="373" t="str">
        <f>VLOOKUP("baseplan_saved",sprachtabelle,4,FALSE)  &amp; ":"</f>
        <v>Basisplan gespeichert:</v>
      </c>
      <c r="C57" s="583">
        <f>nlc_task('Calc-Master'!AF10)</f>
        <v>42768</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2958</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2957</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243</v>
      </c>
      <c r="O42" s="443">
        <f>nlc_task(Daten!$AC40)</f>
        <v>8505</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42768</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3"/>
  <sheetViews>
    <sheetView showGridLines="0" showRowColHeaders="0" tabSelected="1" zoomScaleNormal="100" workbookViewId="0">
      <pane xSplit="11" ySplit="39" topLeftCell="L49" activePane="bottomRight" state="frozen"/>
      <selection pane="topRight"/>
      <selection pane="bottomLeft"/>
      <selection pane="bottomRight" activeCell="AG40" sqref="AG40:AG80"/>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84</v>
      </c>
      <c r="D7" s="526">
        <v>197</v>
      </c>
      <c r="E7" s="526">
        <v>80</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IF(AND(S21="",SUM(S40:S81)&gt;0),"x","")</f>
        <v/>
      </c>
      <c r="T32" s="712" t="str">
        <f>IF(AND(T21="",SUM(T40:T81)&gt;0),"x","")</f>
        <v/>
      </c>
      <c r="U32" s="712" t="str">
        <f>IF(AND(U21="",SUM(U40:U81)&gt;0),"x","")</f>
        <v/>
      </c>
      <c r="V32" s="712"/>
      <c r="W32" s="712"/>
      <c r="X32" s="712"/>
      <c r="Y32" s="712"/>
      <c r="Z32" s="712"/>
      <c r="AA32" s="712" t="str">
        <f>IF(AND(AA21="",SUM(AA40:AA81)&gt;0),"x","")</f>
        <v/>
      </c>
      <c r="AB32" s="712"/>
      <c r="AC32" s="712"/>
      <c r="AD32" s="712" t="str">
        <f>IF(AND(AD21="",SUM(AD40:AD81)&gt;0),"x","")</f>
        <v/>
      </c>
      <c r="AE32" s="712" t="str">
        <f>IF(AND(AE21="",SUM(AE40:AE81)&gt;0),"x","")</f>
        <v/>
      </c>
      <c r="AF32" s="712" t="str">
        <f>IF(AND(AF21="",SUM(AF40:AF81)&gt;0),"x","")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0.41964285714285715</v>
      </c>
      <c r="M40" s="793" t="s">
        <v>854</v>
      </c>
      <c r="N40" s="926" t="str">
        <f>nlc_task(Deckblatt!C52)</f>
        <v>N.N.</v>
      </c>
      <c r="O40" s="783">
        <v>42635</v>
      </c>
      <c r="P40" s="783">
        <v>42831</v>
      </c>
      <c r="Q40" s="784">
        <v>42635</v>
      </c>
      <c r="R40" s="784">
        <v>42831</v>
      </c>
      <c r="S40" s="785">
        <v>243</v>
      </c>
      <c r="T40" s="786">
        <v>114</v>
      </c>
      <c r="U40" s="786">
        <v>243</v>
      </c>
      <c r="V40" s="787">
        <v>243</v>
      </c>
      <c r="W40" s="788">
        <f t="shared" ref="W40:W54" si="0">T40</f>
        <v>114</v>
      </c>
      <c r="X40" s="788">
        <f t="shared" ref="X40:X54" si="1">Y40-W40</f>
        <v>129</v>
      </c>
      <c r="Y40" s="788">
        <f t="shared" ref="Y40:Y54" si="2">U40</f>
        <v>243</v>
      </c>
      <c r="Z40" s="788">
        <f t="shared" ref="Z40:Z54" si="3">Y40-V40</f>
        <v>0</v>
      </c>
      <c r="AA40" s="789">
        <v>8505</v>
      </c>
      <c r="AB40" s="790">
        <f>nlc_rescost($S40:$U40,'Calc-Master'!$AX$13:$BF$13,AB$21,2)</f>
        <v>3990</v>
      </c>
      <c r="AC40" s="790">
        <f>nlc_rescost($S40:$U40,'Calc-Master'!$AX$13:$BF$13,AC$21,3)</f>
        <v>8505</v>
      </c>
      <c r="AD40" s="789">
        <v>0</v>
      </c>
      <c r="AE40" s="791">
        <v>0</v>
      </c>
      <c r="AF40" s="791">
        <v>0</v>
      </c>
      <c r="AG40" s="792">
        <v>8505</v>
      </c>
      <c r="AH40" s="790">
        <f>AB40+AE40</f>
        <v>3990</v>
      </c>
      <c r="AI40" s="790">
        <f t="shared" ref="AI40:AI54" si="4">AJ40-AH40</f>
        <v>4515</v>
      </c>
      <c r="AJ40" s="790">
        <f>AC40+AF40</f>
        <v>8505</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42831</v>
      </c>
      <c r="Q41" s="750">
        <v>42635</v>
      </c>
      <c r="R41" s="750">
        <v>42831</v>
      </c>
      <c r="S41" s="752">
        <v>69</v>
      </c>
      <c r="T41" s="751">
        <v>42</v>
      </c>
      <c r="U41" s="751">
        <v>69</v>
      </c>
      <c r="V41" s="753">
        <v>69</v>
      </c>
      <c r="W41" s="754">
        <f t="shared" si="0"/>
        <v>42</v>
      </c>
      <c r="X41" s="754">
        <f t="shared" si="1"/>
        <v>27</v>
      </c>
      <c r="Y41" s="754">
        <f t="shared" si="2"/>
        <v>69</v>
      </c>
      <c r="Z41" s="754">
        <f t="shared" si="3"/>
        <v>0</v>
      </c>
      <c r="AA41" s="755">
        <v>2415</v>
      </c>
      <c r="AB41" s="756">
        <f>nlc_rescost($S41:$U41,'Calc-Master'!$AX$13:$BF$13,AB$21,2)</f>
        <v>1470</v>
      </c>
      <c r="AC41" s="756">
        <f>nlc_rescost($S41:$U41,'Calc-Master'!$AX$13:$BF$13,AC$21,3)</f>
        <v>2415</v>
      </c>
      <c r="AD41" s="755">
        <v>0</v>
      </c>
      <c r="AE41" s="757">
        <v>0</v>
      </c>
      <c r="AF41" s="757">
        <v>0</v>
      </c>
      <c r="AG41" s="758">
        <v>2415</v>
      </c>
      <c r="AH41" s="756">
        <f t="shared" ref="AH41:AH54" si="6">AB41+AE41</f>
        <v>1470</v>
      </c>
      <c r="AI41" s="756">
        <f t="shared" si="4"/>
        <v>945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42831</v>
      </c>
      <c r="Q44" s="741">
        <v>42635</v>
      </c>
      <c r="R44" s="741">
        <v>42831</v>
      </c>
      <c r="S44" s="762">
        <v>60</v>
      </c>
      <c r="T44" s="740">
        <v>40</v>
      </c>
      <c r="U44" s="740">
        <v>60</v>
      </c>
      <c r="V44" s="763">
        <v>60</v>
      </c>
      <c r="W44" s="764">
        <f t="shared" si="0"/>
        <v>40</v>
      </c>
      <c r="X44" s="764">
        <f t="shared" si="1"/>
        <v>20</v>
      </c>
      <c r="Y44" s="764">
        <f t="shared" si="2"/>
        <v>60</v>
      </c>
      <c r="Z44" s="764">
        <f t="shared" si="3"/>
        <v>0</v>
      </c>
      <c r="AA44" s="761">
        <v>2100</v>
      </c>
      <c r="AB44" s="760">
        <f>nlc_rescost($S44:$U44,'Calc-Master'!$AX$13:$BF$13,AB$21,2)</f>
        <v>1400</v>
      </c>
      <c r="AC44" s="760">
        <f>nlc_rescost($S44:$U44,'Calc-Master'!$AX$13:$BF$13,AC$21,3)</f>
        <v>2100</v>
      </c>
      <c r="AD44" s="761"/>
      <c r="AE44" s="739"/>
      <c r="AF44" s="739"/>
      <c r="AG44" s="759">
        <v>2100</v>
      </c>
      <c r="AH44" s="760">
        <f t="shared" si="6"/>
        <v>1400</v>
      </c>
      <c r="AI44" s="760">
        <f t="shared" si="4"/>
        <v>700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42831</v>
      </c>
      <c r="Q45" s="741">
        <v>42635</v>
      </c>
      <c r="R45" s="741">
        <v>42831</v>
      </c>
      <c r="S45" s="762">
        <v>8</v>
      </c>
      <c r="T45" s="740">
        <v>2</v>
      </c>
      <c r="U45" s="740">
        <v>8</v>
      </c>
      <c r="V45" s="763">
        <v>8</v>
      </c>
      <c r="W45" s="764">
        <f t="shared" si="0"/>
        <v>2</v>
      </c>
      <c r="X45" s="764">
        <f t="shared" si="1"/>
        <v>6</v>
      </c>
      <c r="Y45" s="764">
        <f t="shared" si="2"/>
        <v>8</v>
      </c>
      <c r="Z45" s="764">
        <f t="shared" si="3"/>
        <v>0</v>
      </c>
      <c r="AA45" s="761">
        <v>280</v>
      </c>
      <c r="AB45" s="760">
        <f>nlc_rescost($S45:$U45,'Calc-Master'!$AX$13:$BF$13,AB$21,2)</f>
        <v>70</v>
      </c>
      <c r="AC45" s="760">
        <f>nlc_rescost($S45:$U45,'Calc-Master'!$AX$13:$BF$13,AC$21,3)</f>
        <v>280</v>
      </c>
      <c r="AD45" s="761"/>
      <c r="AE45" s="739"/>
      <c r="AF45" s="739"/>
      <c r="AG45" s="759">
        <v>280</v>
      </c>
      <c r="AH45" s="760">
        <f t="shared" si="6"/>
        <v>70</v>
      </c>
      <c r="AI45" s="760">
        <f t="shared" si="4"/>
        <v>210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42831</v>
      </c>
      <c r="Q46" s="741">
        <v>42824</v>
      </c>
      <c r="R46" s="741">
        <v>42831</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42831</v>
      </c>
      <c r="P47" s="699">
        <v>42831</v>
      </c>
      <c r="Q47" s="700">
        <v>42831</v>
      </c>
      <c r="R47" s="701">
        <f>IF(Q47&lt;&gt;"",Q47,"")</f>
        <v>42831</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0.4375</v>
      </c>
      <c r="M48" s="745" t="s">
        <v>854</v>
      </c>
      <c r="N48" s="749"/>
      <c r="O48" s="634">
        <v>42662</v>
      </c>
      <c r="P48" s="634">
        <v>42814</v>
      </c>
      <c r="Q48" s="750">
        <v>42662</v>
      </c>
      <c r="R48" s="750">
        <v>42814</v>
      </c>
      <c r="S48" s="752">
        <v>103</v>
      </c>
      <c r="T48" s="751">
        <v>32</v>
      </c>
      <c r="U48" s="751">
        <v>103</v>
      </c>
      <c r="V48" s="753">
        <v>103</v>
      </c>
      <c r="W48" s="754">
        <f t="shared" ref="W48:W53" si="8">T48</f>
        <v>32</v>
      </c>
      <c r="X48" s="754">
        <f t="shared" ref="X48:X53" si="9">Y48-W48</f>
        <v>71</v>
      </c>
      <c r="Y48" s="754">
        <f t="shared" ref="Y48:Y53" si="10">U48</f>
        <v>103</v>
      </c>
      <c r="Z48" s="754">
        <f t="shared" ref="Z48:Z53" si="11">Y48-V48</f>
        <v>0</v>
      </c>
      <c r="AA48" s="755">
        <v>3605</v>
      </c>
      <c r="AB48" s="756">
        <f>nlc_rescost($S48:$U48,'Calc-Master'!$AX$13:$BF$13,AB$21,2)</f>
        <v>1120</v>
      </c>
      <c r="AC48" s="756">
        <f>nlc_rescost($S48:$U48,'Calc-Master'!$AX$13:$BF$13,AC$21,3)</f>
        <v>3605</v>
      </c>
      <c r="AD48" s="755">
        <v>0</v>
      </c>
      <c r="AE48" s="757">
        <v>0</v>
      </c>
      <c r="AF48" s="757">
        <v>0</v>
      </c>
      <c r="AG48" s="758">
        <v>3605</v>
      </c>
      <c r="AH48" s="756">
        <f t="shared" ref="AH48:AH53" si="12">AB48+AE48</f>
        <v>1120</v>
      </c>
      <c r="AI48" s="756">
        <f t="shared" ref="AI48:AI53" si="13">AJ48-AH48</f>
        <v>2485</v>
      </c>
      <c r="AJ48" s="756">
        <f t="shared" ref="AJ48:AJ53" si="14">AC48+AF48</f>
        <v>3605</v>
      </c>
      <c r="AK48" s="756">
        <f t="shared" ref="AK48:AK53" si="15">AJ48-AG48</f>
        <v>0</v>
      </c>
      <c r="AL48" s="738"/>
      <c r="AM48" s="523">
        <v>14</v>
      </c>
      <c r="AN48" s="523">
        <v>15</v>
      </c>
      <c r="AO48" s="523">
        <v>22</v>
      </c>
      <c r="AP48" s="523">
        <v>24</v>
      </c>
      <c r="AQ48" s="662"/>
    </row>
    <row r="49" spans="1:43" ht="12" customHeight="1" x14ac:dyDescent="0.2">
      <c r="A49" s="893"/>
      <c r="B49" s="528"/>
      <c r="C49" s="890">
        <v>10</v>
      </c>
      <c r="D49" s="625">
        <v>33</v>
      </c>
      <c r="E49" s="626" t="s">
        <v>2216</v>
      </c>
      <c r="F49" s="626"/>
      <c r="G49" s="626" t="s">
        <v>2616</v>
      </c>
      <c r="H49" s="627" t="s">
        <v>2216</v>
      </c>
      <c r="I49" s="628">
        <v>3</v>
      </c>
      <c r="J49" s="694" t="s">
        <v>1098</v>
      </c>
      <c r="K49" s="695" t="s">
        <v>2847</v>
      </c>
      <c r="L49" s="696">
        <v>1</v>
      </c>
      <c r="M49" s="697" t="s">
        <v>854</v>
      </c>
      <c r="N49" s="698"/>
      <c r="O49" s="699">
        <v>42662</v>
      </c>
      <c r="P49" s="699">
        <v>42662</v>
      </c>
      <c r="Q49" s="700">
        <v>42662</v>
      </c>
      <c r="R49" s="701">
        <f>IF(Q49&lt;&gt;"",Q49,"")</f>
        <v>42662</v>
      </c>
      <c r="S49" s="702"/>
      <c r="T49" s="703"/>
      <c r="U49" s="703"/>
      <c r="V49" s="704">
        <v>0</v>
      </c>
      <c r="W49" s="705">
        <f>T49</f>
        <v>0</v>
      </c>
      <c r="X49" s="705">
        <f>Y49-W49</f>
        <v>0</v>
      </c>
      <c r="Y49" s="705">
        <f>U49</f>
        <v>0</v>
      </c>
      <c r="Z49" s="705">
        <f>Y49-V49</f>
        <v>0</v>
      </c>
      <c r="AA49" s="706">
        <v>0</v>
      </c>
      <c r="AB49" s="707">
        <f>nlc_rescost($S49:$U49,'Calc-Master'!$AX$13:$BF$13,AB$21,2)</f>
        <v>0</v>
      </c>
      <c r="AC49" s="707">
        <f>nlc_rescost($S49:$U49,'Calc-Master'!$AX$13:$BF$13,AC$21,3)</f>
        <v>0</v>
      </c>
      <c r="AD49" s="706"/>
      <c r="AE49" s="708"/>
      <c r="AF49" s="708"/>
      <c r="AG49" s="709">
        <v>0</v>
      </c>
      <c r="AH49" s="707">
        <f>AB49+AE49</f>
        <v>0</v>
      </c>
      <c r="AI49" s="707">
        <f>AJ49-AH49</f>
        <v>0</v>
      </c>
      <c r="AJ49" s="707">
        <f>AC49+AF49</f>
        <v>0</v>
      </c>
      <c r="AK49" s="707">
        <f>AJ49-AG49</f>
        <v>0</v>
      </c>
      <c r="AL49" s="710"/>
      <c r="AM49" s="711">
        <v>16</v>
      </c>
      <c r="AN49" s="711">
        <v>24</v>
      </c>
      <c r="AO49" s="711">
        <v>31</v>
      </c>
      <c r="AP49" s="711">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0</v>
      </c>
      <c r="U51" s="740">
        <v>2</v>
      </c>
      <c r="V51" s="763">
        <v>2</v>
      </c>
      <c r="W51" s="764">
        <f t="shared" si="8"/>
        <v>0</v>
      </c>
      <c r="X51" s="764">
        <f t="shared" si="9"/>
        <v>2</v>
      </c>
      <c r="Y51" s="764">
        <f t="shared" si="10"/>
        <v>2</v>
      </c>
      <c r="Z51" s="764">
        <f t="shared" si="11"/>
        <v>0</v>
      </c>
      <c r="AA51" s="761">
        <v>70</v>
      </c>
      <c r="AB51" s="760">
        <f>nlc_rescost($S51:$U51,'Calc-Master'!$AX$13:$BF$13,AB$21,2)</f>
        <v>0</v>
      </c>
      <c r="AC51" s="760">
        <f>nlc_rescost($S51:$U51,'Calc-Master'!$AX$13:$BF$13,AC$21,3)</f>
        <v>70</v>
      </c>
      <c r="AD51" s="761"/>
      <c r="AE51" s="739"/>
      <c r="AF51" s="739"/>
      <c r="AG51" s="759">
        <v>70</v>
      </c>
      <c r="AH51" s="760">
        <f t="shared" si="12"/>
        <v>0</v>
      </c>
      <c r="AI51" s="760">
        <f t="shared" si="13"/>
        <v>70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0.5</v>
      </c>
      <c r="M54" s="744" t="s">
        <v>854</v>
      </c>
      <c r="N54" s="943" t="s">
        <v>2818</v>
      </c>
      <c r="O54" s="765">
        <v>42725</v>
      </c>
      <c r="P54" s="765">
        <v>42809</v>
      </c>
      <c r="Q54" s="741">
        <v>42725</v>
      </c>
      <c r="R54" s="741">
        <v>42809</v>
      </c>
      <c r="S54" s="762">
        <v>8</v>
      </c>
      <c r="T54" s="740">
        <v>4</v>
      </c>
      <c r="U54" s="740">
        <v>8</v>
      </c>
      <c r="V54" s="763">
        <v>8</v>
      </c>
      <c r="W54" s="764">
        <f t="shared" si="0"/>
        <v>4</v>
      </c>
      <c r="X54" s="764">
        <f t="shared" si="1"/>
        <v>4</v>
      </c>
      <c r="Y54" s="764">
        <f t="shared" si="2"/>
        <v>8</v>
      </c>
      <c r="Z54" s="764">
        <f t="shared" si="3"/>
        <v>0</v>
      </c>
      <c r="AA54" s="761">
        <v>280</v>
      </c>
      <c r="AB54" s="760">
        <f>nlc_rescost($S54:$U54,'Calc-Master'!$AX$13:$BF$13,AB$21,2)</f>
        <v>140</v>
      </c>
      <c r="AC54" s="760">
        <f>nlc_rescost($S54:$U54,'Calc-Master'!$AX$13:$BF$13,AC$21,3)</f>
        <v>280</v>
      </c>
      <c r="AD54" s="761"/>
      <c r="AE54" s="739"/>
      <c r="AF54" s="739"/>
      <c r="AG54" s="759">
        <v>280</v>
      </c>
      <c r="AH54" s="760">
        <f t="shared" si="6"/>
        <v>140</v>
      </c>
      <c r="AI54" s="760">
        <f t="shared" si="4"/>
        <v>140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0</v>
      </c>
      <c r="M55" s="744" t="str">
        <f t="shared" ref="M55:M58" si="16">green</f>
        <v>grün</v>
      </c>
      <c r="N55" s="943" t="s">
        <v>2818</v>
      </c>
      <c r="O55" s="765">
        <v>42774</v>
      </c>
      <c r="P55" s="765">
        <v>42804</v>
      </c>
      <c r="Q55" s="741">
        <v>42774</v>
      </c>
      <c r="R55" s="741">
        <v>42804</v>
      </c>
      <c r="S55" s="762">
        <v>3</v>
      </c>
      <c r="T55" s="740"/>
      <c r="U55" s="740">
        <v>3</v>
      </c>
      <c r="V55" s="763">
        <v>3</v>
      </c>
      <c r="W55" s="764">
        <f t="shared" ref="W55:W58" si="17">T55</f>
        <v>0</v>
      </c>
      <c r="X55" s="764">
        <f t="shared" ref="X55:X58" si="18">Y55-W55</f>
        <v>3</v>
      </c>
      <c r="Y55" s="764">
        <f t="shared" ref="Y55:Y58" si="19">U55</f>
        <v>3</v>
      </c>
      <c r="Z55" s="764">
        <f t="shared" ref="Z55:Z58" si="20">Y55-V55</f>
        <v>0</v>
      </c>
      <c r="AA55" s="761">
        <v>105</v>
      </c>
      <c r="AB55" s="760">
        <f>nlc_rescost($S55:$U55,'Calc-Master'!$AX$13:$BF$13,AB$21,2)</f>
        <v>0</v>
      </c>
      <c r="AC55" s="760">
        <f>nlc_rescost($S55:$U55,'Calc-Master'!$AX$13:$BF$13,AC$21,3)</f>
        <v>105</v>
      </c>
      <c r="AD55" s="761"/>
      <c r="AE55" s="739"/>
      <c r="AF55" s="739"/>
      <c r="AG55" s="759">
        <v>105</v>
      </c>
      <c r="AH55" s="760">
        <f t="shared" ref="AH55:AH58" si="21">AB55+AE55</f>
        <v>0</v>
      </c>
      <c r="AI55" s="760">
        <f t="shared" ref="AI55:AI58" si="22">AJ55-AH55</f>
        <v>105</v>
      </c>
      <c r="AJ55" s="760">
        <f t="shared" ref="AJ55:AJ58" si="23">AC55+AF55</f>
        <v>105</v>
      </c>
      <c r="AK55" s="760">
        <f t="shared" ref="AK55:AK58"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0.5</v>
      </c>
      <c r="M56" s="744" t="str">
        <f t="shared" si="16"/>
        <v>grün</v>
      </c>
      <c r="N56" s="943" t="s">
        <v>2818</v>
      </c>
      <c r="O56" s="765">
        <v>42760</v>
      </c>
      <c r="P56" s="765">
        <v>42802</v>
      </c>
      <c r="Q56" s="741">
        <v>42760</v>
      </c>
      <c r="R56" s="741">
        <v>42802</v>
      </c>
      <c r="S56" s="762">
        <v>7</v>
      </c>
      <c r="T56" s="740">
        <v>1</v>
      </c>
      <c r="U56" s="740">
        <v>7</v>
      </c>
      <c r="V56" s="763">
        <v>7</v>
      </c>
      <c r="W56" s="764">
        <f t="shared" si="17"/>
        <v>1</v>
      </c>
      <c r="X56" s="764">
        <f t="shared" si="18"/>
        <v>6</v>
      </c>
      <c r="Y56" s="764">
        <f t="shared" si="19"/>
        <v>7</v>
      </c>
      <c r="Z56" s="764">
        <f t="shared" si="20"/>
        <v>0</v>
      </c>
      <c r="AA56" s="761">
        <v>245</v>
      </c>
      <c r="AB56" s="760">
        <f>nlc_rescost($S56:$U56,'Calc-Master'!$AX$13:$BF$13,AB$21,2)</f>
        <v>35</v>
      </c>
      <c r="AC56" s="760">
        <f>nlc_rescost($S56:$U56,'Calc-Master'!$AX$13:$BF$13,AC$21,3)</f>
        <v>245</v>
      </c>
      <c r="AD56" s="761"/>
      <c r="AE56" s="739"/>
      <c r="AF56" s="739"/>
      <c r="AG56" s="759">
        <v>245</v>
      </c>
      <c r="AH56" s="760">
        <f t="shared" si="21"/>
        <v>35</v>
      </c>
      <c r="AI56" s="760">
        <f t="shared" si="22"/>
        <v>210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c r="U57" s="740">
        <v>7</v>
      </c>
      <c r="V57" s="763">
        <v>7</v>
      </c>
      <c r="W57" s="764">
        <f t="shared" si="17"/>
        <v>0</v>
      </c>
      <c r="X57" s="764">
        <f t="shared" si="18"/>
        <v>7</v>
      </c>
      <c r="Y57" s="764">
        <f t="shared" si="19"/>
        <v>7</v>
      </c>
      <c r="Z57" s="764">
        <f t="shared" si="20"/>
        <v>0</v>
      </c>
      <c r="AA57" s="761">
        <v>245</v>
      </c>
      <c r="AB57" s="760">
        <f>nlc_rescost($S57:$U57,'Calc-Master'!$AX$13:$BF$13,AB$21,2)</f>
        <v>0</v>
      </c>
      <c r="AC57" s="760">
        <f>nlc_rescost($S57:$U57,'Calc-Master'!$AX$13:$BF$13,AC$21,3)</f>
        <v>245</v>
      </c>
      <c r="AD57" s="761"/>
      <c r="AE57" s="739"/>
      <c r="AF57" s="739"/>
      <c r="AG57" s="759">
        <v>245</v>
      </c>
      <c r="AH57" s="760">
        <f t="shared" si="21"/>
        <v>0</v>
      </c>
      <c r="AI57" s="760">
        <f t="shared" si="22"/>
        <v>245</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1">
        <v>25</v>
      </c>
      <c r="E58" s="622" t="s">
        <v>2425</v>
      </c>
      <c r="F58" s="623"/>
      <c r="G58" s="623" t="s">
        <v>2616</v>
      </c>
      <c r="H58" s="622" t="s">
        <v>2425</v>
      </c>
      <c r="I58" s="624">
        <v>3</v>
      </c>
      <c r="J58" s="747" t="s">
        <v>2837</v>
      </c>
      <c r="K58" s="953" t="s">
        <v>2910</v>
      </c>
      <c r="L58" s="743">
        <v>1</v>
      </c>
      <c r="M58" s="744" t="str">
        <f t="shared" si="16"/>
        <v>grün</v>
      </c>
      <c r="N58" s="943" t="s">
        <v>2819</v>
      </c>
      <c r="O58" s="765">
        <v>42704</v>
      </c>
      <c r="P58" s="765">
        <v>42810</v>
      </c>
      <c r="Q58" s="741">
        <v>42704</v>
      </c>
      <c r="R58" s="741">
        <v>42810</v>
      </c>
      <c r="S58" s="762">
        <v>15</v>
      </c>
      <c r="T58" s="740">
        <v>15</v>
      </c>
      <c r="U58" s="740">
        <v>15</v>
      </c>
      <c r="V58" s="763">
        <v>15</v>
      </c>
      <c r="W58" s="764">
        <f t="shared" si="17"/>
        <v>15</v>
      </c>
      <c r="X58" s="764">
        <f t="shared" si="18"/>
        <v>0</v>
      </c>
      <c r="Y58" s="764">
        <f t="shared" si="19"/>
        <v>15</v>
      </c>
      <c r="Z58" s="764">
        <f t="shared" si="20"/>
        <v>0</v>
      </c>
      <c r="AA58" s="761">
        <v>525</v>
      </c>
      <c r="AB58" s="760">
        <f>nlc_rescost($S58:$U58,'Calc-Master'!$AX$13:$BF$13,AB$21,2)</f>
        <v>525</v>
      </c>
      <c r="AC58" s="760">
        <f>nlc_rescost($S58:$U58,'Calc-Master'!$AX$13:$BF$13,AC$21,3)</f>
        <v>525</v>
      </c>
      <c r="AD58" s="761"/>
      <c r="AE58" s="739"/>
      <c r="AF58" s="739"/>
      <c r="AG58" s="759">
        <v>525</v>
      </c>
      <c r="AH58" s="760">
        <f t="shared" si="21"/>
        <v>525</v>
      </c>
      <c r="AI58" s="760">
        <f t="shared" si="22"/>
        <v>0</v>
      </c>
      <c r="AJ58" s="760">
        <f t="shared" si="23"/>
        <v>525</v>
      </c>
      <c r="AK58" s="760">
        <f t="shared" si="24"/>
        <v>0</v>
      </c>
      <c r="AL58" s="737"/>
      <c r="AM58" s="522">
        <v>16</v>
      </c>
      <c r="AN58" s="522">
        <v>105</v>
      </c>
      <c r="AO58" s="522">
        <v>112</v>
      </c>
      <c r="AP58" s="522">
        <v>24</v>
      </c>
      <c r="AQ58" s="360"/>
    </row>
    <row r="59" spans="1:43" ht="12" customHeight="1" x14ac:dyDescent="0.2">
      <c r="A59" s="893"/>
      <c r="B59" s="528"/>
      <c r="C59" s="890">
        <v>20</v>
      </c>
      <c r="D59" s="621">
        <v>66</v>
      </c>
      <c r="E59" s="622" t="s">
        <v>2425</v>
      </c>
      <c r="F59" s="623"/>
      <c r="G59" s="623" t="s">
        <v>2616</v>
      </c>
      <c r="H59" s="622" t="s">
        <v>2425</v>
      </c>
      <c r="I59" s="624">
        <v>3</v>
      </c>
      <c r="J59" s="747" t="s">
        <v>2838</v>
      </c>
      <c r="K59" s="953" t="s">
        <v>2911</v>
      </c>
      <c r="L59" s="743">
        <v>0</v>
      </c>
      <c r="M59" s="744" t="str">
        <f t="shared" ref="M59:M76" si="25">green</f>
        <v>grün</v>
      </c>
      <c r="N59" s="943" t="s">
        <v>2819</v>
      </c>
      <c r="O59" s="765">
        <v>42786</v>
      </c>
      <c r="P59" s="765">
        <v>42810</v>
      </c>
      <c r="Q59" s="741">
        <v>42786</v>
      </c>
      <c r="R59" s="741">
        <v>42810</v>
      </c>
      <c r="S59" s="762">
        <v>15</v>
      </c>
      <c r="T59" s="740"/>
      <c r="U59" s="740">
        <v>15</v>
      </c>
      <c r="V59" s="763">
        <v>15</v>
      </c>
      <c r="W59" s="764">
        <f t="shared" ref="W59:W80" si="26">T59</f>
        <v>0</v>
      </c>
      <c r="X59" s="764">
        <f t="shared" ref="X59:X80" si="27">Y59-W59</f>
        <v>15</v>
      </c>
      <c r="Y59" s="764">
        <f t="shared" ref="Y59:Y80" si="28">U59</f>
        <v>15</v>
      </c>
      <c r="Z59" s="764">
        <f t="shared" ref="Z59:Z80" si="29">Y59-V59</f>
        <v>0</v>
      </c>
      <c r="AA59" s="761">
        <v>525</v>
      </c>
      <c r="AB59" s="760">
        <f>nlc_rescost($S59:$U59,'Calc-Master'!$AX$13:$BF$13,AB$21,2)</f>
        <v>0</v>
      </c>
      <c r="AC59" s="760">
        <f>nlc_rescost($S59:$U59,'Calc-Master'!$AX$13:$BF$13,AC$21,3)</f>
        <v>525</v>
      </c>
      <c r="AD59" s="761"/>
      <c r="AE59" s="739"/>
      <c r="AF59" s="739"/>
      <c r="AG59" s="759">
        <v>525</v>
      </c>
      <c r="AH59" s="760">
        <f t="shared" ref="AH59:AH80" si="30">AB59+AE59</f>
        <v>0</v>
      </c>
      <c r="AI59" s="760">
        <f t="shared" ref="AI59:AI80" si="31">AJ59-AH59</f>
        <v>525</v>
      </c>
      <c r="AJ59" s="760">
        <f t="shared" ref="AJ59:AJ80" si="32">AC59+AF59</f>
        <v>525</v>
      </c>
      <c r="AK59" s="760">
        <f t="shared" ref="AK59:AK80" si="33">AJ59-AG59</f>
        <v>0</v>
      </c>
      <c r="AL59" s="737"/>
      <c r="AM59" s="522">
        <v>16</v>
      </c>
      <c r="AN59" s="522">
        <v>114</v>
      </c>
      <c r="AO59" s="522">
        <v>121</v>
      </c>
      <c r="AP59" s="522">
        <v>24</v>
      </c>
      <c r="AQ59" s="360"/>
    </row>
    <row r="60" spans="1:43" ht="12" customHeight="1" x14ac:dyDescent="0.2">
      <c r="A60" s="893"/>
      <c r="B60" s="528"/>
      <c r="C60" s="890">
        <v>21</v>
      </c>
      <c r="D60" s="621">
        <v>68</v>
      </c>
      <c r="E60" s="622" t="s">
        <v>2425</v>
      </c>
      <c r="F60" s="623"/>
      <c r="G60" s="623" t="s">
        <v>2616</v>
      </c>
      <c r="H60" s="622" t="s">
        <v>2425</v>
      </c>
      <c r="I60" s="624">
        <v>3</v>
      </c>
      <c r="J60" s="747" t="s">
        <v>2839</v>
      </c>
      <c r="K60" s="953" t="s">
        <v>2916</v>
      </c>
      <c r="L60" s="743">
        <v>0.5</v>
      </c>
      <c r="M60" s="744" t="str">
        <f t="shared" si="25"/>
        <v>grün</v>
      </c>
      <c r="N60" s="943" t="s">
        <v>2819</v>
      </c>
      <c r="O60" s="765">
        <v>42696</v>
      </c>
      <c r="P60" s="765">
        <v>42810</v>
      </c>
      <c r="Q60" s="741">
        <v>42696</v>
      </c>
      <c r="R60" s="741">
        <v>42810</v>
      </c>
      <c r="S60" s="762">
        <v>15</v>
      </c>
      <c r="T60" s="740">
        <v>1</v>
      </c>
      <c r="U60" s="740">
        <v>15</v>
      </c>
      <c r="V60" s="763">
        <v>15</v>
      </c>
      <c r="W60" s="764">
        <f t="shared" si="26"/>
        <v>1</v>
      </c>
      <c r="X60" s="764">
        <f t="shared" si="27"/>
        <v>14</v>
      </c>
      <c r="Y60" s="764">
        <f t="shared" si="28"/>
        <v>15</v>
      </c>
      <c r="Z60" s="764">
        <f t="shared" si="29"/>
        <v>0</v>
      </c>
      <c r="AA60" s="761">
        <v>525</v>
      </c>
      <c r="AB60" s="760">
        <f>nlc_rescost($S60:$U60,'Calc-Master'!$AX$13:$BF$13,AB$21,2)</f>
        <v>35</v>
      </c>
      <c r="AC60" s="760">
        <f>nlc_rescost($S60:$U60,'Calc-Master'!$AX$13:$BF$13,AC$21,3)</f>
        <v>525</v>
      </c>
      <c r="AD60" s="761"/>
      <c r="AE60" s="739"/>
      <c r="AF60" s="739"/>
      <c r="AG60" s="759">
        <v>525</v>
      </c>
      <c r="AH60" s="760">
        <f t="shared" si="30"/>
        <v>35</v>
      </c>
      <c r="AI60" s="760">
        <f t="shared" si="31"/>
        <v>490</v>
      </c>
      <c r="AJ60" s="760">
        <f t="shared" si="32"/>
        <v>525</v>
      </c>
      <c r="AK60" s="760">
        <f t="shared" si="33"/>
        <v>0</v>
      </c>
      <c r="AL60" s="737"/>
      <c r="AM60" s="522">
        <v>16</v>
      </c>
      <c r="AN60" s="522">
        <v>123</v>
      </c>
      <c r="AO60" s="522">
        <v>130</v>
      </c>
      <c r="AP60" s="522">
        <v>24</v>
      </c>
      <c r="AQ60" s="360"/>
    </row>
    <row r="61" spans="1:43" ht="12" customHeight="1" x14ac:dyDescent="0.2">
      <c r="A61" s="893"/>
      <c r="B61" s="528"/>
      <c r="C61" s="890">
        <v>22</v>
      </c>
      <c r="D61" s="621">
        <v>65</v>
      </c>
      <c r="E61" s="622" t="s">
        <v>2425</v>
      </c>
      <c r="F61" s="623"/>
      <c r="G61" s="623" t="s">
        <v>2616</v>
      </c>
      <c r="H61" s="622" t="s">
        <v>2425</v>
      </c>
      <c r="I61" s="624">
        <v>3</v>
      </c>
      <c r="J61" s="747" t="s">
        <v>2841</v>
      </c>
      <c r="K61" s="953" t="s">
        <v>2912</v>
      </c>
      <c r="L61" s="743">
        <v>0.5</v>
      </c>
      <c r="M61" s="744" t="str">
        <f t="shared" si="25"/>
        <v>grün</v>
      </c>
      <c r="N61" s="943" t="s">
        <v>2820</v>
      </c>
      <c r="O61" s="765">
        <v>42711</v>
      </c>
      <c r="P61" s="765">
        <v>42786</v>
      </c>
      <c r="Q61" s="741">
        <v>42711</v>
      </c>
      <c r="R61" s="741">
        <v>42786</v>
      </c>
      <c r="S61" s="762">
        <v>5</v>
      </c>
      <c r="T61" s="740">
        <v>3</v>
      </c>
      <c r="U61" s="740">
        <v>5</v>
      </c>
      <c r="V61" s="763">
        <v>5</v>
      </c>
      <c r="W61" s="764">
        <f t="shared" si="26"/>
        <v>3</v>
      </c>
      <c r="X61" s="764">
        <f t="shared" si="27"/>
        <v>2</v>
      </c>
      <c r="Y61" s="764">
        <f t="shared" si="28"/>
        <v>5</v>
      </c>
      <c r="Z61" s="764">
        <f t="shared" si="29"/>
        <v>0</v>
      </c>
      <c r="AA61" s="761">
        <v>175</v>
      </c>
      <c r="AB61" s="760">
        <f>nlc_rescost($S61:$U61,'Calc-Master'!$AX$13:$BF$13,AB$21,2)</f>
        <v>105</v>
      </c>
      <c r="AC61" s="760">
        <f>nlc_rescost($S61:$U61,'Calc-Master'!$AX$13:$BF$13,AC$21,3)</f>
        <v>175</v>
      </c>
      <c r="AD61" s="761"/>
      <c r="AE61" s="739"/>
      <c r="AF61" s="739"/>
      <c r="AG61" s="759">
        <v>175</v>
      </c>
      <c r="AH61" s="760">
        <f t="shared" si="30"/>
        <v>105</v>
      </c>
      <c r="AI61" s="760">
        <f t="shared" si="31"/>
        <v>70</v>
      </c>
      <c r="AJ61" s="760">
        <f t="shared" si="32"/>
        <v>175</v>
      </c>
      <c r="AK61" s="760">
        <f t="shared" si="33"/>
        <v>0</v>
      </c>
      <c r="AL61" s="737"/>
      <c r="AM61" s="522">
        <v>16</v>
      </c>
      <c r="AN61" s="522">
        <v>132</v>
      </c>
      <c r="AO61" s="522">
        <v>139</v>
      </c>
      <c r="AP61" s="522">
        <v>24</v>
      </c>
      <c r="AQ61" s="360"/>
    </row>
    <row r="62" spans="1:43" ht="12" customHeight="1" x14ac:dyDescent="0.2">
      <c r="A62" s="893"/>
      <c r="B62" s="528"/>
      <c r="C62" s="890">
        <v>23</v>
      </c>
      <c r="D62" s="621">
        <v>64</v>
      </c>
      <c r="E62" s="622" t="s">
        <v>2425</v>
      </c>
      <c r="F62" s="623"/>
      <c r="G62" s="623" t="s">
        <v>2616</v>
      </c>
      <c r="H62" s="622" t="s">
        <v>2425</v>
      </c>
      <c r="I62" s="624">
        <v>3</v>
      </c>
      <c r="J62" s="747" t="s">
        <v>2846</v>
      </c>
      <c r="K62" s="953" t="s">
        <v>2913</v>
      </c>
      <c r="L62" s="743">
        <v>0</v>
      </c>
      <c r="M62" s="744" t="str">
        <f t="shared" si="25"/>
        <v>grün</v>
      </c>
      <c r="N62" s="943" t="s">
        <v>2820</v>
      </c>
      <c r="O62" s="765">
        <v>42786</v>
      </c>
      <c r="P62" s="765">
        <v>42809</v>
      </c>
      <c r="Q62" s="741">
        <v>42786</v>
      </c>
      <c r="R62" s="741">
        <v>42809</v>
      </c>
      <c r="S62" s="762">
        <v>5</v>
      </c>
      <c r="T62" s="740"/>
      <c r="U62" s="740">
        <v>5</v>
      </c>
      <c r="V62" s="763">
        <v>5</v>
      </c>
      <c r="W62" s="764">
        <f t="shared" si="26"/>
        <v>0</v>
      </c>
      <c r="X62" s="764">
        <f t="shared" si="27"/>
        <v>5</v>
      </c>
      <c r="Y62" s="764">
        <f t="shared" si="28"/>
        <v>5</v>
      </c>
      <c r="Z62" s="764">
        <f t="shared" si="29"/>
        <v>0</v>
      </c>
      <c r="AA62" s="761">
        <v>175</v>
      </c>
      <c r="AB62" s="760">
        <f>nlc_rescost($S62:$U62,'Calc-Master'!$AX$13:$BF$13,AB$21,2)</f>
        <v>0</v>
      </c>
      <c r="AC62" s="760">
        <f>nlc_rescost($S62:$U62,'Calc-Master'!$AX$13:$BF$13,AC$21,3)</f>
        <v>175</v>
      </c>
      <c r="AD62" s="761"/>
      <c r="AE62" s="739"/>
      <c r="AF62" s="739"/>
      <c r="AG62" s="759">
        <v>175</v>
      </c>
      <c r="AH62" s="760">
        <f t="shared" si="30"/>
        <v>0</v>
      </c>
      <c r="AI62" s="760">
        <f t="shared" si="31"/>
        <v>175</v>
      </c>
      <c r="AJ62" s="760">
        <f t="shared" si="32"/>
        <v>175</v>
      </c>
      <c r="AK62" s="760">
        <f t="shared" si="33"/>
        <v>0</v>
      </c>
      <c r="AL62" s="737"/>
      <c r="AM62" s="522">
        <v>16</v>
      </c>
      <c r="AN62" s="522">
        <v>141</v>
      </c>
      <c r="AO62" s="522">
        <v>148</v>
      </c>
      <c r="AP62" s="522">
        <v>24</v>
      </c>
      <c r="AQ62" s="360"/>
    </row>
    <row r="63" spans="1:43" ht="12" customHeight="1" x14ac:dyDescent="0.2">
      <c r="A63" s="893"/>
      <c r="B63" s="528"/>
      <c r="C63" s="890">
        <v>24</v>
      </c>
      <c r="D63" s="621">
        <v>63</v>
      </c>
      <c r="E63" s="622" t="s">
        <v>2425</v>
      </c>
      <c r="F63" s="623"/>
      <c r="G63" s="623" t="s">
        <v>2616</v>
      </c>
      <c r="H63" s="622" t="s">
        <v>2425</v>
      </c>
      <c r="I63" s="624">
        <v>3</v>
      </c>
      <c r="J63" s="747" t="s">
        <v>2850</v>
      </c>
      <c r="K63" s="953" t="s">
        <v>2909</v>
      </c>
      <c r="L63" s="743">
        <v>0</v>
      </c>
      <c r="M63" s="744" t="str">
        <f t="shared" si="25"/>
        <v>grün</v>
      </c>
      <c r="N63" s="943" t="s">
        <v>2820</v>
      </c>
      <c r="O63" s="765">
        <v>42786</v>
      </c>
      <c r="P63" s="765">
        <v>42809</v>
      </c>
      <c r="Q63" s="741">
        <v>42786</v>
      </c>
      <c r="R63" s="741">
        <v>42809</v>
      </c>
      <c r="S63" s="762">
        <v>3</v>
      </c>
      <c r="T63" s="740"/>
      <c r="U63" s="740">
        <v>3</v>
      </c>
      <c r="V63" s="763">
        <v>3</v>
      </c>
      <c r="W63" s="764">
        <f t="shared" si="26"/>
        <v>0</v>
      </c>
      <c r="X63" s="764">
        <f t="shared" si="27"/>
        <v>3</v>
      </c>
      <c r="Y63" s="764">
        <f t="shared" si="28"/>
        <v>3</v>
      </c>
      <c r="Z63" s="764">
        <f t="shared" si="29"/>
        <v>0</v>
      </c>
      <c r="AA63" s="761">
        <v>105</v>
      </c>
      <c r="AB63" s="760">
        <f>nlc_rescost($S63:$U63,'Calc-Master'!$AX$13:$BF$13,AB$21,2)</f>
        <v>0</v>
      </c>
      <c r="AC63" s="760">
        <f>nlc_rescost($S63:$U63,'Calc-Master'!$AX$13:$BF$13,AC$21,3)</f>
        <v>105</v>
      </c>
      <c r="AD63" s="761"/>
      <c r="AE63" s="739"/>
      <c r="AF63" s="739"/>
      <c r="AG63" s="759">
        <v>105</v>
      </c>
      <c r="AH63" s="760">
        <f t="shared" si="30"/>
        <v>0</v>
      </c>
      <c r="AI63" s="760">
        <f t="shared" si="31"/>
        <v>105</v>
      </c>
      <c r="AJ63" s="760">
        <f t="shared" si="32"/>
        <v>105</v>
      </c>
      <c r="AK63" s="760">
        <f t="shared" si="33"/>
        <v>0</v>
      </c>
      <c r="AL63" s="737"/>
      <c r="AM63" s="522">
        <v>16</v>
      </c>
      <c r="AN63" s="522">
        <v>150</v>
      </c>
      <c r="AO63" s="522">
        <v>157</v>
      </c>
      <c r="AP63" s="522">
        <v>24</v>
      </c>
      <c r="AQ63" s="360"/>
    </row>
    <row r="64" spans="1:43" ht="12" customHeight="1" x14ac:dyDescent="0.2">
      <c r="A64" s="893"/>
      <c r="B64" s="528"/>
      <c r="C64" s="890">
        <v>25</v>
      </c>
      <c r="D64" s="621">
        <v>62</v>
      </c>
      <c r="E64" s="622" t="s">
        <v>2425</v>
      </c>
      <c r="F64" s="623"/>
      <c r="G64" s="623" t="s">
        <v>2616</v>
      </c>
      <c r="H64" s="622" t="s">
        <v>2425</v>
      </c>
      <c r="I64" s="624">
        <v>3</v>
      </c>
      <c r="J64" s="747" t="s">
        <v>2852</v>
      </c>
      <c r="K64" s="953" t="s">
        <v>2914</v>
      </c>
      <c r="L64" s="743">
        <v>0</v>
      </c>
      <c r="M64" s="744" t="str">
        <f t="shared" si="25"/>
        <v>grün</v>
      </c>
      <c r="N64" s="943" t="s">
        <v>2820</v>
      </c>
      <c r="O64" s="765">
        <v>42795</v>
      </c>
      <c r="P64" s="765">
        <v>42814</v>
      </c>
      <c r="Q64" s="741">
        <v>42795</v>
      </c>
      <c r="R64" s="741">
        <v>42814</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159</v>
      </c>
      <c r="AO64" s="522">
        <v>166</v>
      </c>
      <c r="AP64" s="522">
        <v>24</v>
      </c>
      <c r="AQ64" s="360"/>
    </row>
    <row r="65" spans="1:43" ht="12" customHeight="1" x14ac:dyDescent="0.2">
      <c r="A65" s="893"/>
      <c r="B65" s="528"/>
      <c r="C65" s="890">
        <v>26</v>
      </c>
      <c r="D65" s="621">
        <v>61</v>
      </c>
      <c r="E65" s="622" t="s">
        <v>2425</v>
      </c>
      <c r="F65" s="623"/>
      <c r="G65" s="623" t="s">
        <v>2616</v>
      </c>
      <c r="H65" s="622" t="s">
        <v>2425</v>
      </c>
      <c r="I65" s="624">
        <v>3</v>
      </c>
      <c r="J65" s="747" t="s">
        <v>2907</v>
      </c>
      <c r="K65" s="953" t="s">
        <v>2915</v>
      </c>
      <c r="L65" s="743">
        <v>0</v>
      </c>
      <c r="M65" s="744" t="str">
        <f t="shared" si="25"/>
        <v>grün</v>
      </c>
      <c r="N65" s="943" t="s">
        <v>2820</v>
      </c>
      <c r="O65" s="765">
        <v>42795</v>
      </c>
      <c r="P65" s="765">
        <v>42814</v>
      </c>
      <c r="Q65" s="741">
        <v>42795</v>
      </c>
      <c r="R65" s="741">
        <v>42814</v>
      </c>
      <c r="S65" s="762">
        <v>7</v>
      </c>
      <c r="T65" s="740"/>
      <c r="U65" s="740">
        <v>7</v>
      </c>
      <c r="V65" s="763">
        <v>7</v>
      </c>
      <c r="W65" s="764">
        <f t="shared" si="26"/>
        <v>0</v>
      </c>
      <c r="X65" s="764">
        <f t="shared" si="27"/>
        <v>7</v>
      </c>
      <c r="Y65" s="764">
        <f t="shared" si="28"/>
        <v>7</v>
      </c>
      <c r="Z65" s="764">
        <f t="shared" si="29"/>
        <v>0</v>
      </c>
      <c r="AA65" s="761">
        <v>245</v>
      </c>
      <c r="AB65" s="760">
        <f>nlc_rescost($S65:$U65,'Calc-Master'!$AX$13:$BF$13,AB$21,2)</f>
        <v>0</v>
      </c>
      <c r="AC65" s="760">
        <f>nlc_rescost($S65:$U65,'Calc-Master'!$AX$13:$BF$13,AC$21,3)</f>
        <v>245</v>
      </c>
      <c r="AD65" s="761"/>
      <c r="AE65" s="739"/>
      <c r="AF65" s="739"/>
      <c r="AG65" s="759">
        <v>245</v>
      </c>
      <c r="AH65" s="760">
        <f t="shared" si="30"/>
        <v>0</v>
      </c>
      <c r="AI65" s="760">
        <f t="shared" si="31"/>
        <v>245</v>
      </c>
      <c r="AJ65" s="760">
        <f t="shared" si="32"/>
        <v>245</v>
      </c>
      <c r="AK65" s="760">
        <f t="shared" si="33"/>
        <v>0</v>
      </c>
      <c r="AL65" s="737"/>
      <c r="AM65" s="522">
        <v>16</v>
      </c>
      <c r="AN65" s="522">
        <v>168</v>
      </c>
      <c r="AO65" s="522">
        <v>175</v>
      </c>
      <c r="AP65" s="522">
        <v>24</v>
      </c>
      <c r="AQ65" s="360"/>
    </row>
    <row r="66" spans="1:43" ht="12" customHeight="1" x14ac:dyDescent="0.2">
      <c r="A66" s="893"/>
      <c r="B66" s="528"/>
      <c r="C66" s="890">
        <v>27</v>
      </c>
      <c r="D66" s="629">
        <v>72</v>
      </c>
      <c r="E66" s="630" t="s">
        <v>2059</v>
      </c>
      <c r="F66" s="630"/>
      <c r="G66" s="630" t="s">
        <v>728</v>
      </c>
      <c r="H66" s="631" t="s">
        <v>2059</v>
      </c>
      <c r="I66" s="632">
        <v>2</v>
      </c>
      <c r="J66" s="748" t="s">
        <v>2826</v>
      </c>
      <c r="K66" s="746" t="s">
        <v>2917</v>
      </c>
      <c r="L66" s="633">
        <v>0</v>
      </c>
      <c r="M66" s="745" t="str">
        <f t="shared" si="25"/>
        <v>grün</v>
      </c>
      <c r="N66" s="749"/>
      <c r="O66" s="634">
        <v>42795</v>
      </c>
      <c r="P66" s="634">
        <v>42810</v>
      </c>
      <c r="Q66" s="750">
        <v>42795</v>
      </c>
      <c r="R66" s="750">
        <v>42810</v>
      </c>
      <c r="S66" s="752">
        <v>8</v>
      </c>
      <c r="T66" s="751">
        <v>0</v>
      </c>
      <c r="U66" s="751">
        <v>8</v>
      </c>
      <c r="V66" s="753">
        <v>8</v>
      </c>
      <c r="W66" s="754">
        <f t="shared" si="26"/>
        <v>0</v>
      </c>
      <c r="X66" s="754">
        <f t="shared" si="27"/>
        <v>8</v>
      </c>
      <c r="Y66" s="754">
        <f t="shared" si="28"/>
        <v>8</v>
      </c>
      <c r="Z66" s="754">
        <f t="shared" si="29"/>
        <v>0</v>
      </c>
      <c r="AA66" s="755">
        <v>280</v>
      </c>
      <c r="AB66" s="756">
        <f>nlc_rescost($S66:$U66,'Calc-Master'!$AX$13:$BF$13,AB$21,2)</f>
        <v>0</v>
      </c>
      <c r="AC66" s="756">
        <f>nlc_rescost($S66:$U66,'Calc-Master'!$AX$13:$BF$13,AC$21,3)</f>
        <v>280</v>
      </c>
      <c r="AD66" s="755">
        <v>0</v>
      </c>
      <c r="AE66" s="757">
        <v>0</v>
      </c>
      <c r="AF66" s="757">
        <v>0</v>
      </c>
      <c r="AG66" s="758">
        <v>280</v>
      </c>
      <c r="AH66" s="756">
        <f t="shared" si="30"/>
        <v>0</v>
      </c>
      <c r="AI66" s="756">
        <f t="shared" si="31"/>
        <v>280</v>
      </c>
      <c r="AJ66" s="756">
        <f t="shared" si="32"/>
        <v>280</v>
      </c>
      <c r="AK66" s="756">
        <f t="shared" si="33"/>
        <v>0</v>
      </c>
      <c r="AL66" s="738"/>
      <c r="AM66" s="523">
        <v>26</v>
      </c>
      <c r="AN66" s="523">
        <v>15</v>
      </c>
      <c r="AO66" s="523">
        <v>22</v>
      </c>
      <c r="AP66" s="523">
        <v>36</v>
      </c>
      <c r="AQ66" s="360"/>
    </row>
    <row r="67" spans="1:43" ht="12" customHeight="1" x14ac:dyDescent="0.2">
      <c r="A67" s="893"/>
      <c r="B67" s="528"/>
      <c r="C67" s="890">
        <v>28</v>
      </c>
      <c r="D67" s="621">
        <v>71</v>
      </c>
      <c r="E67" s="622" t="s">
        <v>2425</v>
      </c>
      <c r="F67" s="623"/>
      <c r="G67" s="623" t="s">
        <v>2616</v>
      </c>
      <c r="H67" s="622" t="s">
        <v>2425</v>
      </c>
      <c r="I67" s="624">
        <v>3</v>
      </c>
      <c r="J67" s="747" t="s">
        <v>2827</v>
      </c>
      <c r="K67" s="953" t="s">
        <v>2961</v>
      </c>
      <c r="L67" s="743">
        <v>0</v>
      </c>
      <c r="M67" s="744" t="str">
        <f t="shared" si="25"/>
        <v>grün</v>
      </c>
      <c r="N67" s="943" t="s">
        <v>2818</v>
      </c>
      <c r="O67" s="765">
        <v>42795</v>
      </c>
      <c r="P67" s="765">
        <v>42810</v>
      </c>
      <c r="Q67" s="741">
        <v>42795</v>
      </c>
      <c r="R67" s="741">
        <v>42810</v>
      </c>
      <c r="S67" s="762">
        <v>6</v>
      </c>
      <c r="T67" s="740"/>
      <c r="U67" s="740">
        <v>6</v>
      </c>
      <c r="V67" s="763">
        <v>6</v>
      </c>
      <c r="W67" s="764">
        <f t="shared" si="26"/>
        <v>0</v>
      </c>
      <c r="X67" s="764">
        <f t="shared" si="27"/>
        <v>6</v>
      </c>
      <c r="Y67" s="764">
        <f t="shared" si="28"/>
        <v>6</v>
      </c>
      <c r="Z67" s="764">
        <f t="shared" si="29"/>
        <v>0</v>
      </c>
      <c r="AA67" s="761">
        <v>210</v>
      </c>
      <c r="AB67" s="760">
        <f>nlc_rescost($S67:$U67,'Calc-Master'!$AX$13:$BF$13,AB$21,2)</f>
        <v>0</v>
      </c>
      <c r="AC67" s="760">
        <f>nlc_rescost($S67:$U67,'Calc-Master'!$AX$13:$BF$13,AC$21,3)</f>
        <v>210</v>
      </c>
      <c r="AD67" s="761"/>
      <c r="AE67" s="739"/>
      <c r="AF67" s="739"/>
      <c r="AG67" s="759">
        <v>210</v>
      </c>
      <c r="AH67" s="760">
        <f t="shared" si="30"/>
        <v>0</v>
      </c>
      <c r="AI67" s="760">
        <f t="shared" si="31"/>
        <v>210</v>
      </c>
      <c r="AJ67" s="760">
        <f t="shared" si="32"/>
        <v>210</v>
      </c>
      <c r="AK67" s="760">
        <f t="shared" si="33"/>
        <v>0</v>
      </c>
      <c r="AL67" s="737"/>
      <c r="AM67" s="522">
        <v>28</v>
      </c>
      <c r="AN67" s="522">
        <v>24</v>
      </c>
      <c r="AO67" s="522">
        <v>31</v>
      </c>
      <c r="AP67" s="522">
        <v>36</v>
      </c>
      <c r="AQ67" s="360"/>
    </row>
    <row r="68" spans="1:43" ht="12" customHeight="1" x14ac:dyDescent="0.2">
      <c r="A68" s="893"/>
      <c r="B68" s="528"/>
      <c r="C68" s="890">
        <v>29</v>
      </c>
      <c r="D68" s="621">
        <v>70</v>
      </c>
      <c r="E68" s="622" t="s">
        <v>2425</v>
      </c>
      <c r="F68" s="623"/>
      <c r="G68" s="623" t="s">
        <v>2616</v>
      </c>
      <c r="H68" s="622" t="s">
        <v>2425</v>
      </c>
      <c r="I68" s="624">
        <v>3</v>
      </c>
      <c r="J68" s="747" t="s">
        <v>2853</v>
      </c>
      <c r="K68" s="953" t="s">
        <v>2918</v>
      </c>
      <c r="L68" s="743">
        <v>0</v>
      </c>
      <c r="M68" s="744" t="str">
        <f t="shared" si="25"/>
        <v>grün</v>
      </c>
      <c r="N68" s="943" t="s">
        <v>2818</v>
      </c>
      <c r="O68" s="765">
        <v>42795</v>
      </c>
      <c r="P68" s="765">
        <v>42810</v>
      </c>
      <c r="Q68" s="741">
        <v>42795</v>
      </c>
      <c r="R68" s="741">
        <v>42810</v>
      </c>
      <c r="S68" s="762">
        <v>2</v>
      </c>
      <c r="T68" s="740"/>
      <c r="U68" s="740">
        <v>2</v>
      </c>
      <c r="V68" s="763">
        <v>2</v>
      </c>
      <c r="W68" s="764">
        <f t="shared" si="26"/>
        <v>0</v>
      </c>
      <c r="X68" s="764">
        <f t="shared" si="27"/>
        <v>2</v>
      </c>
      <c r="Y68" s="764">
        <f t="shared" si="28"/>
        <v>2</v>
      </c>
      <c r="Z68" s="764">
        <f t="shared" si="29"/>
        <v>0</v>
      </c>
      <c r="AA68" s="761">
        <v>70</v>
      </c>
      <c r="AB68" s="760">
        <f>nlc_rescost($S68:$U68,'Calc-Master'!$AX$13:$BF$13,AB$21,2)</f>
        <v>0</v>
      </c>
      <c r="AC68" s="760">
        <f>nlc_rescost($S68:$U68,'Calc-Master'!$AX$13:$BF$13,AC$21,3)</f>
        <v>70</v>
      </c>
      <c r="AD68" s="761"/>
      <c r="AE68" s="739"/>
      <c r="AF68" s="739"/>
      <c r="AG68" s="759">
        <v>70</v>
      </c>
      <c r="AH68" s="760">
        <f t="shared" si="30"/>
        <v>0</v>
      </c>
      <c r="AI68" s="760">
        <f t="shared" si="31"/>
        <v>70</v>
      </c>
      <c r="AJ68" s="760">
        <f t="shared" si="32"/>
        <v>70</v>
      </c>
      <c r="AK68" s="760">
        <f t="shared" si="33"/>
        <v>0</v>
      </c>
      <c r="AL68" s="737"/>
      <c r="AM68" s="522">
        <v>28</v>
      </c>
      <c r="AN68" s="522">
        <v>33</v>
      </c>
      <c r="AO68" s="522">
        <v>40</v>
      </c>
      <c r="AP68" s="522">
        <v>36</v>
      </c>
      <c r="AQ68" s="360"/>
    </row>
    <row r="69" spans="1:43" ht="12" customHeight="1" x14ac:dyDescent="0.2">
      <c r="A69" s="893"/>
      <c r="B69" s="528"/>
      <c r="C69" s="890">
        <v>30</v>
      </c>
      <c r="D69" s="629">
        <v>69</v>
      </c>
      <c r="E69" s="630" t="s">
        <v>2059</v>
      </c>
      <c r="F69" s="630"/>
      <c r="G69" s="630" t="s">
        <v>728</v>
      </c>
      <c r="H69" s="631" t="s">
        <v>2059</v>
      </c>
      <c r="I69" s="632">
        <v>2</v>
      </c>
      <c r="J69" s="748" t="s">
        <v>2828</v>
      </c>
      <c r="K69" s="746" t="s">
        <v>2919</v>
      </c>
      <c r="L69" s="633">
        <v>0.5</v>
      </c>
      <c r="M69" s="745" t="str">
        <f t="shared" si="25"/>
        <v>grün</v>
      </c>
      <c r="N69" s="749"/>
      <c r="O69" s="634">
        <v>42690</v>
      </c>
      <c r="P69" s="634">
        <v>42810</v>
      </c>
      <c r="Q69" s="750">
        <v>42690</v>
      </c>
      <c r="R69" s="750">
        <v>42810</v>
      </c>
      <c r="S69" s="752">
        <v>17</v>
      </c>
      <c r="T69" s="751">
        <v>8</v>
      </c>
      <c r="U69" s="751">
        <v>17</v>
      </c>
      <c r="V69" s="753">
        <v>17</v>
      </c>
      <c r="W69" s="754">
        <f t="shared" si="26"/>
        <v>8</v>
      </c>
      <c r="X69" s="754">
        <f t="shared" si="27"/>
        <v>9</v>
      </c>
      <c r="Y69" s="754">
        <f t="shared" si="28"/>
        <v>17</v>
      </c>
      <c r="Z69" s="754">
        <f t="shared" si="29"/>
        <v>0</v>
      </c>
      <c r="AA69" s="755">
        <v>595</v>
      </c>
      <c r="AB69" s="756">
        <f>nlc_rescost($S69:$U69,'Calc-Master'!$AX$13:$BF$13,AB$21,2)</f>
        <v>280</v>
      </c>
      <c r="AC69" s="756">
        <f>nlc_rescost($S69:$U69,'Calc-Master'!$AX$13:$BF$13,AC$21,3)</f>
        <v>595</v>
      </c>
      <c r="AD69" s="755">
        <v>0</v>
      </c>
      <c r="AE69" s="757">
        <v>0</v>
      </c>
      <c r="AF69" s="757">
        <v>0</v>
      </c>
      <c r="AG69" s="758">
        <v>595</v>
      </c>
      <c r="AH69" s="756">
        <f t="shared" si="30"/>
        <v>280</v>
      </c>
      <c r="AI69" s="756">
        <f t="shared" si="31"/>
        <v>315</v>
      </c>
      <c r="AJ69" s="756">
        <f t="shared" si="32"/>
        <v>595</v>
      </c>
      <c r="AK69" s="756">
        <f t="shared" si="33"/>
        <v>0</v>
      </c>
      <c r="AL69" s="738"/>
      <c r="AM69" s="523">
        <v>38</v>
      </c>
      <c r="AN69" s="523">
        <v>15</v>
      </c>
      <c r="AO69" s="523">
        <v>22</v>
      </c>
      <c r="AP69" s="523">
        <v>48</v>
      </c>
      <c r="AQ69" s="360"/>
    </row>
    <row r="70" spans="1:43" ht="12" customHeight="1" x14ac:dyDescent="0.2">
      <c r="A70" s="893"/>
      <c r="B70" s="528"/>
      <c r="C70" s="890">
        <v>31</v>
      </c>
      <c r="D70" s="621">
        <v>60</v>
      </c>
      <c r="E70" s="622" t="s">
        <v>2425</v>
      </c>
      <c r="F70" s="623"/>
      <c r="G70" s="623" t="s">
        <v>2616</v>
      </c>
      <c r="H70" s="622" t="s">
        <v>2425</v>
      </c>
      <c r="I70" s="624">
        <v>3</v>
      </c>
      <c r="J70" s="747" t="s">
        <v>2829</v>
      </c>
      <c r="K70" s="953" t="s">
        <v>2920</v>
      </c>
      <c r="L70" s="743">
        <v>0.5</v>
      </c>
      <c r="M70" s="744" t="str">
        <f t="shared" si="25"/>
        <v>grün</v>
      </c>
      <c r="N70" s="943" t="s">
        <v>2820</v>
      </c>
      <c r="O70" s="765">
        <v>42690</v>
      </c>
      <c r="P70" s="765">
        <v>42786</v>
      </c>
      <c r="Q70" s="741">
        <v>42690</v>
      </c>
      <c r="R70" s="741">
        <v>42786</v>
      </c>
      <c r="S70" s="762">
        <v>7</v>
      </c>
      <c r="T70" s="740">
        <v>5</v>
      </c>
      <c r="U70" s="740">
        <v>7</v>
      </c>
      <c r="V70" s="763">
        <v>7</v>
      </c>
      <c r="W70" s="764">
        <f t="shared" si="26"/>
        <v>5</v>
      </c>
      <c r="X70" s="764">
        <f t="shared" si="27"/>
        <v>2</v>
      </c>
      <c r="Y70" s="764">
        <f t="shared" si="28"/>
        <v>7</v>
      </c>
      <c r="Z70" s="764">
        <f t="shared" si="29"/>
        <v>0</v>
      </c>
      <c r="AA70" s="761">
        <v>245</v>
      </c>
      <c r="AB70" s="760">
        <f>nlc_rescost($S70:$U70,'Calc-Master'!$AX$13:$BF$13,AB$21,2)</f>
        <v>175</v>
      </c>
      <c r="AC70" s="760">
        <f>nlc_rescost($S70:$U70,'Calc-Master'!$AX$13:$BF$13,AC$21,3)</f>
        <v>245</v>
      </c>
      <c r="AD70" s="761"/>
      <c r="AE70" s="739"/>
      <c r="AF70" s="739"/>
      <c r="AG70" s="759">
        <v>245</v>
      </c>
      <c r="AH70" s="760">
        <f t="shared" si="30"/>
        <v>175</v>
      </c>
      <c r="AI70" s="760">
        <f t="shared" si="31"/>
        <v>70</v>
      </c>
      <c r="AJ70" s="760">
        <f t="shared" si="32"/>
        <v>245</v>
      </c>
      <c r="AK70" s="760">
        <f t="shared" si="33"/>
        <v>0</v>
      </c>
      <c r="AL70" s="737"/>
      <c r="AM70" s="522">
        <v>40</v>
      </c>
      <c r="AN70" s="522">
        <v>24</v>
      </c>
      <c r="AO70" s="522">
        <v>31</v>
      </c>
      <c r="AP70" s="522">
        <v>48</v>
      </c>
      <c r="AQ70" s="360"/>
    </row>
    <row r="71" spans="1:43" ht="12" customHeight="1" x14ac:dyDescent="0.2">
      <c r="A71" s="893"/>
      <c r="B71" s="528"/>
      <c r="C71" s="890">
        <v>32</v>
      </c>
      <c r="D71" s="625">
        <v>59</v>
      </c>
      <c r="E71" s="626" t="s">
        <v>2216</v>
      </c>
      <c r="F71" s="626"/>
      <c r="G71" s="626" t="s">
        <v>2616</v>
      </c>
      <c r="H71" s="627" t="s">
        <v>2216</v>
      </c>
      <c r="I71" s="628">
        <v>3</v>
      </c>
      <c r="J71" s="694" t="s">
        <v>2830</v>
      </c>
      <c r="K71" s="695" t="s">
        <v>2921</v>
      </c>
      <c r="L71" s="696">
        <v>1</v>
      </c>
      <c r="M71" s="697" t="s">
        <v>854</v>
      </c>
      <c r="N71" s="698"/>
      <c r="O71" s="699">
        <v>42704</v>
      </c>
      <c r="P71" s="699">
        <v>42704</v>
      </c>
      <c r="Q71" s="700">
        <v>42704</v>
      </c>
      <c r="R71" s="701">
        <f>IF(Q71&lt;&gt;"",Q71,"")</f>
        <v>42704</v>
      </c>
      <c r="S71" s="702"/>
      <c r="T71" s="703"/>
      <c r="U71" s="703"/>
      <c r="V71" s="704">
        <v>0</v>
      </c>
      <c r="W71" s="705">
        <f>T71</f>
        <v>0</v>
      </c>
      <c r="X71" s="705">
        <f>Y71-W71</f>
        <v>0</v>
      </c>
      <c r="Y71" s="705">
        <f>U71</f>
        <v>0</v>
      </c>
      <c r="Z71" s="705">
        <f>Y71-V71</f>
        <v>0</v>
      </c>
      <c r="AA71" s="706">
        <v>0</v>
      </c>
      <c r="AB71" s="707">
        <f>nlc_rescost($S71:$U71,'Calc-Master'!$AX$13:$BF$13,AB$21,2)</f>
        <v>0</v>
      </c>
      <c r="AC71" s="707">
        <f>nlc_rescost($S71:$U71,'Calc-Master'!$AX$13:$BF$13,AC$21,3)</f>
        <v>0</v>
      </c>
      <c r="AD71" s="706"/>
      <c r="AE71" s="708"/>
      <c r="AF71" s="708"/>
      <c r="AG71" s="709">
        <v>0</v>
      </c>
      <c r="AH71" s="707">
        <f>AB71+AE71</f>
        <v>0</v>
      </c>
      <c r="AI71" s="707">
        <f>AJ71-AH71</f>
        <v>0</v>
      </c>
      <c r="AJ71" s="707">
        <f>AC71+AF71</f>
        <v>0</v>
      </c>
      <c r="AK71" s="707">
        <f>AJ71-AG71</f>
        <v>0</v>
      </c>
      <c r="AL71" s="710"/>
      <c r="AM71" s="711">
        <v>40</v>
      </c>
      <c r="AN71" s="711">
        <v>33</v>
      </c>
      <c r="AO71" s="711">
        <v>40</v>
      </c>
      <c r="AP71" s="711">
        <v>48</v>
      </c>
      <c r="AQ71" s="360"/>
    </row>
    <row r="72" spans="1:43" ht="12" customHeight="1" x14ac:dyDescent="0.2">
      <c r="A72" s="893"/>
      <c r="B72" s="528"/>
      <c r="C72" s="890">
        <v>33</v>
      </c>
      <c r="D72" s="621">
        <v>75</v>
      </c>
      <c r="E72" s="622" t="s">
        <v>2425</v>
      </c>
      <c r="F72" s="623"/>
      <c r="G72" s="623" t="s">
        <v>2616</v>
      </c>
      <c r="H72" s="622" t="s">
        <v>2425</v>
      </c>
      <c r="I72" s="624">
        <v>3</v>
      </c>
      <c r="J72" s="747" t="s">
        <v>2854</v>
      </c>
      <c r="K72" s="953" t="s">
        <v>2922</v>
      </c>
      <c r="L72" s="743">
        <v>0.5</v>
      </c>
      <c r="M72" s="744" t="str">
        <f t="shared" si="25"/>
        <v>grün</v>
      </c>
      <c r="N72" s="943" t="s">
        <v>2820</v>
      </c>
      <c r="O72" s="765">
        <v>42753</v>
      </c>
      <c r="P72" s="765">
        <v>42810</v>
      </c>
      <c r="Q72" s="741">
        <v>42753</v>
      </c>
      <c r="R72" s="741">
        <v>42810</v>
      </c>
      <c r="S72" s="762">
        <v>10</v>
      </c>
      <c r="T72" s="740">
        <v>3</v>
      </c>
      <c r="U72" s="740">
        <v>10</v>
      </c>
      <c r="V72" s="763">
        <v>10</v>
      </c>
      <c r="W72" s="764">
        <f t="shared" si="26"/>
        <v>3</v>
      </c>
      <c r="X72" s="764">
        <f t="shared" si="27"/>
        <v>7</v>
      </c>
      <c r="Y72" s="764">
        <f t="shared" si="28"/>
        <v>10</v>
      </c>
      <c r="Z72" s="764">
        <f t="shared" si="29"/>
        <v>0</v>
      </c>
      <c r="AA72" s="761">
        <v>350</v>
      </c>
      <c r="AB72" s="760">
        <f>nlc_rescost($S72:$U72,'Calc-Master'!$AX$13:$BF$13,AB$21,2)</f>
        <v>105</v>
      </c>
      <c r="AC72" s="760">
        <f>nlc_rescost($S72:$U72,'Calc-Master'!$AX$13:$BF$13,AC$21,3)</f>
        <v>350</v>
      </c>
      <c r="AD72" s="761"/>
      <c r="AE72" s="739"/>
      <c r="AF72" s="739"/>
      <c r="AG72" s="759">
        <v>350</v>
      </c>
      <c r="AH72" s="760">
        <f t="shared" si="30"/>
        <v>105</v>
      </c>
      <c r="AI72" s="760">
        <f t="shared" si="31"/>
        <v>245</v>
      </c>
      <c r="AJ72" s="760">
        <f t="shared" si="32"/>
        <v>350</v>
      </c>
      <c r="AK72" s="760">
        <f t="shared" si="33"/>
        <v>0</v>
      </c>
      <c r="AL72" s="737"/>
      <c r="AM72" s="522">
        <v>40</v>
      </c>
      <c r="AN72" s="522">
        <v>42</v>
      </c>
      <c r="AO72" s="522">
        <v>49</v>
      </c>
      <c r="AP72" s="522">
        <v>48</v>
      </c>
      <c r="AQ72" s="360"/>
    </row>
    <row r="73" spans="1:43" ht="12" customHeight="1" x14ac:dyDescent="0.2">
      <c r="A73" s="893"/>
      <c r="B73" s="528"/>
      <c r="C73" s="890">
        <v>34</v>
      </c>
      <c r="D73" s="629">
        <v>74</v>
      </c>
      <c r="E73" s="630" t="s">
        <v>2059</v>
      </c>
      <c r="F73" s="630"/>
      <c r="G73" s="630" t="s">
        <v>728</v>
      </c>
      <c r="H73" s="631" t="s">
        <v>2059</v>
      </c>
      <c r="I73" s="632">
        <v>2</v>
      </c>
      <c r="J73" s="748" t="s">
        <v>2855</v>
      </c>
      <c r="K73" s="746" t="s">
        <v>2923</v>
      </c>
      <c r="L73" s="633">
        <v>0.5</v>
      </c>
      <c r="M73" s="745" t="str">
        <f t="shared" si="25"/>
        <v>grün</v>
      </c>
      <c r="N73" s="749"/>
      <c r="O73" s="634">
        <v>42704</v>
      </c>
      <c r="P73" s="634">
        <v>42810</v>
      </c>
      <c r="Q73" s="750">
        <v>42704</v>
      </c>
      <c r="R73" s="750">
        <v>42810</v>
      </c>
      <c r="S73" s="752">
        <v>10</v>
      </c>
      <c r="T73" s="751">
        <v>2</v>
      </c>
      <c r="U73" s="751">
        <v>10</v>
      </c>
      <c r="V73" s="753">
        <v>10</v>
      </c>
      <c r="W73" s="754">
        <f t="shared" si="26"/>
        <v>2</v>
      </c>
      <c r="X73" s="754">
        <f t="shared" si="27"/>
        <v>8</v>
      </c>
      <c r="Y73" s="754">
        <f t="shared" si="28"/>
        <v>10</v>
      </c>
      <c r="Z73" s="754">
        <f t="shared" si="29"/>
        <v>0</v>
      </c>
      <c r="AA73" s="755">
        <v>350</v>
      </c>
      <c r="AB73" s="756">
        <f>nlc_rescost($S73:$U73,'Calc-Master'!$AX$13:$BF$13,AB$21,2)</f>
        <v>70</v>
      </c>
      <c r="AC73" s="756">
        <f>nlc_rescost($S73:$U73,'Calc-Master'!$AX$13:$BF$13,AC$21,3)</f>
        <v>350</v>
      </c>
      <c r="AD73" s="755">
        <v>0</v>
      </c>
      <c r="AE73" s="757">
        <v>0</v>
      </c>
      <c r="AF73" s="757">
        <v>0</v>
      </c>
      <c r="AG73" s="758">
        <v>350</v>
      </c>
      <c r="AH73" s="756">
        <f t="shared" si="30"/>
        <v>70</v>
      </c>
      <c r="AI73" s="756">
        <f t="shared" si="31"/>
        <v>280</v>
      </c>
      <c r="AJ73" s="756">
        <f t="shared" si="32"/>
        <v>350</v>
      </c>
      <c r="AK73" s="756">
        <f t="shared" si="33"/>
        <v>0</v>
      </c>
      <c r="AL73" s="738"/>
      <c r="AM73" s="523">
        <v>50</v>
      </c>
      <c r="AN73" s="523">
        <v>15</v>
      </c>
      <c r="AO73" s="523">
        <v>22</v>
      </c>
      <c r="AP73" s="523">
        <v>60</v>
      </c>
      <c r="AQ73" s="360"/>
    </row>
    <row r="74" spans="1:43" ht="12" customHeight="1" x14ac:dyDescent="0.2">
      <c r="A74" s="893"/>
      <c r="B74" s="528"/>
      <c r="C74" s="890">
        <v>35</v>
      </c>
      <c r="D74" s="621">
        <v>73</v>
      </c>
      <c r="E74" s="622" t="s">
        <v>2425</v>
      </c>
      <c r="F74" s="623"/>
      <c r="G74" s="623" t="s">
        <v>2616</v>
      </c>
      <c r="H74" s="622" t="s">
        <v>2425</v>
      </c>
      <c r="I74" s="624">
        <v>3</v>
      </c>
      <c r="J74" s="747" t="s">
        <v>2856</v>
      </c>
      <c r="K74" s="953" t="s">
        <v>2924</v>
      </c>
      <c r="L74" s="743">
        <v>0.5</v>
      </c>
      <c r="M74" s="744" t="str">
        <f t="shared" si="25"/>
        <v>grün</v>
      </c>
      <c r="N74" s="943" t="s">
        <v>2819</v>
      </c>
      <c r="O74" s="765">
        <v>42704</v>
      </c>
      <c r="P74" s="765">
        <v>42810</v>
      </c>
      <c r="Q74" s="741">
        <v>42704</v>
      </c>
      <c r="R74" s="741">
        <v>42810</v>
      </c>
      <c r="S74" s="762">
        <v>10</v>
      </c>
      <c r="T74" s="740">
        <v>2</v>
      </c>
      <c r="U74" s="740">
        <v>10</v>
      </c>
      <c r="V74" s="763">
        <v>10</v>
      </c>
      <c r="W74" s="764">
        <f t="shared" si="26"/>
        <v>2</v>
      </c>
      <c r="X74" s="764">
        <f t="shared" si="27"/>
        <v>8</v>
      </c>
      <c r="Y74" s="764">
        <f t="shared" si="28"/>
        <v>10</v>
      </c>
      <c r="Z74" s="764">
        <f t="shared" si="29"/>
        <v>0</v>
      </c>
      <c r="AA74" s="761">
        <v>350</v>
      </c>
      <c r="AB74" s="760">
        <f>nlc_rescost($S74:$U74,'Calc-Master'!$AX$13:$BF$13,AB$21,2)</f>
        <v>70</v>
      </c>
      <c r="AC74" s="760">
        <f>nlc_rescost($S74:$U74,'Calc-Master'!$AX$13:$BF$13,AC$21,3)</f>
        <v>350</v>
      </c>
      <c r="AD74" s="761"/>
      <c r="AE74" s="739"/>
      <c r="AF74" s="739"/>
      <c r="AG74" s="759">
        <v>350</v>
      </c>
      <c r="AH74" s="760">
        <f t="shared" si="30"/>
        <v>70</v>
      </c>
      <c r="AI74" s="760">
        <f t="shared" si="31"/>
        <v>280</v>
      </c>
      <c r="AJ74" s="760">
        <f t="shared" si="32"/>
        <v>350</v>
      </c>
      <c r="AK74" s="760">
        <f t="shared" si="33"/>
        <v>0</v>
      </c>
      <c r="AL74" s="737"/>
      <c r="AM74" s="522">
        <v>52</v>
      </c>
      <c r="AN74" s="522">
        <v>24</v>
      </c>
      <c r="AO74" s="522">
        <v>31</v>
      </c>
      <c r="AP74" s="522">
        <v>60</v>
      </c>
      <c r="AQ74" s="360"/>
    </row>
    <row r="75" spans="1:43" ht="12" customHeight="1" x14ac:dyDescent="0.2">
      <c r="A75" s="893"/>
      <c r="B75" s="528"/>
      <c r="C75" s="890">
        <v>36</v>
      </c>
      <c r="D75" s="629">
        <v>78</v>
      </c>
      <c r="E75" s="630" t="s">
        <v>2059</v>
      </c>
      <c r="F75" s="630"/>
      <c r="G75" s="630" t="s">
        <v>728</v>
      </c>
      <c r="H75" s="631" t="s">
        <v>2059</v>
      </c>
      <c r="I75" s="632">
        <v>2</v>
      </c>
      <c r="J75" s="748" t="s">
        <v>2926</v>
      </c>
      <c r="K75" s="746" t="s">
        <v>2925</v>
      </c>
      <c r="L75" s="633">
        <v>0</v>
      </c>
      <c r="M75" s="745" t="str">
        <f t="shared" si="25"/>
        <v>grün</v>
      </c>
      <c r="N75" s="749"/>
      <c r="O75" s="634">
        <v>42810</v>
      </c>
      <c r="P75" s="634">
        <v>42824</v>
      </c>
      <c r="Q75" s="750">
        <v>42810</v>
      </c>
      <c r="R75" s="750">
        <v>42824</v>
      </c>
      <c r="S75" s="752">
        <v>6</v>
      </c>
      <c r="T75" s="751">
        <v>0</v>
      </c>
      <c r="U75" s="751">
        <v>6</v>
      </c>
      <c r="V75" s="753">
        <v>6</v>
      </c>
      <c r="W75" s="754">
        <f t="shared" si="26"/>
        <v>0</v>
      </c>
      <c r="X75" s="754">
        <f t="shared" si="27"/>
        <v>6</v>
      </c>
      <c r="Y75" s="754">
        <f t="shared" si="28"/>
        <v>6</v>
      </c>
      <c r="Z75" s="754">
        <f t="shared" si="29"/>
        <v>0</v>
      </c>
      <c r="AA75" s="755">
        <v>210</v>
      </c>
      <c r="AB75" s="756">
        <f>nlc_rescost($S75:$U75,'Calc-Master'!$AX$13:$BF$13,AB$21,2)</f>
        <v>0</v>
      </c>
      <c r="AC75" s="756">
        <f>nlc_rescost($S75:$U75,'Calc-Master'!$AX$13:$BF$13,AC$21,3)</f>
        <v>210</v>
      </c>
      <c r="AD75" s="755">
        <v>0</v>
      </c>
      <c r="AE75" s="757">
        <v>0</v>
      </c>
      <c r="AF75" s="757">
        <v>0</v>
      </c>
      <c r="AG75" s="758">
        <v>210</v>
      </c>
      <c r="AH75" s="756">
        <f t="shared" si="30"/>
        <v>0</v>
      </c>
      <c r="AI75" s="756">
        <f t="shared" si="31"/>
        <v>210</v>
      </c>
      <c r="AJ75" s="756">
        <f t="shared" si="32"/>
        <v>210</v>
      </c>
      <c r="AK75" s="756">
        <f t="shared" si="33"/>
        <v>0</v>
      </c>
      <c r="AL75" s="738"/>
      <c r="AM75" s="523">
        <v>62</v>
      </c>
      <c r="AN75" s="523">
        <v>15</v>
      </c>
      <c r="AO75" s="523">
        <v>22</v>
      </c>
      <c r="AP75" s="523">
        <v>72</v>
      </c>
      <c r="AQ75" s="360"/>
    </row>
    <row r="76" spans="1:43" ht="12" customHeight="1" x14ac:dyDescent="0.2">
      <c r="A76" s="893"/>
      <c r="B76" s="528"/>
      <c r="C76" s="890">
        <v>37</v>
      </c>
      <c r="D76" s="621">
        <v>77</v>
      </c>
      <c r="E76" s="622" t="s">
        <v>2425</v>
      </c>
      <c r="F76" s="623"/>
      <c r="G76" s="623" t="s">
        <v>2616</v>
      </c>
      <c r="H76" s="622" t="s">
        <v>2425</v>
      </c>
      <c r="I76" s="624">
        <v>3</v>
      </c>
      <c r="J76" s="747" t="s">
        <v>2927</v>
      </c>
      <c r="K76" s="953" t="s">
        <v>2928</v>
      </c>
      <c r="L76" s="743">
        <v>0</v>
      </c>
      <c r="M76" s="744" t="str">
        <f t="shared" si="25"/>
        <v>grün</v>
      </c>
      <c r="N76" s="943" t="s">
        <v>2818</v>
      </c>
      <c r="O76" s="765">
        <v>42810</v>
      </c>
      <c r="P76" s="765">
        <v>42824</v>
      </c>
      <c r="Q76" s="741">
        <v>42810</v>
      </c>
      <c r="R76" s="741">
        <v>42824</v>
      </c>
      <c r="S76" s="762">
        <v>6</v>
      </c>
      <c r="T76" s="740">
        <v>0</v>
      </c>
      <c r="U76" s="740">
        <v>6</v>
      </c>
      <c r="V76" s="763">
        <v>6</v>
      </c>
      <c r="W76" s="764">
        <f t="shared" si="26"/>
        <v>0</v>
      </c>
      <c r="X76" s="764">
        <f t="shared" si="27"/>
        <v>6</v>
      </c>
      <c r="Y76" s="764">
        <f t="shared" si="28"/>
        <v>6</v>
      </c>
      <c r="Z76" s="764">
        <f t="shared" si="29"/>
        <v>0</v>
      </c>
      <c r="AA76" s="761">
        <v>210</v>
      </c>
      <c r="AB76" s="760">
        <f>nlc_rescost($S76:$U76,'Calc-Master'!$AX$13:$BF$13,AB$21,2)</f>
        <v>0</v>
      </c>
      <c r="AC76" s="760">
        <f>nlc_rescost($S76:$U76,'Calc-Master'!$AX$13:$BF$13,AC$21,3)</f>
        <v>210</v>
      </c>
      <c r="AD76" s="761"/>
      <c r="AE76" s="739"/>
      <c r="AF76" s="739"/>
      <c r="AG76" s="759">
        <v>210</v>
      </c>
      <c r="AH76" s="760">
        <f t="shared" si="30"/>
        <v>0</v>
      </c>
      <c r="AI76" s="760">
        <f t="shared" si="31"/>
        <v>210</v>
      </c>
      <c r="AJ76" s="760">
        <f t="shared" si="32"/>
        <v>210</v>
      </c>
      <c r="AK76" s="760">
        <f t="shared" si="33"/>
        <v>0</v>
      </c>
      <c r="AL76" s="737"/>
      <c r="AM76" s="522">
        <v>64</v>
      </c>
      <c r="AN76" s="522">
        <v>24</v>
      </c>
      <c r="AO76" s="522">
        <v>31</v>
      </c>
      <c r="AP76" s="522">
        <v>72</v>
      </c>
      <c r="AQ76" s="360"/>
    </row>
    <row r="77" spans="1:43" ht="12" customHeight="1" x14ac:dyDescent="0.2">
      <c r="A77" s="893"/>
      <c r="B77" s="528"/>
      <c r="C77" s="890">
        <v>38</v>
      </c>
      <c r="D77" s="629">
        <v>80</v>
      </c>
      <c r="E77" s="630" t="s">
        <v>2059</v>
      </c>
      <c r="F77" s="630"/>
      <c r="G77" s="630" t="s">
        <v>728</v>
      </c>
      <c r="H77" s="631" t="s">
        <v>2059</v>
      </c>
      <c r="I77" s="632">
        <v>2</v>
      </c>
      <c r="J77" s="748" t="s">
        <v>2929</v>
      </c>
      <c r="K77" s="970" t="s">
        <v>2934</v>
      </c>
      <c r="L77" s="633">
        <v>1</v>
      </c>
      <c r="M77" s="745" t="s">
        <v>854</v>
      </c>
      <c r="N77" s="749"/>
      <c r="O77" s="634">
        <v>42635</v>
      </c>
      <c r="P77" s="634">
        <v>42684</v>
      </c>
      <c r="Q77" s="750">
        <v>42635</v>
      </c>
      <c r="R77" s="750">
        <v>42684</v>
      </c>
      <c r="S77" s="752">
        <v>30</v>
      </c>
      <c r="T77" s="751">
        <v>30</v>
      </c>
      <c r="U77" s="751">
        <v>30</v>
      </c>
      <c r="V77" s="753">
        <v>30</v>
      </c>
      <c r="W77" s="754">
        <f t="shared" si="26"/>
        <v>30</v>
      </c>
      <c r="X77" s="754">
        <f t="shared" si="27"/>
        <v>0</v>
      </c>
      <c r="Y77" s="754">
        <f t="shared" si="28"/>
        <v>30</v>
      </c>
      <c r="Z77" s="754">
        <f t="shared" si="29"/>
        <v>0</v>
      </c>
      <c r="AA77" s="755">
        <v>1050</v>
      </c>
      <c r="AB77" s="756">
        <f>nlc_rescost($S77:$U77,'Calc-Master'!$AX$13:$BF$13,AB$21,2)</f>
        <v>1050</v>
      </c>
      <c r="AC77" s="756">
        <f>nlc_rescost($S77:$U77,'Calc-Master'!$AX$13:$BF$13,AC$21,3)</f>
        <v>1050</v>
      </c>
      <c r="AD77" s="755">
        <v>0</v>
      </c>
      <c r="AE77" s="757">
        <v>0</v>
      </c>
      <c r="AF77" s="757">
        <v>0</v>
      </c>
      <c r="AG77" s="758">
        <v>1050</v>
      </c>
      <c r="AH77" s="756">
        <f t="shared" si="30"/>
        <v>1050</v>
      </c>
      <c r="AI77" s="756">
        <f t="shared" si="31"/>
        <v>0</v>
      </c>
      <c r="AJ77" s="756">
        <f t="shared" si="32"/>
        <v>1050</v>
      </c>
      <c r="AK77" s="756">
        <f t="shared" si="33"/>
        <v>0</v>
      </c>
      <c r="AL77" s="738"/>
      <c r="AM77" s="523">
        <v>74</v>
      </c>
      <c r="AN77" s="523">
        <v>15</v>
      </c>
      <c r="AO77" s="523">
        <v>22</v>
      </c>
      <c r="AP77" s="523">
        <v>84</v>
      </c>
      <c r="AQ77" s="360"/>
    </row>
    <row r="78" spans="1:43" ht="12" customHeight="1" x14ac:dyDescent="0.2">
      <c r="A78" s="893"/>
      <c r="B78" s="528"/>
      <c r="C78" s="890">
        <v>39</v>
      </c>
      <c r="D78" s="621">
        <v>82</v>
      </c>
      <c r="E78" s="622" t="s">
        <v>2425</v>
      </c>
      <c r="F78" s="623"/>
      <c r="G78" s="623" t="s">
        <v>2616</v>
      </c>
      <c r="H78" s="622" t="s">
        <v>2425</v>
      </c>
      <c r="I78" s="624">
        <v>3</v>
      </c>
      <c r="J78" s="747" t="s">
        <v>2930</v>
      </c>
      <c r="K78" s="953" t="s">
        <v>2953</v>
      </c>
      <c r="L78" s="743">
        <v>1</v>
      </c>
      <c r="M78" s="744" t="str">
        <f>green</f>
        <v>grün</v>
      </c>
      <c r="N78" s="943" t="s">
        <v>2818</v>
      </c>
      <c r="O78" s="765">
        <v>42635</v>
      </c>
      <c r="P78" s="765">
        <v>42684</v>
      </c>
      <c r="Q78" s="741">
        <v>42635</v>
      </c>
      <c r="R78" s="741">
        <v>42684</v>
      </c>
      <c r="S78" s="762">
        <v>10</v>
      </c>
      <c r="T78" s="740">
        <v>10</v>
      </c>
      <c r="U78" s="740">
        <v>10</v>
      </c>
      <c r="V78" s="763">
        <v>10</v>
      </c>
      <c r="W78" s="764">
        <f>T78</f>
        <v>10</v>
      </c>
      <c r="X78" s="764">
        <f>Y78-W78</f>
        <v>0</v>
      </c>
      <c r="Y78" s="764">
        <f>U78</f>
        <v>10</v>
      </c>
      <c r="Z78" s="764">
        <f>Y78-V78</f>
        <v>0</v>
      </c>
      <c r="AA78" s="761">
        <v>350</v>
      </c>
      <c r="AB78" s="760">
        <f>nlc_rescost($S78:$U78,'Calc-Master'!$AX$13:$BF$13,AB$21,2)</f>
        <v>350</v>
      </c>
      <c r="AC78" s="760">
        <f>nlc_rescost($S78:$U78,'Calc-Master'!$AX$13:$BF$13,AC$21,3)</f>
        <v>350</v>
      </c>
      <c r="AD78" s="761"/>
      <c r="AE78" s="739"/>
      <c r="AF78" s="739"/>
      <c r="AG78" s="759">
        <v>350</v>
      </c>
      <c r="AH78" s="760">
        <f>AB78+AE78</f>
        <v>350</v>
      </c>
      <c r="AI78" s="760">
        <f>AJ78-AH78</f>
        <v>0</v>
      </c>
      <c r="AJ78" s="760">
        <f>AC78+AF78</f>
        <v>350</v>
      </c>
      <c r="AK78" s="760">
        <f>AJ78-AG78</f>
        <v>0</v>
      </c>
      <c r="AL78" s="737"/>
      <c r="AM78" s="522"/>
      <c r="AN78" s="522"/>
      <c r="AO78" s="522"/>
      <c r="AP78" s="522"/>
      <c r="AQ78" s="360"/>
    </row>
    <row r="79" spans="1:43" ht="12" customHeight="1" x14ac:dyDescent="0.2">
      <c r="A79" s="893"/>
      <c r="B79" s="528"/>
      <c r="C79" s="890">
        <v>40</v>
      </c>
      <c r="D79" s="621">
        <v>81</v>
      </c>
      <c r="E79" s="622" t="s">
        <v>2425</v>
      </c>
      <c r="F79" s="623"/>
      <c r="G79" s="623" t="s">
        <v>2616</v>
      </c>
      <c r="H79" s="622" t="s">
        <v>2425</v>
      </c>
      <c r="I79" s="624">
        <v>3</v>
      </c>
      <c r="J79" s="747" t="s">
        <v>2931</v>
      </c>
      <c r="K79" s="953" t="s">
        <v>2932</v>
      </c>
      <c r="L79" s="743">
        <v>1</v>
      </c>
      <c r="M79" s="744" t="str">
        <f>green</f>
        <v>grün</v>
      </c>
      <c r="N79" s="943" t="s">
        <v>2819</v>
      </c>
      <c r="O79" s="765">
        <v>42635</v>
      </c>
      <c r="P79" s="765">
        <v>42684</v>
      </c>
      <c r="Q79" s="741">
        <v>42635</v>
      </c>
      <c r="R79" s="741">
        <v>42684</v>
      </c>
      <c r="S79" s="762">
        <v>10</v>
      </c>
      <c r="T79" s="740">
        <v>10</v>
      </c>
      <c r="U79" s="740">
        <v>10</v>
      </c>
      <c r="V79" s="763">
        <v>10</v>
      </c>
      <c r="W79" s="764">
        <f t="shared" si="26"/>
        <v>10</v>
      </c>
      <c r="X79" s="764">
        <f t="shared" si="27"/>
        <v>0</v>
      </c>
      <c r="Y79" s="764">
        <f t="shared" si="28"/>
        <v>10</v>
      </c>
      <c r="Z79" s="764">
        <f t="shared" si="29"/>
        <v>0</v>
      </c>
      <c r="AA79" s="761">
        <v>350</v>
      </c>
      <c r="AB79" s="760">
        <f>nlc_rescost($S79:$U79,'Calc-Master'!$AX$13:$BF$13,AB$21,2)</f>
        <v>350</v>
      </c>
      <c r="AC79" s="760">
        <f>nlc_rescost($S79:$U79,'Calc-Master'!$AX$13:$BF$13,AC$21,3)</f>
        <v>350</v>
      </c>
      <c r="AD79" s="761"/>
      <c r="AE79" s="739"/>
      <c r="AF79" s="739"/>
      <c r="AG79" s="759">
        <v>350</v>
      </c>
      <c r="AH79" s="760">
        <f t="shared" si="30"/>
        <v>350</v>
      </c>
      <c r="AI79" s="760">
        <f t="shared" si="31"/>
        <v>0</v>
      </c>
      <c r="AJ79" s="760">
        <f t="shared" si="32"/>
        <v>350</v>
      </c>
      <c r="AK79" s="760">
        <f t="shared" si="33"/>
        <v>0</v>
      </c>
      <c r="AL79" s="737"/>
      <c r="AM79" s="522">
        <v>76</v>
      </c>
      <c r="AN79" s="522">
        <v>24</v>
      </c>
      <c r="AO79" s="522">
        <v>31</v>
      </c>
      <c r="AP79" s="522">
        <v>84</v>
      </c>
      <c r="AQ79" s="360"/>
    </row>
    <row r="80" spans="1:43" ht="12" customHeight="1" x14ac:dyDescent="0.2">
      <c r="A80" s="893"/>
      <c r="B80" s="528"/>
      <c r="C80" s="890">
        <v>41</v>
      </c>
      <c r="D80" s="621">
        <v>79</v>
      </c>
      <c r="E80" s="622" t="s">
        <v>2425</v>
      </c>
      <c r="F80" s="623"/>
      <c r="G80" s="623" t="s">
        <v>2616</v>
      </c>
      <c r="H80" s="622" t="s">
        <v>2425</v>
      </c>
      <c r="I80" s="624">
        <v>3</v>
      </c>
      <c r="J80" s="747" t="s">
        <v>2952</v>
      </c>
      <c r="K80" s="953" t="s">
        <v>2933</v>
      </c>
      <c r="L80" s="743">
        <v>1</v>
      </c>
      <c r="M80" s="744" t="s">
        <v>854</v>
      </c>
      <c r="N80" s="943" t="s">
        <v>2820</v>
      </c>
      <c r="O80" s="765">
        <v>42635</v>
      </c>
      <c r="P80" s="765">
        <v>42684</v>
      </c>
      <c r="Q80" s="741">
        <v>42635</v>
      </c>
      <c r="R80" s="741">
        <v>42684</v>
      </c>
      <c r="S80" s="762">
        <v>10</v>
      </c>
      <c r="T80" s="740">
        <v>10</v>
      </c>
      <c r="U80" s="740">
        <v>10</v>
      </c>
      <c r="V80" s="763">
        <v>10</v>
      </c>
      <c r="W80" s="764">
        <f t="shared" si="26"/>
        <v>10</v>
      </c>
      <c r="X80" s="764">
        <f t="shared" si="27"/>
        <v>0</v>
      </c>
      <c r="Y80" s="764">
        <f t="shared" si="28"/>
        <v>10</v>
      </c>
      <c r="Z80" s="764">
        <f t="shared" si="29"/>
        <v>0</v>
      </c>
      <c r="AA80" s="761">
        <v>350</v>
      </c>
      <c r="AB80" s="760">
        <f>nlc_rescost($S80:$U80,'Calc-Master'!$AX$13:$BF$13,AB$21,2)</f>
        <v>350</v>
      </c>
      <c r="AC80" s="760">
        <f>nlc_rescost($S80:$U80,'Calc-Master'!$AX$13:$BF$13,AC$21,3)</f>
        <v>350</v>
      </c>
      <c r="AD80" s="761"/>
      <c r="AE80" s="739"/>
      <c r="AF80" s="739"/>
      <c r="AG80" s="759">
        <v>350</v>
      </c>
      <c r="AH80" s="760">
        <f t="shared" si="30"/>
        <v>350</v>
      </c>
      <c r="AI80" s="760">
        <f t="shared" si="31"/>
        <v>0</v>
      </c>
      <c r="AJ80" s="760">
        <f t="shared" si="32"/>
        <v>350</v>
      </c>
      <c r="AK80" s="760">
        <f t="shared" si="33"/>
        <v>0</v>
      </c>
      <c r="AL80" s="737"/>
      <c r="AM80" s="522">
        <v>76</v>
      </c>
      <c r="AN80" s="522">
        <v>33</v>
      </c>
      <c r="AO80" s="522">
        <v>40</v>
      </c>
      <c r="AP80" s="522">
        <v>84</v>
      </c>
      <c r="AQ80" s="360"/>
    </row>
    <row r="81" spans="1:43" x14ac:dyDescent="0.2">
      <c r="A81" s="892"/>
      <c r="B81" s="49"/>
      <c r="C81" s="860" t="s">
        <v>2577</v>
      </c>
      <c r="D81" s="855"/>
      <c r="E81" s="855"/>
      <c r="F81" s="855"/>
      <c r="G81" s="855"/>
      <c r="H81" s="856"/>
      <c r="I81" s="855"/>
      <c r="J81" s="857"/>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8"/>
      <c r="AM81" s="859"/>
      <c r="AN81" s="859"/>
      <c r="AO81" s="859"/>
      <c r="AP81" s="859"/>
      <c r="AQ81" s="661"/>
    </row>
    <row r="82" spans="1:43" ht="7.5" customHeight="1" x14ac:dyDescent="0.2">
      <c r="A82" s="915"/>
      <c r="B82" s="483"/>
      <c r="C82" s="483"/>
      <c r="D82" s="483"/>
      <c r="E82" s="483"/>
      <c r="F82" s="483"/>
      <c r="G82" s="483"/>
      <c r="H82" s="483"/>
      <c r="I82" s="483"/>
      <c r="J82" s="483"/>
      <c r="K82" s="483"/>
      <c r="L82" s="483"/>
      <c r="M82" s="483"/>
      <c r="N82" s="483"/>
      <c r="O82" s="483"/>
      <c r="P82" s="483"/>
      <c r="Q82" s="483"/>
      <c r="R82" s="483"/>
      <c r="S82" s="483"/>
      <c r="T82" s="483"/>
      <c r="U82" s="483"/>
      <c r="V82" s="483"/>
      <c r="W82" s="483"/>
      <c r="X82" s="483"/>
      <c r="Y82" s="483"/>
      <c r="Z82" s="483"/>
      <c r="AA82" s="483"/>
      <c r="AB82" s="483"/>
      <c r="AC82" s="483"/>
      <c r="AD82" s="483"/>
      <c r="AE82" s="483"/>
      <c r="AF82" s="483"/>
      <c r="AG82" s="483"/>
      <c r="AH82" s="483"/>
      <c r="AI82" s="483"/>
      <c r="AJ82" s="483"/>
      <c r="AK82" s="483"/>
      <c r="AL82" s="483"/>
      <c r="AM82" s="483"/>
      <c r="AN82" s="483"/>
      <c r="AO82" s="483"/>
      <c r="AP82" s="483"/>
      <c r="AQ82" s="83"/>
    </row>
    <row r="83" spans="1:43" x14ac:dyDescent="0.2">
      <c r="A83" s="306"/>
      <c r="B83" s="306"/>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6"/>
      <c r="AI83" s="306"/>
      <c r="AJ83" s="306"/>
      <c r="AK83" s="306"/>
      <c r="AL83" s="306"/>
      <c r="AM83" s="306"/>
      <c r="AN83" s="306"/>
      <c r="AO83" s="306"/>
      <c r="AP83" s="306"/>
    </row>
  </sheetData>
  <sheetProtection algorithmName="SHA-512" hashValue="J5B86Xvn8JTHwErD782m9QLkCBbUIBbX1NLf3wfjfQJGBCHnVJYmNl85hPU2NdzxRBCcSpcinlgtHT/j3stA3w==" saltValue="w/VmfOhoVO49a7HK8Yaomw=="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88" priority="494" stopIfTrue="1" operator="greaterThan">
      <formula>$R9</formula>
    </cfRule>
  </conditionalFormatting>
  <conditionalFormatting sqref="M9:M11 M40:M47 M54">
    <cfRule type="cellIs" dxfId="287" priority="496" stopIfTrue="1" operator="equal">
      <formula>green</formula>
    </cfRule>
    <cfRule type="cellIs" dxfId="286" priority="497" stopIfTrue="1" operator="equal">
      <formula>yellow</formula>
    </cfRule>
    <cfRule type="cellIs" dxfId="285" priority="498" stopIfTrue="1" operator="equal">
      <formula>red</formula>
    </cfRule>
  </conditionalFormatting>
  <conditionalFormatting sqref="Q55">
    <cfRule type="cellIs" dxfId="284" priority="424" stopIfTrue="1" operator="greaterThan">
      <formula>$R55</formula>
    </cfRule>
  </conditionalFormatting>
  <conditionalFormatting sqref="M55">
    <cfRule type="cellIs" dxfId="283" priority="426" stopIfTrue="1" operator="equal">
      <formula>green</formula>
    </cfRule>
    <cfRule type="cellIs" dxfId="282" priority="427" stopIfTrue="1" operator="equal">
      <formula>yellow</formula>
    </cfRule>
    <cfRule type="cellIs" dxfId="281" priority="428" stopIfTrue="1" operator="equal">
      <formula>red</formula>
    </cfRule>
  </conditionalFormatting>
  <conditionalFormatting sqref="Q58">
    <cfRule type="cellIs" dxfId="280" priority="394" stopIfTrue="1" operator="greaterThan">
      <formula>$R58</formula>
    </cfRule>
  </conditionalFormatting>
  <conditionalFormatting sqref="M58">
    <cfRule type="cellIs" dxfId="279" priority="396" stopIfTrue="1" operator="equal">
      <formula>green</formula>
    </cfRule>
    <cfRule type="cellIs" dxfId="278" priority="397" stopIfTrue="1" operator="equal">
      <formula>yellow</formula>
    </cfRule>
    <cfRule type="cellIs" dxfId="277" priority="398" stopIfTrue="1" operator="equal">
      <formula>red</formula>
    </cfRule>
  </conditionalFormatting>
  <conditionalFormatting sqref="Q51">
    <cfRule type="cellIs" dxfId="276" priority="389" stopIfTrue="1" operator="greaterThan">
      <formula>$R51</formula>
    </cfRule>
  </conditionalFormatting>
  <conditionalFormatting sqref="M51">
    <cfRule type="cellIs" dxfId="275" priority="391" stopIfTrue="1" operator="equal">
      <formula>green</formula>
    </cfRule>
    <cfRule type="cellIs" dxfId="274" priority="392" stopIfTrue="1" operator="equal">
      <formula>yellow</formula>
    </cfRule>
    <cfRule type="cellIs" dxfId="273" priority="393" stopIfTrue="1" operator="equal">
      <formula>red</formula>
    </cfRule>
  </conditionalFormatting>
  <conditionalFormatting sqref="Q52">
    <cfRule type="cellIs" dxfId="272" priority="384" stopIfTrue="1" operator="greaterThan">
      <formula>$R52</formula>
    </cfRule>
  </conditionalFormatting>
  <conditionalFormatting sqref="M52">
    <cfRule type="cellIs" dxfId="271" priority="386" stopIfTrue="1" operator="equal">
      <formula>green</formula>
    </cfRule>
    <cfRule type="cellIs" dxfId="270" priority="387" stopIfTrue="1" operator="equal">
      <formula>yellow</formula>
    </cfRule>
    <cfRule type="cellIs" dxfId="269" priority="388" stopIfTrue="1" operator="equal">
      <formula>red</formula>
    </cfRule>
  </conditionalFormatting>
  <conditionalFormatting sqref="Q56">
    <cfRule type="cellIs" dxfId="268" priority="364" stopIfTrue="1" operator="greaterThan">
      <formula>$R56</formula>
    </cfRule>
  </conditionalFormatting>
  <conditionalFormatting sqref="M56">
    <cfRule type="cellIs" dxfId="267" priority="366" stopIfTrue="1" operator="equal">
      <formula>green</formula>
    </cfRule>
    <cfRule type="cellIs" dxfId="266" priority="367" stopIfTrue="1" operator="equal">
      <formula>yellow</formula>
    </cfRule>
    <cfRule type="cellIs" dxfId="265" priority="368" stopIfTrue="1" operator="equal">
      <formula>red</formula>
    </cfRule>
  </conditionalFormatting>
  <conditionalFormatting sqref="Q57">
    <cfRule type="cellIs" dxfId="264" priority="359" stopIfTrue="1" operator="greaterThan">
      <formula>$R57</formula>
    </cfRule>
  </conditionalFormatting>
  <conditionalFormatting sqref="M57">
    <cfRule type="cellIs" dxfId="263" priority="361" stopIfTrue="1" operator="equal">
      <formula>green</formula>
    </cfRule>
    <cfRule type="cellIs" dxfId="262" priority="362" stopIfTrue="1" operator="equal">
      <formula>yellow</formula>
    </cfRule>
    <cfRule type="cellIs" dxfId="261" priority="363" stopIfTrue="1" operator="equal">
      <formula>red</formula>
    </cfRule>
  </conditionalFormatting>
  <conditionalFormatting sqref="Q48">
    <cfRule type="cellIs" dxfId="260" priority="339" stopIfTrue="1" operator="greaterThan">
      <formula>$R48</formula>
    </cfRule>
  </conditionalFormatting>
  <conditionalFormatting sqref="M48">
    <cfRule type="cellIs" dxfId="259" priority="341" stopIfTrue="1" operator="equal">
      <formula>green</formula>
    </cfRule>
    <cfRule type="cellIs" dxfId="258" priority="342" stopIfTrue="1" operator="equal">
      <formula>yellow</formula>
    </cfRule>
    <cfRule type="cellIs" dxfId="257" priority="343" stopIfTrue="1" operator="equal">
      <formula>red</formula>
    </cfRule>
  </conditionalFormatting>
  <conditionalFormatting sqref="Q50">
    <cfRule type="cellIs" dxfId="252" priority="165" stopIfTrue="1" operator="greaterThan">
      <formula>$R50</formula>
    </cfRule>
  </conditionalFormatting>
  <conditionalFormatting sqref="M50">
    <cfRule type="cellIs" dxfId="251" priority="166" stopIfTrue="1" operator="equal">
      <formula>green</formula>
    </cfRule>
    <cfRule type="cellIs" dxfId="250" priority="167" stopIfTrue="1" operator="equal">
      <formula>yellow</formula>
    </cfRule>
    <cfRule type="cellIs" dxfId="249" priority="168" stopIfTrue="1" operator="equal">
      <formula>red</formula>
    </cfRule>
  </conditionalFormatting>
  <conditionalFormatting sqref="Q70">
    <cfRule type="cellIs" dxfId="244" priority="141" stopIfTrue="1" operator="greaterThan">
      <formula>$R70</formula>
    </cfRule>
  </conditionalFormatting>
  <conditionalFormatting sqref="M70">
    <cfRule type="cellIs" dxfId="243" priority="142" stopIfTrue="1" operator="equal">
      <formula>green</formula>
    </cfRule>
    <cfRule type="cellIs" dxfId="242" priority="143" stopIfTrue="1" operator="equal">
      <formula>yellow</formula>
    </cfRule>
    <cfRule type="cellIs" dxfId="241" priority="144" stopIfTrue="1" operator="equal">
      <formula>red</formula>
    </cfRule>
  </conditionalFormatting>
  <conditionalFormatting sqref="Q65">
    <cfRule type="cellIs" dxfId="240" priority="137" stopIfTrue="1" operator="greaterThan">
      <formula>$R65</formula>
    </cfRule>
  </conditionalFormatting>
  <conditionalFormatting sqref="M65">
    <cfRule type="cellIs" dxfId="239" priority="138" stopIfTrue="1" operator="equal">
      <formula>green</formula>
    </cfRule>
    <cfRule type="cellIs" dxfId="238" priority="139" stopIfTrue="1" operator="equal">
      <formula>yellow</formula>
    </cfRule>
    <cfRule type="cellIs" dxfId="237" priority="140" stopIfTrue="1" operator="equal">
      <formula>red</formula>
    </cfRule>
  </conditionalFormatting>
  <conditionalFormatting sqref="Q64">
    <cfRule type="cellIs" dxfId="236" priority="133" stopIfTrue="1" operator="greaterThan">
      <formula>$R64</formula>
    </cfRule>
  </conditionalFormatting>
  <conditionalFormatting sqref="M64">
    <cfRule type="cellIs" dxfId="235" priority="134" stopIfTrue="1" operator="equal">
      <formula>green</formula>
    </cfRule>
    <cfRule type="cellIs" dxfId="234" priority="135" stopIfTrue="1" operator="equal">
      <formula>yellow</formula>
    </cfRule>
    <cfRule type="cellIs" dxfId="233" priority="136" stopIfTrue="1" operator="equal">
      <formula>red</formula>
    </cfRule>
  </conditionalFormatting>
  <conditionalFormatting sqref="Q63">
    <cfRule type="cellIs" dxfId="232" priority="129" stopIfTrue="1" operator="greaterThan">
      <formula>$R63</formula>
    </cfRule>
  </conditionalFormatting>
  <conditionalFormatting sqref="M63">
    <cfRule type="cellIs" dxfId="231" priority="130" stopIfTrue="1" operator="equal">
      <formula>green</formula>
    </cfRule>
    <cfRule type="cellIs" dxfId="230" priority="131" stopIfTrue="1" operator="equal">
      <formula>yellow</formula>
    </cfRule>
    <cfRule type="cellIs" dxfId="229" priority="132" stopIfTrue="1" operator="equal">
      <formula>red</formula>
    </cfRule>
  </conditionalFormatting>
  <conditionalFormatting sqref="Q62">
    <cfRule type="cellIs" dxfId="228" priority="125" stopIfTrue="1" operator="greaterThan">
      <formula>$R62</formula>
    </cfRule>
  </conditionalFormatting>
  <conditionalFormatting sqref="M62">
    <cfRule type="cellIs" dxfId="227" priority="126" stopIfTrue="1" operator="equal">
      <formula>green</formula>
    </cfRule>
    <cfRule type="cellIs" dxfId="226" priority="127" stopIfTrue="1" operator="equal">
      <formula>yellow</formula>
    </cfRule>
    <cfRule type="cellIs" dxfId="225" priority="128" stopIfTrue="1" operator="equal">
      <formula>red</formula>
    </cfRule>
  </conditionalFormatting>
  <conditionalFormatting sqref="Q61">
    <cfRule type="cellIs" dxfId="224" priority="121" stopIfTrue="1" operator="greaterThan">
      <formula>$R61</formula>
    </cfRule>
  </conditionalFormatting>
  <conditionalFormatting sqref="M61">
    <cfRule type="cellIs" dxfId="223" priority="122" stopIfTrue="1" operator="equal">
      <formula>green</formula>
    </cfRule>
    <cfRule type="cellIs" dxfId="222" priority="123" stopIfTrue="1" operator="equal">
      <formula>yellow</formula>
    </cfRule>
    <cfRule type="cellIs" dxfId="221" priority="124" stopIfTrue="1" operator="equal">
      <formula>red</formula>
    </cfRule>
  </conditionalFormatting>
  <conditionalFormatting sqref="Q59">
    <cfRule type="cellIs" dxfId="220" priority="117" stopIfTrue="1" operator="greaterThan">
      <formula>$R59</formula>
    </cfRule>
  </conditionalFormatting>
  <conditionalFormatting sqref="M59">
    <cfRule type="cellIs" dxfId="219" priority="118" stopIfTrue="1" operator="equal">
      <formula>green</formula>
    </cfRule>
    <cfRule type="cellIs" dxfId="218" priority="119" stopIfTrue="1" operator="equal">
      <formula>yellow</formula>
    </cfRule>
    <cfRule type="cellIs" dxfId="217" priority="120" stopIfTrue="1" operator="equal">
      <formula>red</formula>
    </cfRule>
  </conditionalFormatting>
  <conditionalFormatting sqref="Q53">
    <cfRule type="cellIs" dxfId="216" priority="113" stopIfTrue="1" operator="greaterThan">
      <formula>$R53</formula>
    </cfRule>
  </conditionalFormatting>
  <conditionalFormatting sqref="M53">
    <cfRule type="cellIs" dxfId="215" priority="114" stopIfTrue="1" operator="equal">
      <formula>green</formula>
    </cfRule>
    <cfRule type="cellIs" dxfId="214" priority="115" stopIfTrue="1" operator="equal">
      <formula>yellow</formula>
    </cfRule>
    <cfRule type="cellIs" dxfId="213" priority="116" stopIfTrue="1" operator="equal">
      <formula>red</formula>
    </cfRule>
  </conditionalFormatting>
  <conditionalFormatting sqref="Q60">
    <cfRule type="cellIs" dxfId="212" priority="109" stopIfTrue="1" operator="greaterThan">
      <formula>$R60</formula>
    </cfRule>
  </conditionalFormatting>
  <conditionalFormatting sqref="M60">
    <cfRule type="cellIs" dxfId="211" priority="110" stopIfTrue="1" operator="equal">
      <formula>green</formula>
    </cfRule>
    <cfRule type="cellIs" dxfId="210" priority="111" stopIfTrue="1" operator="equal">
      <formula>yellow</formula>
    </cfRule>
    <cfRule type="cellIs" dxfId="209" priority="112" stopIfTrue="1" operator="equal">
      <formula>red</formula>
    </cfRule>
  </conditionalFormatting>
  <conditionalFormatting sqref="Q67">
    <cfRule type="cellIs" dxfId="208" priority="97" stopIfTrue="1" operator="greaterThan">
      <formula>$R67</formula>
    </cfRule>
  </conditionalFormatting>
  <conditionalFormatting sqref="M67">
    <cfRule type="cellIs" dxfId="207" priority="98" stopIfTrue="1" operator="equal">
      <formula>green</formula>
    </cfRule>
    <cfRule type="cellIs" dxfId="206" priority="99" stopIfTrue="1" operator="equal">
      <formula>yellow</formula>
    </cfRule>
    <cfRule type="cellIs" dxfId="205" priority="100" stopIfTrue="1" operator="equal">
      <formula>red</formula>
    </cfRule>
  </conditionalFormatting>
  <conditionalFormatting sqref="Q68">
    <cfRule type="cellIs" dxfId="204" priority="101" stopIfTrue="1" operator="greaterThan">
      <formula>$R68</formula>
    </cfRule>
  </conditionalFormatting>
  <conditionalFormatting sqref="M68">
    <cfRule type="cellIs" dxfId="203" priority="102" stopIfTrue="1" operator="equal">
      <formula>green</formula>
    </cfRule>
    <cfRule type="cellIs" dxfId="202" priority="103" stopIfTrue="1" operator="equal">
      <formula>yellow</formula>
    </cfRule>
    <cfRule type="cellIs" dxfId="201" priority="104" stopIfTrue="1" operator="equal">
      <formula>red</formula>
    </cfRule>
  </conditionalFormatting>
  <conditionalFormatting sqref="Q74">
    <cfRule type="cellIs" dxfId="200" priority="89" stopIfTrue="1" operator="greaterThan">
      <formula>$R74</formula>
    </cfRule>
  </conditionalFormatting>
  <conditionalFormatting sqref="M74">
    <cfRule type="cellIs" dxfId="199" priority="90" stopIfTrue="1" operator="equal">
      <formula>green</formula>
    </cfRule>
    <cfRule type="cellIs" dxfId="198" priority="91" stopIfTrue="1" operator="equal">
      <formula>yellow</formula>
    </cfRule>
    <cfRule type="cellIs" dxfId="197" priority="92" stopIfTrue="1" operator="equal">
      <formula>red</formula>
    </cfRule>
  </conditionalFormatting>
  <conditionalFormatting sqref="Q73">
    <cfRule type="cellIs" dxfId="196" priority="77" stopIfTrue="1" operator="greaterThan">
      <formula>$R73</formula>
    </cfRule>
  </conditionalFormatting>
  <conditionalFormatting sqref="M73">
    <cfRule type="cellIs" dxfId="195" priority="78" stopIfTrue="1" operator="equal">
      <formula>green</formula>
    </cfRule>
    <cfRule type="cellIs" dxfId="194" priority="79" stopIfTrue="1" operator="equal">
      <formula>yellow</formula>
    </cfRule>
    <cfRule type="cellIs" dxfId="193" priority="80" stopIfTrue="1" operator="equal">
      <formula>red</formula>
    </cfRule>
  </conditionalFormatting>
  <conditionalFormatting sqref="Q72">
    <cfRule type="cellIs" dxfId="192" priority="81" stopIfTrue="1" operator="greaterThan">
      <formula>$R72</formula>
    </cfRule>
  </conditionalFormatting>
  <conditionalFormatting sqref="M72">
    <cfRule type="cellIs" dxfId="191" priority="82" stopIfTrue="1" operator="equal">
      <formula>green</formula>
    </cfRule>
    <cfRule type="cellIs" dxfId="190" priority="83" stopIfTrue="1" operator="equal">
      <formula>yellow</formula>
    </cfRule>
    <cfRule type="cellIs" dxfId="189" priority="84" stopIfTrue="1" operator="equal">
      <formula>red</formula>
    </cfRule>
  </conditionalFormatting>
  <conditionalFormatting sqref="Q69">
    <cfRule type="cellIs" dxfId="188" priority="73" stopIfTrue="1" operator="greaterThan">
      <formula>$R69</formula>
    </cfRule>
  </conditionalFormatting>
  <conditionalFormatting sqref="M69">
    <cfRule type="cellIs" dxfId="187" priority="74" stopIfTrue="1" operator="equal">
      <formula>green</formula>
    </cfRule>
    <cfRule type="cellIs" dxfId="186" priority="75" stopIfTrue="1" operator="equal">
      <formula>yellow</formula>
    </cfRule>
    <cfRule type="cellIs" dxfId="185" priority="76" stopIfTrue="1" operator="equal">
      <formula>red</formula>
    </cfRule>
  </conditionalFormatting>
  <conditionalFormatting sqref="Q66">
    <cfRule type="cellIs" dxfId="184" priority="69" stopIfTrue="1" operator="greaterThan">
      <formula>$R66</formula>
    </cfRule>
  </conditionalFormatting>
  <conditionalFormatting sqref="M66">
    <cfRule type="cellIs" dxfId="183" priority="70" stopIfTrue="1" operator="equal">
      <formula>green</formula>
    </cfRule>
    <cfRule type="cellIs" dxfId="182" priority="71" stopIfTrue="1" operator="equal">
      <formula>yellow</formula>
    </cfRule>
    <cfRule type="cellIs" dxfId="181" priority="72" stopIfTrue="1" operator="equal">
      <formula>red</formula>
    </cfRule>
  </conditionalFormatting>
  <conditionalFormatting sqref="Q76">
    <cfRule type="cellIs" dxfId="180" priority="61" stopIfTrue="1" operator="greaterThan">
      <formula>$R76</formula>
    </cfRule>
  </conditionalFormatting>
  <conditionalFormatting sqref="M76">
    <cfRule type="cellIs" dxfId="179" priority="62" stopIfTrue="1" operator="equal">
      <formula>green</formula>
    </cfRule>
    <cfRule type="cellIs" dxfId="178" priority="63" stopIfTrue="1" operator="equal">
      <formula>yellow</formula>
    </cfRule>
    <cfRule type="cellIs" dxfId="177" priority="64" stopIfTrue="1" operator="equal">
      <formula>red</formula>
    </cfRule>
  </conditionalFormatting>
  <conditionalFormatting sqref="Q75">
    <cfRule type="cellIs" dxfId="176" priority="53" stopIfTrue="1" operator="greaterThan">
      <formula>$R75</formula>
    </cfRule>
  </conditionalFormatting>
  <conditionalFormatting sqref="M75">
    <cfRule type="cellIs" dxfId="175" priority="54" stopIfTrue="1" operator="equal">
      <formula>green</formula>
    </cfRule>
    <cfRule type="cellIs" dxfId="174" priority="55" stopIfTrue="1" operator="equal">
      <formula>yellow</formula>
    </cfRule>
    <cfRule type="cellIs" dxfId="173" priority="56" stopIfTrue="1" operator="equal">
      <formula>red</formula>
    </cfRule>
  </conditionalFormatting>
  <conditionalFormatting sqref="Q80">
    <cfRule type="cellIs" dxfId="172" priority="33" stopIfTrue="1" operator="greaterThan">
      <formula>$R80</formula>
    </cfRule>
  </conditionalFormatting>
  <conditionalFormatting sqref="M80">
    <cfRule type="cellIs" dxfId="171" priority="34" stopIfTrue="1" operator="equal">
      <formula>green</formula>
    </cfRule>
    <cfRule type="cellIs" dxfId="170" priority="35" stopIfTrue="1" operator="equal">
      <formula>yellow</formula>
    </cfRule>
    <cfRule type="cellIs" dxfId="169" priority="36" stopIfTrue="1" operator="equal">
      <formula>red</formula>
    </cfRule>
  </conditionalFormatting>
  <conditionalFormatting sqref="Q79">
    <cfRule type="cellIs" dxfId="168" priority="29" stopIfTrue="1" operator="greaterThan">
      <formula>$R79</formula>
    </cfRule>
  </conditionalFormatting>
  <conditionalFormatting sqref="M79">
    <cfRule type="cellIs" dxfId="167" priority="30" stopIfTrue="1" operator="equal">
      <formula>green</formula>
    </cfRule>
    <cfRule type="cellIs" dxfId="166" priority="31" stopIfTrue="1" operator="equal">
      <formula>yellow</formula>
    </cfRule>
    <cfRule type="cellIs" dxfId="165" priority="32"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78">
    <cfRule type="cellIs" dxfId="160" priority="21" stopIfTrue="1" operator="greaterThan">
      <formula>$R78</formula>
    </cfRule>
  </conditionalFormatting>
  <conditionalFormatting sqref="M78">
    <cfRule type="cellIs" dxfId="159" priority="22" stopIfTrue="1" operator="equal">
      <formula>green</formula>
    </cfRule>
    <cfRule type="cellIs" dxfId="158" priority="23" stopIfTrue="1" operator="equal">
      <formula>yellow</formula>
    </cfRule>
    <cfRule type="cellIs" dxfId="157" priority="24" stopIfTrue="1" operator="equal">
      <formula>red</formula>
    </cfRule>
  </conditionalFormatting>
  <conditionalFormatting sqref="Q49">
    <cfRule type="cellIs" dxfId="15" priority="13" stopIfTrue="1" operator="greaterThan">
      <formula>$R49</formula>
    </cfRule>
  </conditionalFormatting>
  <conditionalFormatting sqref="M49">
    <cfRule type="cellIs" dxfId="14" priority="14" stopIfTrue="1" operator="equal">
      <formula>green</formula>
    </cfRule>
    <cfRule type="cellIs" dxfId="13" priority="15" stopIfTrue="1" operator="equal">
      <formula>yellow</formula>
    </cfRule>
    <cfRule type="cellIs" dxfId="12" priority="16" stopIfTrue="1" operator="equal">
      <formula>red</formula>
    </cfRule>
  </conditionalFormatting>
  <conditionalFormatting sqref="Q71">
    <cfRule type="cellIs" dxfId="3" priority="1" stopIfTrue="1" operator="greaterThan">
      <formula>$R71</formula>
    </cfRule>
  </conditionalFormatting>
  <conditionalFormatting sqref="M71">
    <cfRule type="cellIs" dxfId="2" priority="2" stopIfTrue="1" operator="equal">
      <formula>green</formula>
    </cfRule>
    <cfRule type="cellIs" dxfId="1" priority="3" stopIfTrue="1" operator="equal">
      <formula>yellow</formula>
    </cfRule>
    <cfRule type="cellIs" dxfId="0" priority="4" stopIfTrue="1" operator="equal">
      <formula>red</formula>
    </cfRule>
  </conditionalFormatting>
  <dataValidations count="35">
    <dataValidation type="date" operator="greaterThanOrEqual" allowBlank="1" showInputMessage="1" showErrorMessage="1" sqref="R9 R43:R46 R67:R68 R78:R80 R50:R65 R74 R76 R70 R72">
      <formula1>Q9</formula1>
    </dataValidation>
    <dataValidation type="decimal" operator="greaterThanOrEqual" allowBlank="1" showInputMessage="1" showErrorMessage="1" sqref="O40:P40 J81 S9:AK11 S40:AK80">
      <formula1>0</formula1>
    </dataValidation>
    <dataValidation operator="greaterThanOrEqual" allowBlank="1" showInputMessage="1" showErrorMessage="1" sqref="R47 P47 P10 P42 R42 R10 P49 R49 P71 R71"/>
    <dataValidation type="date" operator="greaterThanOrEqual" allowBlank="1" showInputMessage="1" showErrorMessage="1" sqref="Q47 P41 P43:Q46 Q42 P9:Q9 Q10 P11 O9:O11 Q40:R40 P48 Q49 O73:P73 O66:P66 O69:P69 O78:Q80 O54:Q65 O67:Q68 O74:Q74 O75:P75 O76:Q76 O77:P77 O41:O53 P50:Q53 O70:Q70 O72:Q72 Q71 O71">
      <formula1>36526</formula1>
    </dataValidation>
    <dataValidation type="list" allowBlank="1" showInputMessage="1" showErrorMessage="1" sqref="N9 N43:N46 N67:N68 N78:N80 N50:N65 N74 N76 N70 N72">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1">
      <formula1>1</formula1>
      <formula2>5</formula2>
    </dataValidation>
    <dataValidation type="decimal" allowBlank="1" showInputMessage="1" showErrorMessage="1" sqref="L11 L40:L41 L48 L73 L69 L66 L75 L77">
      <formula1>0</formula1>
      <formula2>1</formula2>
    </dataValidation>
    <dataValidation type="list" allowBlank="1" showInputMessage="1" showErrorMessage="1" sqref="L9 L43:L46 L67:L68 L78:L80 L50:L65 L74 L76 L70 L72">
      <formula1>"0%,25%,50%,75%,100%"</formula1>
    </dataValidation>
    <dataValidation type="list" allowBlank="1" showInputMessage="1" showErrorMessage="1" sqref="L47 L10 L42 L49 L71">
      <formula1>"0%,100%"</formula1>
    </dataValidation>
    <dataValidation type="list" allowBlank="1" showInputMessage="1" showErrorMessage="1" sqref="E43:E46 H9:H11 E9 E67:E68 E74 E78:E80 E76 E50:E65 H40:H80 E70 E72">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0">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56" priority="1" stopIfTrue="1" operator="equal">
      <formula>green</formula>
    </cfRule>
    <cfRule type="cellIs" dxfId="155" priority="2" stopIfTrue="1" operator="equal">
      <formula>yellow</formula>
    </cfRule>
    <cfRule type="cellIs" dxfId="154" priority="3" stopIfTrue="1" operator="equal">
      <formula>red</formula>
    </cfRule>
  </conditionalFormatting>
  <conditionalFormatting sqref="AV5:AV12">
    <cfRule type="cellIs" dxfId="153" priority="223" stopIfTrue="1" operator="equal">
      <formula>green</formula>
    </cfRule>
    <cfRule type="cellIs" dxfId="152" priority="224" stopIfTrue="1" operator="equal">
      <formula>yellow</formula>
    </cfRule>
    <cfRule type="cellIs" dxfId="151" priority="225" stopIfTrue="1" operator="equal">
      <formula>red</formula>
    </cfRule>
  </conditionalFormatting>
  <conditionalFormatting sqref="L15:L22">
    <cfRule type="cellIs" dxfId="150" priority="217" stopIfTrue="1" operator="equal">
      <formula>green</formula>
    </cfRule>
    <cfRule type="cellIs" dxfId="149" priority="218" stopIfTrue="1" operator="equal">
      <formula>yellow</formula>
    </cfRule>
    <cfRule type="cellIs" dxfId="148" priority="219" stopIfTrue="1" operator="equal">
      <formula>red</formula>
    </cfRule>
  </conditionalFormatting>
  <conditionalFormatting sqref="X15:X22">
    <cfRule type="cellIs" dxfId="147" priority="211" stopIfTrue="1" operator="equal">
      <formula>green</formula>
    </cfRule>
    <cfRule type="cellIs" dxfId="146" priority="212" stopIfTrue="1" operator="equal">
      <formula>yellow</formula>
    </cfRule>
    <cfRule type="cellIs" dxfId="145" priority="213" stopIfTrue="1" operator="equal">
      <formula>red</formula>
    </cfRule>
  </conditionalFormatting>
  <conditionalFormatting sqref="AJ15:AJ22">
    <cfRule type="cellIs" dxfId="144" priority="205" stopIfTrue="1" operator="equal">
      <formula>green</formula>
    </cfRule>
    <cfRule type="cellIs" dxfId="143" priority="206" stopIfTrue="1" operator="equal">
      <formula>yellow</formula>
    </cfRule>
    <cfRule type="cellIs" dxfId="142" priority="207" stopIfTrue="1" operator="equal">
      <formula>red</formula>
    </cfRule>
  </conditionalFormatting>
  <conditionalFormatting sqref="AV15:AV22">
    <cfRule type="cellIs" dxfId="141" priority="199" stopIfTrue="1" operator="equal">
      <formula>green</formula>
    </cfRule>
    <cfRule type="cellIs" dxfId="140" priority="200" stopIfTrue="1" operator="equal">
      <formula>yellow</formula>
    </cfRule>
    <cfRule type="cellIs" dxfId="139" priority="201" stopIfTrue="1" operator="equal">
      <formula>red</formula>
    </cfRule>
  </conditionalFormatting>
  <conditionalFormatting sqref="BH15:BH22">
    <cfRule type="cellIs" dxfId="138" priority="193" stopIfTrue="1" operator="equal">
      <formula>green</formula>
    </cfRule>
    <cfRule type="cellIs" dxfId="137" priority="194" stopIfTrue="1" operator="equal">
      <formula>yellow</formula>
    </cfRule>
    <cfRule type="cellIs" dxfId="136" priority="195" stopIfTrue="1" operator="equal">
      <formula>red</formula>
    </cfRule>
  </conditionalFormatting>
  <conditionalFormatting sqref="BT15:BT22">
    <cfRule type="cellIs" dxfId="135" priority="187" stopIfTrue="1" operator="equal">
      <formula>green</formula>
    </cfRule>
    <cfRule type="cellIs" dxfId="134" priority="188" stopIfTrue="1" operator="equal">
      <formula>yellow</formula>
    </cfRule>
    <cfRule type="cellIs" dxfId="133" priority="189" stopIfTrue="1" operator="equal">
      <formula>red</formula>
    </cfRule>
  </conditionalFormatting>
  <conditionalFormatting sqref="CF15:CF22">
    <cfRule type="cellIs" dxfId="132" priority="181" stopIfTrue="1" operator="equal">
      <formula>green</formula>
    </cfRule>
    <cfRule type="cellIs" dxfId="131" priority="182" stopIfTrue="1" operator="equal">
      <formula>yellow</formula>
    </cfRule>
    <cfRule type="cellIs" dxfId="130" priority="183" stopIfTrue="1" operator="equal">
      <formula>red</formula>
    </cfRule>
  </conditionalFormatting>
  <conditionalFormatting sqref="L33:L40">
    <cfRule type="cellIs" dxfId="129" priority="175" stopIfTrue="1" operator="equal">
      <formula>green</formula>
    </cfRule>
    <cfRule type="cellIs" dxfId="128" priority="176" stopIfTrue="1" operator="equal">
      <formula>yellow</formula>
    </cfRule>
    <cfRule type="cellIs" dxfId="127" priority="177" stopIfTrue="1" operator="equal">
      <formula>red</formula>
    </cfRule>
  </conditionalFormatting>
  <conditionalFormatting sqref="L42:L49">
    <cfRule type="cellIs" dxfId="126" priority="169" stopIfTrue="1" operator="equal">
      <formula>green</formula>
    </cfRule>
    <cfRule type="cellIs" dxfId="125" priority="170" stopIfTrue="1" operator="equal">
      <formula>yellow</formula>
    </cfRule>
    <cfRule type="cellIs" dxfId="124" priority="171" stopIfTrue="1" operator="equal">
      <formula>red</formula>
    </cfRule>
  </conditionalFormatting>
  <conditionalFormatting sqref="L51:L58">
    <cfRule type="cellIs" dxfId="123" priority="163" stopIfTrue="1" operator="equal">
      <formula>green</formula>
    </cfRule>
    <cfRule type="cellIs" dxfId="122" priority="164" stopIfTrue="1" operator="equal">
      <formula>yellow</formula>
    </cfRule>
    <cfRule type="cellIs" dxfId="121" priority="165" stopIfTrue="1" operator="equal">
      <formula>red</formula>
    </cfRule>
  </conditionalFormatting>
  <conditionalFormatting sqref="L60:L67">
    <cfRule type="cellIs" dxfId="120" priority="157" stopIfTrue="1" operator="equal">
      <formula>green</formula>
    </cfRule>
    <cfRule type="cellIs" dxfId="119" priority="158" stopIfTrue="1" operator="equal">
      <formula>yellow</formula>
    </cfRule>
    <cfRule type="cellIs" dxfId="118" priority="159" stopIfTrue="1" operator="equal">
      <formula>red</formula>
    </cfRule>
  </conditionalFormatting>
  <conditionalFormatting sqref="X24:X31">
    <cfRule type="cellIs" dxfId="117" priority="151" stopIfTrue="1" operator="equal">
      <formula>green</formula>
    </cfRule>
    <cfRule type="cellIs" dxfId="116" priority="152" stopIfTrue="1" operator="equal">
      <formula>yellow</formula>
    </cfRule>
    <cfRule type="cellIs" dxfId="115" priority="153" stopIfTrue="1" operator="equal">
      <formula>red</formula>
    </cfRule>
  </conditionalFormatting>
  <conditionalFormatting sqref="X33:X40">
    <cfRule type="cellIs" dxfId="114" priority="145" stopIfTrue="1" operator="equal">
      <formula>green</formula>
    </cfRule>
    <cfRule type="cellIs" dxfId="113" priority="146" stopIfTrue="1" operator="equal">
      <formula>yellow</formula>
    </cfRule>
    <cfRule type="cellIs" dxfId="112" priority="147" stopIfTrue="1" operator="equal">
      <formula>red</formula>
    </cfRule>
  </conditionalFormatting>
  <conditionalFormatting sqref="X42:X49">
    <cfRule type="cellIs" dxfId="111" priority="139" stopIfTrue="1" operator="equal">
      <formula>green</formula>
    </cfRule>
    <cfRule type="cellIs" dxfId="110" priority="140" stopIfTrue="1" operator="equal">
      <formula>yellow</formula>
    </cfRule>
    <cfRule type="cellIs" dxfId="109" priority="141" stopIfTrue="1" operator="equal">
      <formula>red</formula>
    </cfRule>
  </conditionalFormatting>
  <conditionalFormatting sqref="X51:X58">
    <cfRule type="cellIs" dxfId="108" priority="133" stopIfTrue="1" operator="equal">
      <formula>green</formula>
    </cfRule>
    <cfRule type="cellIs" dxfId="107" priority="134" stopIfTrue="1" operator="equal">
      <formula>yellow</formula>
    </cfRule>
    <cfRule type="cellIs" dxfId="106" priority="135" stopIfTrue="1" operator="equal">
      <formula>red</formula>
    </cfRule>
  </conditionalFormatting>
  <conditionalFormatting sqref="X60:X67">
    <cfRule type="cellIs" dxfId="105" priority="127" stopIfTrue="1" operator="equal">
      <formula>green</formula>
    </cfRule>
    <cfRule type="cellIs" dxfId="104" priority="128" stopIfTrue="1" operator="equal">
      <formula>yellow</formula>
    </cfRule>
    <cfRule type="cellIs" dxfId="103" priority="129" stopIfTrue="1" operator="equal">
      <formula>red</formula>
    </cfRule>
  </conditionalFormatting>
  <conditionalFormatting sqref="X69:X76">
    <cfRule type="cellIs" dxfId="102" priority="121" stopIfTrue="1" operator="equal">
      <formula>green</formula>
    </cfRule>
    <cfRule type="cellIs" dxfId="101" priority="122" stopIfTrue="1" operator="equal">
      <formula>yellow</formula>
    </cfRule>
    <cfRule type="cellIs" dxfId="100" priority="123" stopIfTrue="1" operator="equal">
      <formula>red</formula>
    </cfRule>
  </conditionalFormatting>
  <conditionalFormatting sqref="X78:X85">
    <cfRule type="cellIs" dxfId="99" priority="115" stopIfTrue="1" operator="equal">
      <formula>green</formula>
    </cfRule>
    <cfRule type="cellIs" dxfId="98" priority="116" stopIfTrue="1" operator="equal">
      <formula>yellow</formula>
    </cfRule>
    <cfRule type="cellIs" dxfId="97" priority="117" stopIfTrue="1" operator="equal">
      <formula>red</formula>
    </cfRule>
  </conditionalFormatting>
  <conditionalFormatting sqref="X87:X94">
    <cfRule type="cellIs" dxfId="96" priority="109" stopIfTrue="1" operator="equal">
      <formula>green</formula>
    </cfRule>
    <cfRule type="cellIs" dxfId="95" priority="110" stopIfTrue="1" operator="equal">
      <formula>yellow</formula>
    </cfRule>
    <cfRule type="cellIs" dxfId="94" priority="111" stopIfTrue="1" operator="equal">
      <formula>red</formula>
    </cfRule>
  </conditionalFormatting>
  <conditionalFormatting sqref="X96:X103">
    <cfRule type="cellIs" dxfId="93" priority="103" stopIfTrue="1" operator="equal">
      <formula>green</formula>
    </cfRule>
    <cfRule type="cellIs" dxfId="92" priority="104" stopIfTrue="1" operator="equal">
      <formula>yellow</formula>
    </cfRule>
    <cfRule type="cellIs" dxfId="91" priority="105" stopIfTrue="1" operator="equal">
      <formula>red</formula>
    </cfRule>
  </conditionalFormatting>
  <conditionalFormatting sqref="X105:X112">
    <cfRule type="cellIs" dxfId="90" priority="97" stopIfTrue="1" operator="equal">
      <formula>green</formula>
    </cfRule>
    <cfRule type="cellIs" dxfId="89" priority="98" stopIfTrue="1" operator="equal">
      <formula>yellow</formula>
    </cfRule>
    <cfRule type="cellIs" dxfId="88" priority="99" stopIfTrue="1" operator="equal">
      <formula>red</formula>
    </cfRule>
  </conditionalFormatting>
  <conditionalFormatting sqref="X114:X121">
    <cfRule type="cellIs" dxfId="87" priority="91" stopIfTrue="1" operator="equal">
      <formula>green</formula>
    </cfRule>
    <cfRule type="cellIs" dxfId="86" priority="92" stopIfTrue="1" operator="equal">
      <formula>yellow</formula>
    </cfRule>
    <cfRule type="cellIs" dxfId="85" priority="93" stopIfTrue="1" operator="equal">
      <formula>red</formula>
    </cfRule>
  </conditionalFormatting>
  <conditionalFormatting sqref="X123:X130">
    <cfRule type="cellIs" dxfId="84" priority="85" stopIfTrue="1" operator="equal">
      <formula>green</formula>
    </cfRule>
    <cfRule type="cellIs" dxfId="83" priority="86" stopIfTrue="1" operator="equal">
      <formula>yellow</formula>
    </cfRule>
    <cfRule type="cellIs" dxfId="82" priority="87" stopIfTrue="1" operator="equal">
      <formula>red</formula>
    </cfRule>
  </conditionalFormatting>
  <conditionalFormatting sqref="X132:X139">
    <cfRule type="cellIs" dxfId="81" priority="79" stopIfTrue="1" operator="equal">
      <formula>green</formula>
    </cfRule>
    <cfRule type="cellIs" dxfId="80" priority="80" stopIfTrue="1" operator="equal">
      <formula>yellow</formula>
    </cfRule>
    <cfRule type="cellIs" dxfId="79" priority="81" stopIfTrue="1" operator="equal">
      <formula>red</formula>
    </cfRule>
  </conditionalFormatting>
  <conditionalFormatting sqref="X141:X148">
    <cfRule type="cellIs" dxfId="78" priority="73" stopIfTrue="1" operator="equal">
      <formula>green</formula>
    </cfRule>
    <cfRule type="cellIs" dxfId="77" priority="74" stopIfTrue="1" operator="equal">
      <formula>yellow</formula>
    </cfRule>
    <cfRule type="cellIs" dxfId="76" priority="75" stopIfTrue="1" operator="equal">
      <formula>red</formula>
    </cfRule>
  </conditionalFormatting>
  <conditionalFormatting sqref="X150:X157">
    <cfRule type="cellIs" dxfId="75" priority="67" stopIfTrue="1" operator="equal">
      <formula>green</formula>
    </cfRule>
    <cfRule type="cellIs" dxfId="74" priority="68" stopIfTrue="1" operator="equal">
      <formula>yellow</formula>
    </cfRule>
    <cfRule type="cellIs" dxfId="73" priority="69" stopIfTrue="1" operator="equal">
      <formula>red</formula>
    </cfRule>
  </conditionalFormatting>
  <conditionalFormatting sqref="X159:X166">
    <cfRule type="cellIs" dxfId="72" priority="61" stopIfTrue="1" operator="equal">
      <formula>green</formula>
    </cfRule>
    <cfRule type="cellIs" dxfId="71" priority="62" stopIfTrue="1" operator="equal">
      <formula>yellow</formula>
    </cfRule>
    <cfRule type="cellIs" dxfId="70" priority="63" stopIfTrue="1" operator="equal">
      <formula>red</formula>
    </cfRule>
  </conditionalFormatting>
  <conditionalFormatting sqref="X168:X175">
    <cfRule type="cellIs" dxfId="69" priority="55" stopIfTrue="1" operator="equal">
      <formula>green</formula>
    </cfRule>
    <cfRule type="cellIs" dxfId="68" priority="56" stopIfTrue="1" operator="equal">
      <formula>yellow</formula>
    </cfRule>
    <cfRule type="cellIs" dxfId="67" priority="57" stopIfTrue="1" operator="equal">
      <formula>red</formula>
    </cfRule>
  </conditionalFormatting>
  <conditionalFormatting sqref="AJ24:AJ31">
    <cfRule type="cellIs" dxfId="66" priority="49" stopIfTrue="1" operator="equal">
      <formula>green</formula>
    </cfRule>
    <cfRule type="cellIs" dxfId="65" priority="50" stopIfTrue="1" operator="equal">
      <formula>yellow</formula>
    </cfRule>
    <cfRule type="cellIs" dxfId="64" priority="51" stopIfTrue="1" operator="equal">
      <formula>red</formula>
    </cfRule>
  </conditionalFormatting>
  <conditionalFormatting sqref="AJ33:AJ40">
    <cfRule type="cellIs" dxfId="63" priority="43" stopIfTrue="1" operator="equal">
      <formula>green</formula>
    </cfRule>
    <cfRule type="cellIs" dxfId="62" priority="44" stopIfTrue="1" operator="equal">
      <formula>yellow</formula>
    </cfRule>
    <cfRule type="cellIs" dxfId="61" priority="45" stopIfTrue="1" operator="equal">
      <formula>red</formula>
    </cfRule>
  </conditionalFormatting>
  <conditionalFormatting sqref="AV24:AV31">
    <cfRule type="cellIs" dxfId="60" priority="37" stopIfTrue="1" operator="equal">
      <formula>green</formula>
    </cfRule>
    <cfRule type="cellIs" dxfId="59" priority="38" stopIfTrue="1" operator="equal">
      <formula>yellow</formula>
    </cfRule>
    <cfRule type="cellIs" dxfId="58" priority="39" stopIfTrue="1" operator="equal">
      <formula>red</formula>
    </cfRule>
  </conditionalFormatting>
  <conditionalFormatting sqref="AV33:AV40">
    <cfRule type="cellIs" dxfId="57" priority="31" stopIfTrue="1" operator="equal">
      <formula>green</formula>
    </cfRule>
    <cfRule type="cellIs" dxfId="56" priority="32" stopIfTrue="1" operator="equal">
      <formula>yellow</formula>
    </cfRule>
    <cfRule type="cellIs" dxfId="55" priority="33" stopIfTrue="1" operator="equal">
      <formula>red</formula>
    </cfRule>
  </conditionalFormatting>
  <conditionalFormatting sqref="AV42:AV49">
    <cfRule type="cellIs" dxfId="54" priority="25" stopIfTrue="1" operator="equal">
      <formula>green</formula>
    </cfRule>
    <cfRule type="cellIs" dxfId="53" priority="26" stopIfTrue="1" operator="equal">
      <formula>yellow</formula>
    </cfRule>
    <cfRule type="cellIs" dxfId="52" priority="27" stopIfTrue="1" operator="equal">
      <formula>red</formula>
    </cfRule>
  </conditionalFormatting>
  <conditionalFormatting sqref="BH24:BH31">
    <cfRule type="cellIs" dxfId="51" priority="19" stopIfTrue="1" operator="equal">
      <formula>green</formula>
    </cfRule>
    <cfRule type="cellIs" dxfId="50" priority="20" stopIfTrue="1" operator="equal">
      <formula>yellow</formula>
    </cfRule>
    <cfRule type="cellIs" dxfId="49" priority="21" stopIfTrue="1" operator="equal">
      <formula>red</formula>
    </cfRule>
  </conditionalFormatting>
  <conditionalFormatting sqref="BT24:BT31">
    <cfRule type="cellIs" dxfId="48" priority="13" stopIfTrue="1" operator="equal">
      <formula>green</formula>
    </cfRule>
    <cfRule type="cellIs" dxfId="47" priority="14" stopIfTrue="1" operator="equal">
      <formula>yellow</formula>
    </cfRule>
    <cfRule type="cellIs" dxfId="46" priority="15" stopIfTrue="1" operator="equal">
      <formula>red</formula>
    </cfRule>
  </conditionalFormatting>
  <conditionalFormatting sqref="CF24:CF31">
    <cfRule type="cellIs" dxfId="45" priority="7" stopIfTrue="1" operator="equal">
      <formula>green</formula>
    </cfRule>
    <cfRule type="cellIs" dxfId="44" priority="8" stopIfTrue="1" operator="equal">
      <formula>yellow</formula>
    </cfRule>
    <cfRule type="cellIs" dxfId="43"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42" priority="1" stopIfTrue="1" operator="equal">
      <formula>green</formula>
    </cfRule>
    <cfRule type="cellIs" dxfId="41" priority="2" stopIfTrue="1" operator="equal">
      <formula>yellow</formula>
    </cfRule>
    <cfRule type="cellIs" dxfId="40"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42768</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226" activePane="bottomRight" state="frozen"/>
      <selection pane="topRight"/>
      <selection pane="bottomLeft"/>
      <selection pane="bottomRight" activeCell="Z241" sqref="Z24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y</v>
      </c>
      <c r="AR22" s="158" t="str">
        <f t="shared" ca="1" si="5"/>
        <v>y</v>
      </c>
      <c r="AS22" s="158" t="str">
        <f t="shared" ca="1" si="5"/>
        <v>y</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44</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208</v>
      </c>
      <c r="B25" s="148">
        <f>IF(OR(F25=DATE(1900,1,0),F25=""),B24,F25)</f>
        <v>42831</v>
      </c>
      <c r="C25" s="148"/>
      <c r="D25" s="148"/>
      <c r="E25" s="148"/>
      <c r="F25" s="152">
        <f>IF(B5="PE",Daten!R40,IF(AND(B5="RD",Deckblatt!C56&gt;=F24),Deckblatt!C56,Gantt!C5))</f>
        <v>42831</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39" priority="30" stopIfTrue="1">
      <formula>(H$26)&lt;&gt;""</formula>
    </cfRule>
  </conditionalFormatting>
  <conditionalFormatting sqref="I27:IP27">
    <cfRule type="expression" dxfId="38" priority="31" stopIfTrue="1">
      <formula>I$21=""</formula>
    </cfRule>
  </conditionalFormatting>
  <conditionalFormatting sqref="C4">
    <cfRule type="expression" dxfId="37" priority="28" stopIfTrue="1">
      <formula>$B$4&lt;&gt;"User"</formula>
    </cfRule>
  </conditionalFormatting>
  <conditionalFormatting sqref="C5">
    <cfRule type="expression" dxfId="36" priority="29" stopIfTrue="1">
      <formula>$B$5&lt;&gt;"User"</formula>
    </cfRule>
  </conditionalFormatting>
  <conditionalFormatting sqref="H4">
    <cfRule type="expression" dxfId="35" priority="34" stopIfTrue="1">
      <formula>$B$4&lt;&gt;"User"</formula>
    </cfRule>
  </conditionalFormatting>
  <conditionalFormatting sqref="H5">
    <cfRule type="expression" dxfId="34" priority="35" stopIfTrue="1">
      <formula>$B$5&lt;&gt;"User"</formula>
    </cfRule>
  </conditionalFormatting>
  <conditionalFormatting sqref="G349 G351">
    <cfRule type="expression" dxfId="33" priority="1" stopIfTrue="1">
      <formula>BP_Status="Nein"</formula>
    </cfRule>
  </conditionalFormatting>
  <conditionalFormatting sqref="G355">
    <cfRule type="expression" dxfId="32"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31" priority="1" stopIfTrue="1">
      <formula>BP_Status="Nein"</formula>
    </cfRule>
  </conditionalFormatting>
  <conditionalFormatting sqref="AM11">
    <cfRule type="expression" dxfId="30"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243</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114</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129</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243</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8505</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3990</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4515</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8505</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42768</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- 25.01.2017</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42760</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0.41176470588235292</v>
      </c>
      <c r="N20" s="21"/>
      <c r="P20" s="201"/>
      <c r="Q20" s="201"/>
      <c r="R20" s="201"/>
      <c r="S20" s="201"/>
      <c r="T20" s="210"/>
      <c r="U20" s="210"/>
      <c r="V20" s="211">
        <f>progress</f>
        <v>0.41964285714285715</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0.63775510204081631</v>
      </c>
      <c r="N22" s="21"/>
      <c r="P22" s="201"/>
      <c r="Q22" s="201"/>
      <c r="R22" s="201"/>
      <c r="S22" s="201"/>
      <c r="T22" s="210">
        <f>IF(OR(akt_ende="",akt_start=""),0,akt_ende-akt_start)</f>
        <v>196</v>
      </c>
      <c r="U22" s="210">
        <f ca="1">IF(akt_start="",0,Deckblatt!C56-akt_start)</f>
        <v>133</v>
      </c>
      <c r="V22" s="211">
        <f ca="1">IF(T22=0,0,IF((U22/T22)&lt;0,0,IF(U22/T22&gt;1,1,U22/T22)))</f>
        <v>0.6785714285714286</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0.4389763779527559</v>
      </c>
      <c r="N24" s="21"/>
      <c r="P24" s="201"/>
      <c r="Q24" s="201"/>
      <c r="R24" s="201"/>
      <c r="S24" s="201"/>
      <c r="T24" s="210">
        <f>akt_res</f>
        <v>243</v>
      </c>
      <c r="U24" s="210">
        <f>ist_res</f>
        <v>114</v>
      </c>
      <c r="V24" s="211">
        <f>IF(T24=0,0,IF((U24/T24)&lt;0,0,U24/T24))</f>
        <v>0.46913580246913578</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0.4389763779527559</v>
      </c>
      <c r="N26" s="21"/>
      <c r="P26" s="201"/>
      <c r="Q26" s="201"/>
      <c r="R26" s="201"/>
      <c r="S26" s="201"/>
      <c r="T26" s="210">
        <f>akt_cost</f>
        <v>8505</v>
      </c>
      <c r="U26" s="210">
        <f>ist_cost</f>
        <v>3990</v>
      </c>
      <c r="V26" s="211">
        <f>IF(T26=0,0,IF((U26/T26)&lt;0,0,U26/T26))</f>
        <v>0.46913580246913578</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29</v>
      </c>
      <c r="W32" s="236"/>
      <c r="X32" s="236"/>
      <c r="Y32" s="236">
        <f>COUNTIF(Daten!$H$40:$H81,"AP")</f>
        <v>29</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42831</v>
      </c>
      <c r="V34" s="236">
        <f>IF(OR(T34="",U34=""),0,U34-T34)</f>
        <v>196</v>
      </c>
      <c r="W34" s="238">
        <f>akt_start</f>
        <v>42635</v>
      </c>
      <c r="X34" s="238">
        <f>akt_ende</f>
        <v>42831</v>
      </c>
      <c r="Y34" s="236">
        <f>IF(OR(W34="",X34=""),0,X34-W34)</f>
        <v>196</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243</v>
      </c>
      <c r="W36" s="236"/>
      <c r="X36" s="236"/>
      <c r="Y36" s="236">
        <f>akt_res</f>
        <v>243</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8505</v>
      </c>
      <c r="W38" s="236"/>
      <c r="X38" s="236"/>
      <c r="Y38" s="236">
        <f>akt_cost</f>
        <v>8505</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DauYaR9kUPNnQ0SkAu2HNw2SXCQN+MBhi5JcJufqu5CHZprsfNpvMHsTukVMxhHCgv+opZ8z6C064Ox5X38VAg==" saltValue="DvXbypndxF8XUIARw5+CiA=="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29" priority="1" stopIfTrue="1" operator="lessThan">
      <formula>0</formula>
    </cfRule>
    <cfRule type="cellIs" dxfId="28" priority="2" stopIfTrue="1" operator="greaterThan">
      <formula>0</formula>
    </cfRule>
  </conditionalFormatting>
  <conditionalFormatting sqref="M32 M34 M36 M38">
    <cfRule type="cellIs" dxfId="27" priority="5" stopIfTrue="1" operator="greaterThan">
      <formula>0</formula>
    </cfRule>
    <cfRule type="cellIs" dxfId="26"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25" priority="1" stopIfTrue="1">
      <formula>M7=TRUE</formula>
    </cfRule>
  </conditionalFormatting>
  <conditionalFormatting sqref="B14">
    <cfRule type="expression" dxfId="24" priority="2" stopIfTrue="1">
      <formula>M16=TRUE</formula>
    </cfRule>
  </conditionalFormatting>
  <conditionalFormatting sqref="B39">
    <cfRule type="expression" dxfId="23"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25%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42831</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42831</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42768</v>
      </c>
    </row>
    <row r="115" spans="5:8" x14ac:dyDescent="0.2">
      <c r="E115" s="219">
        <v>114</v>
      </c>
      <c r="F115" s="219" t="s">
        <v>840</v>
      </c>
      <c r="G115" s="219" t="s">
        <v>1488</v>
      </c>
      <c r="H115" s="222" t="s">
        <v>845</v>
      </c>
    </row>
    <row r="116" spans="5:8" x14ac:dyDescent="0.2">
      <c r="E116" s="219">
        <v>115</v>
      </c>
      <c r="F116" s="219" t="s">
        <v>841</v>
      </c>
      <c r="G116" s="219" t="s">
        <v>844</v>
      </c>
      <c r="H116" s="222">
        <f ca="1">TODAY()</f>
        <v>42768</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22"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42768</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0.41176470588235292</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0.63775510204081631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0.4389763779527559</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0.4389763779527559</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42768</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367"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25</v>
      </c>
    </row>
    <row r="26" spans="2:58" x14ac:dyDescent="0.2">
      <c r="B26" s="559" t="s">
        <v>1700</v>
      </c>
      <c r="C26" s="566" t="s">
        <v>1586</v>
      </c>
      <c r="D26" s="560"/>
      <c r="E26" s="565"/>
      <c r="G26"/>
      <c r="H26"/>
      <c r="K26"/>
      <c r="L26"/>
      <c r="O26" s="307" t="s">
        <v>2837</v>
      </c>
      <c r="P26" s="579"/>
      <c r="Q26" s="307" t="s">
        <v>2940</v>
      </c>
      <c r="R26" s="307">
        <v>25</v>
      </c>
      <c r="S26" s="307">
        <v>19</v>
      </c>
      <c r="AH26" s="227"/>
      <c r="AI26" s="218"/>
      <c r="AJ26" s="218"/>
      <c r="AK26" s="218"/>
    </row>
    <row r="27" spans="2:58" x14ac:dyDescent="0.2">
      <c r="B27" s="559" t="s">
        <v>1698</v>
      </c>
      <c r="C27" s="566" t="s">
        <v>1704</v>
      </c>
      <c r="D27" s="560"/>
      <c r="E27" s="565"/>
      <c r="G27"/>
      <c r="H27"/>
      <c r="K27"/>
      <c r="L27"/>
      <c r="O27" s="307" t="s">
        <v>2838</v>
      </c>
      <c r="P27" s="579"/>
      <c r="Q27" s="307" t="s">
        <v>2941</v>
      </c>
      <c r="R27" s="307">
        <v>66</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2942</v>
      </c>
      <c r="R28" s="307">
        <v>68</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2943</v>
      </c>
      <c r="R29" s="307">
        <v>65</v>
      </c>
      <c r="S29" s="307">
        <v>22</v>
      </c>
      <c r="Y29" s="309"/>
      <c r="AF29" s="218"/>
      <c r="AG29" s="218"/>
      <c r="AH29" s="227"/>
      <c r="AI29" s="218"/>
      <c r="AJ29" s="218"/>
      <c r="AK29" s="218"/>
    </row>
    <row r="30" spans="2:58" x14ac:dyDescent="0.2">
      <c r="B30" s="562" t="s">
        <v>1698</v>
      </c>
      <c r="C30" s="563" t="s">
        <v>1705</v>
      </c>
      <c r="D30" s="563"/>
      <c r="E30" s="571"/>
      <c r="O30" s="307" t="s">
        <v>2846</v>
      </c>
      <c r="P30" s="579"/>
      <c r="Q30" s="307" t="s">
        <v>2944</v>
      </c>
      <c r="R30" s="307">
        <v>64</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2945</v>
      </c>
      <c r="R31" s="307">
        <v>63</v>
      </c>
      <c r="S31" s="307">
        <v>24</v>
      </c>
      <c r="Y31" s="309"/>
      <c r="AM31" s="618">
        <v>29</v>
      </c>
    </row>
    <row r="32" spans="2:58" x14ac:dyDescent="0.2">
      <c r="B32" s="562" t="s">
        <v>1700</v>
      </c>
      <c r="C32" s="563" t="s">
        <v>1588</v>
      </c>
      <c r="D32" s="563"/>
      <c r="E32" s="571"/>
      <c r="O32" s="307" t="s">
        <v>2852</v>
      </c>
      <c r="P32" s="579"/>
      <c r="Q32" s="307" t="s">
        <v>2946</v>
      </c>
      <c r="R32" s="307">
        <v>62</v>
      </c>
      <c r="S32" s="307">
        <v>25</v>
      </c>
      <c r="Y32" s="309"/>
    </row>
    <row r="33" spans="2:25" x14ac:dyDescent="0.2">
      <c r="B33" s="562" t="s">
        <v>1698</v>
      </c>
      <c r="C33" s="563" t="s">
        <v>1706</v>
      </c>
      <c r="D33" s="563"/>
      <c r="E33" s="571"/>
      <c r="O33" s="307" t="s">
        <v>2907</v>
      </c>
      <c r="P33" s="579"/>
      <c r="Q33" s="307" t="s">
        <v>2947</v>
      </c>
      <c r="R33" s="307">
        <v>61</v>
      </c>
      <c r="S33" s="307">
        <v>26</v>
      </c>
      <c r="Y33" s="309"/>
    </row>
    <row r="34" spans="2:25" x14ac:dyDescent="0.2">
      <c r="B34" s="562" t="s">
        <v>1699</v>
      </c>
      <c r="C34" s="563" t="s">
        <v>1721</v>
      </c>
      <c r="D34" s="563"/>
      <c r="E34" s="571"/>
      <c r="O34" s="307" t="s">
        <v>2827</v>
      </c>
      <c r="P34" s="579"/>
      <c r="Q34" s="307" t="s">
        <v>2962</v>
      </c>
      <c r="R34" s="307">
        <v>71</v>
      </c>
      <c r="S34" s="307">
        <v>28</v>
      </c>
      <c r="Y34" s="309"/>
    </row>
    <row r="35" spans="2:25" x14ac:dyDescent="0.2">
      <c r="B35" s="562" t="s">
        <v>1700</v>
      </c>
      <c r="C35" s="563" t="s">
        <v>1589</v>
      </c>
      <c r="D35" s="563"/>
      <c r="E35" s="571"/>
      <c r="O35" s="307" t="s">
        <v>2853</v>
      </c>
      <c r="P35" s="579"/>
      <c r="Q35" s="307" t="s">
        <v>2948</v>
      </c>
      <c r="R35" s="307">
        <v>70</v>
      </c>
      <c r="S35" s="307">
        <v>29</v>
      </c>
      <c r="Y35" s="309"/>
    </row>
    <row r="36" spans="2:25" x14ac:dyDescent="0.2">
      <c r="B36" s="562" t="s">
        <v>1698</v>
      </c>
      <c r="C36" s="563" t="s">
        <v>1707</v>
      </c>
      <c r="D36" s="563"/>
      <c r="E36" s="571"/>
      <c r="O36" s="307" t="s">
        <v>2829</v>
      </c>
      <c r="P36" s="579"/>
      <c r="Q36" s="307" t="s">
        <v>2949</v>
      </c>
      <c r="R36" s="307">
        <v>60</v>
      </c>
      <c r="S36" s="307">
        <v>31</v>
      </c>
      <c r="Y36" s="309"/>
    </row>
    <row r="37" spans="2:25" x14ac:dyDescent="0.2">
      <c r="B37" s="562" t="s">
        <v>1699</v>
      </c>
      <c r="C37" s="563" t="s">
        <v>1722</v>
      </c>
      <c r="D37" s="563"/>
      <c r="E37" s="571"/>
      <c r="O37" s="307" t="s">
        <v>2830</v>
      </c>
      <c r="Q37" s="307" t="s">
        <v>2959</v>
      </c>
      <c r="R37" s="307">
        <v>59</v>
      </c>
      <c r="S37" s="307">
        <v>32</v>
      </c>
      <c r="Y37" s="309"/>
    </row>
    <row r="38" spans="2:25" x14ac:dyDescent="0.2">
      <c r="B38" s="562" t="s">
        <v>1700</v>
      </c>
      <c r="C38" s="563" t="s">
        <v>1590</v>
      </c>
      <c r="D38" s="563"/>
      <c r="E38" s="571"/>
      <c r="O38" s="307" t="s">
        <v>2854</v>
      </c>
      <c r="P38" s="579"/>
      <c r="Q38" s="307" t="s">
        <v>2960</v>
      </c>
      <c r="R38" s="307">
        <v>75</v>
      </c>
      <c r="S38" s="307">
        <v>33</v>
      </c>
      <c r="Y38" s="309"/>
    </row>
    <row r="39" spans="2:25" x14ac:dyDescent="0.2">
      <c r="B39" s="562" t="s">
        <v>1698</v>
      </c>
      <c r="C39" s="563" t="s">
        <v>1708</v>
      </c>
      <c r="D39" s="563"/>
      <c r="E39" s="571"/>
      <c r="O39" s="307" t="s">
        <v>2856</v>
      </c>
      <c r="Q39" s="307" t="s">
        <v>2950</v>
      </c>
      <c r="R39" s="307">
        <v>73</v>
      </c>
      <c r="S39" s="307">
        <v>35</v>
      </c>
      <c r="Y39" s="309"/>
    </row>
    <row r="40" spans="2:25" x14ac:dyDescent="0.2">
      <c r="B40" s="562" t="s">
        <v>1699</v>
      </c>
      <c r="C40" s="563" t="s">
        <v>1723</v>
      </c>
      <c r="D40" s="563"/>
      <c r="E40" s="571"/>
      <c r="O40" s="307" t="s">
        <v>2927</v>
      </c>
      <c r="P40" s="579"/>
      <c r="Q40" s="307" t="s">
        <v>2951</v>
      </c>
      <c r="R40" s="307">
        <v>77</v>
      </c>
      <c r="S40" s="307">
        <v>37</v>
      </c>
      <c r="Y40" s="309"/>
    </row>
    <row r="41" spans="2:25" x14ac:dyDescent="0.2">
      <c r="B41" s="562" t="s">
        <v>1700</v>
      </c>
      <c r="C41" s="563" t="s">
        <v>1591</v>
      </c>
      <c r="D41" s="563"/>
      <c r="E41" s="571"/>
      <c r="O41" s="307" t="s">
        <v>2930</v>
      </c>
      <c r="Q41" s="307" t="s">
        <v>2954</v>
      </c>
      <c r="R41" s="307">
        <v>82</v>
      </c>
      <c r="S41" s="307">
        <v>39</v>
      </c>
      <c r="Y41" s="309"/>
    </row>
    <row r="42" spans="2:25" x14ac:dyDescent="0.2">
      <c r="B42" s="562" t="s">
        <v>1698</v>
      </c>
      <c r="C42" s="563" t="s">
        <v>1709</v>
      </c>
      <c r="D42" s="563"/>
      <c r="E42" s="571"/>
      <c r="O42" s="307" t="s">
        <v>2931</v>
      </c>
      <c r="P42" s="579"/>
      <c r="Q42" s="307" t="s">
        <v>2955</v>
      </c>
      <c r="R42" s="307">
        <v>81</v>
      </c>
      <c r="S42" s="307">
        <v>40</v>
      </c>
      <c r="Y42" s="309"/>
    </row>
    <row r="43" spans="2:25" x14ac:dyDescent="0.2">
      <c r="B43" s="562" t="s">
        <v>1699</v>
      </c>
      <c r="C43" s="563" t="s">
        <v>1724</v>
      </c>
      <c r="D43" s="563"/>
      <c r="E43" s="571"/>
      <c r="O43" s="307" t="s">
        <v>2952</v>
      </c>
      <c r="Q43" s="307" t="s">
        <v>2956</v>
      </c>
      <c r="R43" s="307">
        <v>79</v>
      </c>
      <c r="S43" s="307">
        <v>41</v>
      </c>
      <c r="Y43" s="309"/>
    </row>
    <row r="44" spans="2:25" x14ac:dyDescent="0.2">
      <c r="B44" s="562" t="s">
        <v>1700</v>
      </c>
      <c r="C44" s="563" t="s">
        <v>1592</v>
      </c>
      <c r="D44" s="563"/>
      <c r="E44" s="571"/>
      <c r="Y44" s="309"/>
    </row>
    <row r="45" spans="2:25" x14ac:dyDescent="0.2">
      <c r="B45" s="562" t="s">
        <v>1698</v>
      </c>
      <c r="C45" s="563" t="s">
        <v>1710</v>
      </c>
      <c r="D45" s="563"/>
      <c r="E45" s="571"/>
      <c r="Y45" s="309"/>
    </row>
    <row r="46" spans="2:25" x14ac:dyDescent="0.2">
      <c r="B46" s="562" t="s">
        <v>1699</v>
      </c>
      <c r="C46" s="563" t="s">
        <v>735</v>
      </c>
      <c r="D46" s="563"/>
      <c r="E46" s="571"/>
      <c r="Y46" s="309"/>
    </row>
    <row r="47" spans="2:25" x14ac:dyDescent="0.2">
      <c r="B47" s="562" t="s">
        <v>1700</v>
      </c>
      <c r="C47" s="563" t="s">
        <v>1593</v>
      </c>
      <c r="D47" s="563"/>
      <c r="E47" s="571"/>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21"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20"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19"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18" priority="1" stopIfTrue="1">
      <formula>AND($B4&lt;&gt;"",F4="")</formula>
    </cfRule>
  </conditionalFormatting>
  <conditionalFormatting sqref="F125:G134">
    <cfRule type="expression" dxfId="17"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16"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2017-02-02T09:04:44Z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