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121/Library/Mobile Documents/com~apple~CloudDocs/Project/Data:Analysis/"/>
    </mc:Choice>
  </mc:AlternateContent>
  <xr:revisionPtr revIDLastSave="0" documentId="13_ncr:1_{C982C922-F605-2244-B72F-C7E43D2F49E0}" xr6:coauthVersionLast="47" xr6:coauthVersionMax="47" xr10:uidLastSave="{00000000-0000-0000-0000-000000000000}"/>
  <bookViews>
    <workbookView xWindow="0" yWindow="500" windowWidth="30860" windowHeight="16380" xr2:uid="{E2427F83-B15F-C447-AD0B-5A75AE5279B3}"/>
  </bookViews>
  <sheets>
    <sheet name="Base 1" sheetId="5" r:id="rId1"/>
    <sheet name="Base 2" sheetId="6" r:id="rId2"/>
    <sheet name="Base 3" sheetId="2" r:id="rId3"/>
    <sheet name="Base 4" sheetId="3" r:id="rId4"/>
    <sheet name="Katherine" sheetId="4" r:id="rId5"/>
    <sheet name="ClosedRing" sheetId="14" r:id="rId6"/>
    <sheet name="Gaussian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3" l="1"/>
  <c r="H8" i="13"/>
  <c r="H6" i="13"/>
  <c r="H7" i="13"/>
  <c r="R5" i="13"/>
  <c r="R4" i="13"/>
  <c r="R3" i="13"/>
  <c r="R2" i="13"/>
  <c r="H3" i="14"/>
  <c r="J3" i="14" s="1"/>
  <c r="M3" i="14" s="1"/>
  <c r="G3" i="14"/>
  <c r="I3" i="14" s="1"/>
  <c r="L3" i="14" s="1"/>
  <c r="H2" i="14"/>
  <c r="J2" i="14" s="1"/>
  <c r="M2" i="14" s="1"/>
  <c r="G2" i="14"/>
  <c r="I2" i="14" s="1"/>
  <c r="L2" i="14" s="1"/>
  <c r="H2" i="13"/>
  <c r="H3" i="13"/>
  <c r="H4" i="13"/>
  <c r="H5" i="13"/>
  <c r="I3" i="4"/>
  <c r="L3" i="4" s="1"/>
  <c r="J3" i="4"/>
  <c r="M3" i="4" s="1"/>
  <c r="G3" i="4"/>
  <c r="H3" i="4"/>
  <c r="G4" i="4"/>
  <c r="I4" i="4" s="1"/>
  <c r="H4" i="4"/>
  <c r="J4" i="4" s="1"/>
  <c r="M4" i="4" s="1"/>
  <c r="G5" i="4"/>
  <c r="I5" i="4" s="1"/>
  <c r="L5" i="4" s="1"/>
  <c r="H5" i="4"/>
  <c r="J5" i="4" s="1"/>
  <c r="M5" i="4" s="1"/>
  <c r="H2" i="4"/>
  <c r="J2" i="4" s="1"/>
  <c r="M2" i="4" s="1"/>
  <c r="G2" i="4"/>
  <c r="I2" i="4" s="1"/>
  <c r="L2" i="4" s="1"/>
  <c r="G3" i="3"/>
  <c r="I3" i="3" s="1"/>
  <c r="L3" i="3" s="1"/>
  <c r="H3" i="3"/>
  <c r="J3" i="3" s="1"/>
  <c r="M3" i="3" s="1"/>
  <c r="G4" i="3"/>
  <c r="I4" i="3" s="1"/>
  <c r="H4" i="3"/>
  <c r="J4" i="3" s="1"/>
  <c r="M4" i="3" s="1"/>
  <c r="G5" i="3"/>
  <c r="I5" i="3" s="1"/>
  <c r="L5" i="3" s="1"/>
  <c r="H5" i="3"/>
  <c r="J5" i="3" s="1"/>
  <c r="M5" i="3" s="1"/>
  <c r="H2" i="3"/>
  <c r="J2" i="3" s="1"/>
  <c r="M2" i="3" s="1"/>
  <c r="G2" i="3"/>
  <c r="I2" i="3" s="1"/>
  <c r="L2" i="3" s="1"/>
  <c r="G3" i="5"/>
  <c r="I3" i="5" s="1"/>
  <c r="L3" i="5" s="1"/>
  <c r="H3" i="5"/>
  <c r="J3" i="5" s="1"/>
  <c r="M3" i="5" s="1"/>
  <c r="G4" i="5"/>
  <c r="H4" i="5"/>
  <c r="J4" i="5" s="1"/>
  <c r="M4" i="5" s="1"/>
  <c r="G5" i="5"/>
  <c r="I5" i="5" s="1"/>
  <c r="L5" i="5" s="1"/>
  <c r="H5" i="5"/>
  <c r="J5" i="5" s="1"/>
  <c r="M5" i="5" s="1"/>
  <c r="H2" i="5"/>
  <c r="J2" i="5" s="1"/>
  <c r="M2" i="5" s="1"/>
  <c r="G2" i="5"/>
  <c r="I2" i="5" s="1"/>
  <c r="L2" i="5" s="1"/>
  <c r="G3" i="6"/>
  <c r="I3" i="6" s="1"/>
  <c r="L3" i="6" s="1"/>
  <c r="H3" i="6"/>
  <c r="J3" i="6" s="1"/>
  <c r="M3" i="6" s="1"/>
  <c r="G4" i="6"/>
  <c r="I4" i="6" s="1"/>
  <c r="H4" i="6"/>
  <c r="J4" i="6" s="1"/>
  <c r="M4" i="6" s="1"/>
  <c r="G5" i="6"/>
  <c r="I5" i="6" s="1"/>
  <c r="L5" i="6" s="1"/>
  <c r="H5" i="6"/>
  <c r="J5" i="6" s="1"/>
  <c r="M5" i="6" s="1"/>
  <c r="H2" i="6"/>
  <c r="J2" i="6" s="1"/>
  <c r="M2" i="6" s="1"/>
  <c r="G2" i="6"/>
  <c r="I2" i="6" s="1"/>
  <c r="L2" i="6" s="1"/>
  <c r="G2" i="2"/>
  <c r="I2" i="2" s="1"/>
  <c r="H2" i="2"/>
  <c r="J2" i="2" s="1"/>
  <c r="M2" i="2" s="1"/>
  <c r="G3" i="2"/>
  <c r="I3" i="2" s="1"/>
  <c r="L3" i="2" s="1"/>
  <c r="H3" i="2"/>
  <c r="J3" i="2" s="1"/>
  <c r="M3" i="2" s="1"/>
  <c r="G4" i="2"/>
  <c r="I4" i="2" s="1"/>
  <c r="H4" i="2"/>
  <c r="J4" i="2" s="1"/>
  <c r="M4" i="2" s="1"/>
  <c r="G5" i="2"/>
  <c r="I5" i="2" s="1"/>
  <c r="H5" i="2"/>
  <c r="J5" i="2" s="1"/>
  <c r="M5" i="2" s="1"/>
  <c r="I4" i="5" l="1"/>
  <c r="L4" i="5" s="1"/>
  <c r="L4" i="4"/>
  <c r="L4" i="6"/>
  <c r="L5" i="2"/>
  <c r="L4" i="3"/>
  <c r="L4" i="2"/>
  <c r="L2" i="2"/>
</calcChain>
</file>

<file path=xl/sharedStrings.xml><?xml version="1.0" encoding="utf-8"?>
<sst xmlns="http://schemas.openxmlformats.org/spreadsheetml/2006/main" count="149" uniqueCount="49">
  <si>
    <t>Molecule</t>
  </si>
  <si>
    <t>e- J (eV)</t>
  </si>
  <si>
    <t>h+ J (eV)</t>
  </si>
  <si>
    <t>h+ 𝜆 (eV)</t>
  </si>
  <si>
    <t>e- 𝜆 (eV)</t>
  </si>
  <si>
    <t>300K</t>
  </si>
  <si>
    <t>e- 𝜇 (cm^2/V·s)</t>
  </si>
  <si>
    <t>h+ 𝜇 (cm^2/V·s)</t>
  </si>
  <si>
    <t>tBu</t>
  </si>
  <si>
    <t>CO2Me</t>
  </si>
  <si>
    <t>SO2Me</t>
  </si>
  <si>
    <t>SF5</t>
  </si>
  <si>
    <t>e- k (eV/s)</t>
  </si>
  <si>
    <t>h+ k (eV/s)</t>
  </si>
  <si>
    <t>a (Angstrom)</t>
  </si>
  <si>
    <t>Katherine3</t>
  </si>
  <si>
    <t>Katherine4</t>
  </si>
  <si>
    <t>Base 4</t>
  </si>
  <si>
    <t>Base 3</t>
  </si>
  <si>
    <t>Base 2</t>
  </si>
  <si>
    <t>Base 1</t>
  </si>
  <si>
    <t>Katherine</t>
  </si>
  <si>
    <t>Scaled e- J (eV)</t>
  </si>
  <si>
    <t>Scaled h+ J (eV)</t>
  </si>
  <si>
    <t>Katherine1</t>
  </si>
  <si>
    <t>Katherine2</t>
  </si>
  <si>
    <t>Base3tBu</t>
  </si>
  <si>
    <t>HOMO-HOMO coupling:  [0.00760847 0.02997363]</t>
  </si>
  <si>
    <t>LUMO-LUMO coupling:  [0.00841498 0.00760847]</t>
  </si>
  <si>
    <t>HOMO-HOMO coupling:  [0.01024409 0.02577266]</t>
  </si>
  <si>
    <t>LUMO-LUMO coupling:  [0.01724627 0.01024409]</t>
  </si>
  <si>
    <t>Base3CO2Me</t>
  </si>
  <si>
    <t>Average</t>
  </si>
  <si>
    <t>DIPRO</t>
  </si>
  <si>
    <t>HOMO-HOMO coupling:  [ 0.03278204 -0.02592714]</t>
  </si>
  <si>
    <t>LUMO-LUMO coupling:  [0.05698772 0.03278204]</t>
  </si>
  <si>
    <t xml:space="preserve"> Base3SO2Me</t>
  </si>
  <si>
    <t>Base3SF5</t>
  </si>
  <si>
    <t>ClosedN</t>
  </si>
  <si>
    <t>ClosedR</t>
  </si>
  <si>
    <t>ClosedRing</t>
  </si>
  <si>
    <t>*no dimer gfnff (convergence issues)</t>
  </si>
  <si>
    <t>Projective</t>
  </si>
  <si>
    <t>Counterpoise</t>
  </si>
  <si>
    <t>LUMO-LUMO coupling:  [ 6.59332494e-05 -1.30988712e-03]</t>
  </si>
  <si>
    <t>HOMO-HOMO coupling:  [-1.30988712e-03 -1.62209422e-05]</t>
  </si>
  <si>
    <t>*stack distacne = 8, no dimer spGFN-2 (bond formation), poor method, need to look at restricting distances</t>
  </si>
  <si>
    <t>*GFN2 for DIPRO instead of spGFN2 (bad scc convergence)</t>
  </si>
  <si>
    <t>*no .cub - no unpaired 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</si>
</sst>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Menlo"/>
      <family val="2"/>
    </font>
    <font>
      <sz val="11"/>
      <color theme="5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1" fontId="0" fillId="0" borderId="0" xfId="0" applyNumberFormat="1"/>
    <xf numFmtId="0" fontId="0" fillId="2" borderId="0" xfId="0" applyFill="1"/>
    <xf numFmtId="0" fontId="0" fillId="2" borderId="0" xfId="0" applyFont="1" applyFill="1"/>
    <xf numFmtId="0" fontId="9" fillId="2" borderId="0" xfId="0" applyFont="1" applyFill="1"/>
    <xf numFmtId="11" fontId="9" fillId="2" borderId="0" xfId="0" applyNumberFormat="1" applyFont="1" applyFill="1"/>
    <xf numFmtId="0" fontId="0" fillId="3" borderId="0" xfId="0" applyFill="1"/>
    <xf numFmtId="0" fontId="8" fillId="3" borderId="0" xfId="0" applyFont="1" applyFill="1"/>
    <xf numFmtId="0" fontId="10" fillId="3" borderId="0" xfId="0" applyFont="1" applyFill="1"/>
    <xf numFmtId="11" fontId="10" fillId="3" borderId="0" xfId="0" applyNumberFormat="1" applyFont="1" applyFill="1"/>
    <xf numFmtId="0" fontId="0" fillId="3" borderId="0" xfId="0" applyFont="1" applyFill="1"/>
    <xf numFmtId="0" fontId="9" fillId="3" borderId="0" xfId="0" applyFont="1" applyFill="1"/>
    <xf numFmtId="0" fontId="1" fillId="3" borderId="0" xfId="0" applyFont="1" applyFill="1"/>
    <xf numFmtId="11" fontId="9" fillId="3" borderId="0" xfId="0" applyNumberFormat="1" applyFont="1" applyFill="1"/>
    <xf numFmtId="0" fontId="0" fillId="0" borderId="0" xfId="0" applyFill="1"/>
    <xf numFmtId="0" fontId="0" fillId="0" borderId="0" xfId="0" applyFont="1" applyFill="1"/>
    <xf numFmtId="0" fontId="9" fillId="0" borderId="0" xfId="0" applyFont="1" applyFill="1"/>
    <xf numFmtId="11" fontId="9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Projective Method</a:t>
            </a:r>
          </a:p>
          <a:p>
            <a:pPr>
              <a:defRPr/>
            </a:pPr>
            <a:r>
              <a:rPr lang="en-GB" baseline="0"/>
              <a:t> (blue) vs. DIPRO (orange)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>
                  <c:v>6.6305403110000001E-4</c:v>
                </c:pt>
                <c:pt idx="7">
                  <c:v>6.879101847E-4</c:v>
                </c:pt>
              </c:numCache>
            </c:numRef>
          </c:xVal>
          <c:yVal>
            <c:numRef>
              <c:f>Gaussian!$H$2:$H$9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 formatCode="0.00E+00">
                  <c:v>6.6305403110000001E-4</c:v>
                </c:pt>
                <c:pt idx="7" formatCode="0.00E+00">
                  <c:v>6.879101847E-4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DC42-8C83-D385EFAD9F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>
                  <c:v>6.6305403110000001E-4</c:v>
                </c:pt>
                <c:pt idx="7">
                  <c:v>6.879101847E-4</c:v>
                </c:pt>
              </c:numCache>
            </c:numRef>
          </c:xVal>
          <c:yVal>
            <c:numRef>
              <c:f>Gaussian!$I$2:$I$9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8.2000000000000003E-2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4-DC42-8C83-D385EFAD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9247"/>
        <c:axId val="238202160"/>
      </c:scatterChart>
      <c:valAx>
        <c:axId val="509079247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2160"/>
        <c:crosses val="autoZero"/>
        <c:crossBetween val="midCat"/>
      </c:valAx>
      <c:valAx>
        <c:axId val="238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13</xdr:row>
      <xdr:rowOff>158750</xdr:rowOff>
    </xdr:from>
    <xdr:to>
      <xdr:col>16</xdr:col>
      <xdr:colOff>723900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0A19-AD53-AA1C-B929-6D3078E9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D4D7-EA14-8F4B-A083-6A883E8B3107}">
  <dimension ref="A1:N9"/>
  <sheetViews>
    <sheetView tabSelected="1" workbookViewId="0">
      <selection activeCell="H19" sqref="H19"/>
    </sheetView>
  </sheetViews>
  <sheetFormatPr baseColWidth="10" defaultRowHeight="16" x14ac:dyDescent="0.2"/>
  <cols>
    <col min="3" max="6" width="11" bestFit="1" customWidth="1"/>
    <col min="7" max="8" width="14.33203125" customWidth="1"/>
    <col min="9" max="9" width="25.33203125" customWidth="1"/>
    <col min="10" max="10" width="14" bestFit="1" customWidth="1"/>
    <col min="11" max="13" width="11" bestFit="1" customWidth="1"/>
  </cols>
  <sheetData>
    <row r="1" spans="1:14" x14ac:dyDescent="0.2">
      <c r="A1" s="24" t="s">
        <v>5</v>
      </c>
      <c r="B1" s="24" t="s">
        <v>0</v>
      </c>
      <c r="C1" s="24" t="s">
        <v>4</v>
      </c>
      <c r="D1" s="24" t="s">
        <v>3</v>
      </c>
      <c r="E1" s="24" t="s">
        <v>1</v>
      </c>
      <c r="F1" s="24" t="s">
        <v>2</v>
      </c>
      <c r="G1" s="24" t="s">
        <v>22</v>
      </c>
      <c r="H1" s="24" t="s">
        <v>23</v>
      </c>
      <c r="I1" s="24" t="s">
        <v>12</v>
      </c>
      <c r="J1" s="24" t="s">
        <v>13</v>
      </c>
      <c r="K1" s="24" t="s">
        <v>14</v>
      </c>
      <c r="L1" s="24" t="s">
        <v>6</v>
      </c>
      <c r="M1" s="24" t="s">
        <v>7</v>
      </c>
    </row>
    <row r="2" spans="1:14" x14ac:dyDescent="0.2">
      <c r="A2" s="25" t="s">
        <v>20</v>
      </c>
      <c r="B2" s="25" t="s">
        <v>8</v>
      </c>
      <c r="C2" s="26">
        <v>3.0406439483314399E-2</v>
      </c>
      <c r="D2" s="26">
        <v>3.6414575730886703E-2</v>
      </c>
      <c r="E2" s="26">
        <v>7.2999999999999995E-2</v>
      </c>
      <c r="F2" s="26">
        <v>6.3E-2</v>
      </c>
      <c r="G2" s="26">
        <f>E2*1.921</f>
        <v>0.140233</v>
      </c>
      <c r="H2" s="26">
        <f>F2*1.921</f>
        <v>0.12102300000000001</v>
      </c>
      <c r="I2" s="26">
        <f>(((G2^2) / ((4.135667696E-15))) * (1/(SQRT(PI()*((C2+0.3)*0.000086173*300)))) * EXP(-(C2+0.3) / (4 * 0.000086173 * 300)))</f>
        <v>1188934871196.1323</v>
      </c>
      <c r="J2" s="26">
        <f>(((H2^2) / ((4.135667696E-15))) * (1/(SQRT(PI()*((D2+0.3)*0.000086173*300)))) * EXP(-(D2+0.3) / (4 * 0.000086173 * 300)))</f>
        <v>828032025272.02087</v>
      </c>
      <c r="K2" s="27">
        <v>4</v>
      </c>
      <c r="L2" s="27">
        <f t="shared" ref="L2:L3" si="0">(((1.6E-19)*(K2*0.0000001)^2)*I2)/(2*300*0.00008618*1.6E-19)</f>
        <v>3.6789196911770148</v>
      </c>
      <c r="M2" s="27">
        <f>(((1.6E-19)*(K2*0.0000001)^2)*J2)/(2*300*0.00008618*1.6E-19)</f>
        <v>2.5621784645223813</v>
      </c>
    </row>
    <row r="3" spans="1:14" x14ac:dyDescent="0.2">
      <c r="A3" s="25" t="s">
        <v>20</v>
      </c>
      <c r="B3" s="25" t="s">
        <v>9</v>
      </c>
      <c r="C3" s="26">
        <v>7.1628193899819101E-2</v>
      </c>
      <c r="D3" s="26">
        <v>7.5301745253255503E-2</v>
      </c>
      <c r="E3" s="25">
        <v>7.8E-2</v>
      </c>
      <c r="F3" s="25">
        <v>0.02</v>
      </c>
      <c r="G3" s="26">
        <f t="shared" ref="G3:G5" si="1">E3*1.921</f>
        <v>0.149838</v>
      </c>
      <c r="H3" s="26">
        <f t="shared" ref="H3:H5" si="2">F3*1.921</f>
        <v>3.8420000000000003E-2</v>
      </c>
      <c r="I3" s="26">
        <f t="shared" ref="I3:I5" si="3">(((G3^2) / ((4.135667696E-15))) * (1/(SQRT(PI()*((C3+0.3)*0.000086173*300)))) * EXP(-(C3+0.3) / (4 * 0.000086173 * 300)))</f>
        <v>859106603274.73645</v>
      </c>
      <c r="J3" s="26">
        <f t="shared" ref="J3:J5" si="4">(((H3^2) / ((4.135667696E-15))) * (1/(SQRT(PI()*((D3+0.3)*0.000086173*300)))) * EXP(-(D3+0.3) / (4 * 0.000086173 * 300)))</f>
        <v>54244234182.397392</v>
      </c>
      <c r="K3" s="27">
        <v>4</v>
      </c>
      <c r="L3" s="27">
        <f t="shared" si="0"/>
        <v>2.6583324925341874</v>
      </c>
      <c r="M3" s="27">
        <f t="shared" ref="M3:M5" si="5">(((1.6E-19)*(K3*0.0000001)^2)*J3)/(2*300*0.00008618*1.6E-19)</f>
        <v>0.16784786627182602</v>
      </c>
    </row>
    <row r="4" spans="1:14" x14ac:dyDescent="0.2">
      <c r="A4" s="20" t="s">
        <v>20</v>
      </c>
      <c r="B4" s="20" t="s">
        <v>10</v>
      </c>
      <c r="C4" s="21">
        <v>0.18348400000000001</v>
      </c>
      <c r="D4" s="21">
        <v>0.16788500000000001</v>
      </c>
      <c r="E4" s="22">
        <v>4.0000000000000001E-3</v>
      </c>
      <c r="F4" s="22">
        <v>0.129</v>
      </c>
      <c r="G4" s="21">
        <f t="shared" si="1"/>
        <v>7.6840000000000007E-3</v>
      </c>
      <c r="H4" s="21">
        <f t="shared" si="2"/>
        <v>0.247809</v>
      </c>
      <c r="I4" s="21">
        <f t="shared" si="3"/>
        <v>671530257.43588841</v>
      </c>
      <c r="J4" s="21">
        <f t="shared" si="4"/>
        <v>825580991728.92261</v>
      </c>
      <c r="K4" s="23">
        <v>4</v>
      </c>
      <c r="L4" s="23">
        <f t="shared" ref="L4" si="6">(((1.6E-19)*(K4*0.0000001)^2)*I4)/(2*300*0.00008618*1.6E-19)</f>
        <v>2.0779152392229848E-3</v>
      </c>
      <c r="M4" s="23">
        <f t="shared" si="5"/>
        <v>2.5545942344826251</v>
      </c>
      <c r="N4" t="s">
        <v>46</v>
      </c>
    </row>
    <row r="5" spans="1:14" x14ac:dyDescent="0.2">
      <c r="A5" s="25" t="s">
        <v>20</v>
      </c>
      <c r="B5" s="25" t="s">
        <v>11</v>
      </c>
      <c r="C5" s="26">
        <v>0.18207300000000001</v>
      </c>
      <c r="D5" s="26">
        <v>0.232545</v>
      </c>
      <c r="E5" s="26">
        <v>7.1999999999999995E-2</v>
      </c>
      <c r="F5" s="26">
        <v>1.7000000000000001E-2</v>
      </c>
      <c r="G5" s="26">
        <f t="shared" si="1"/>
        <v>0.13831199999999999</v>
      </c>
      <c r="H5" s="26">
        <f t="shared" si="2"/>
        <v>3.2657000000000005E-2</v>
      </c>
      <c r="I5" s="26">
        <f t="shared" si="3"/>
        <v>220887534173.9054</v>
      </c>
      <c r="J5" s="26">
        <f t="shared" si="4"/>
        <v>7191316724.0863972</v>
      </c>
      <c r="K5" s="27">
        <v>4</v>
      </c>
      <c r="L5" s="27">
        <f t="shared" ref="L5" si="7">(((1.6E-19)*(K5*0.0000001)^2)*I5)/(2*300*0.00008618*1.6E-19)</f>
        <v>0.68349202188877645</v>
      </c>
      <c r="M5" s="27">
        <f t="shared" si="5"/>
        <v>2.2252082382877372E-2</v>
      </c>
      <c r="N5" t="s">
        <v>41</v>
      </c>
    </row>
    <row r="9" spans="1:14" x14ac:dyDescent="0.2">
      <c r="D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673-763C-3F43-9B5E-0D4F9DB18E49}">
  <dimension ref="A1:M5"/>
  <sheetViews>
    <sheetView workbookViewId="0">
      <selection activeCell="C23" sqref="C23"/>
    </sheetView>
  </sheetViews>
  <sheetFormatPr baseColWidth="10" defaultRowHeight="16" x14ac:dyDescent="0.2"/>
  <cols>
    <col min="3" max="8" width="11.33203125" bestFit="1" customWidth="1"/>
    <col min="9" max="9" width="14.33203125" bestFit="1" customWidth="1"/>
    <col min="10" max="10" width="14" bestFit="1" customWidth="1"/>
    <col min="11" max="13" width="11.33203125" bestFit="1" customWidth="1"/>
  </cols>
  <sheetData>
    <row r="1" spans="1:13" x14ac:dyDescent="0.2">
      <c r="A1" s="16" t="s">
        <v>5</v>
      </c>
      <c r="B1" s="16" t="s">
        <v>0</v>
      </c>
      <c r="C1" s="16" t="s">
        <v>4</v>
      </c>
      <c r="D1" s="16" t="s">
        <v>3</v>
      </c>
      <c r="E1" s="16" t="s">
        <v>1</v>
      </c>
      <c r="F1" s="16" t="s">
        <v>2</v>
      </c>
      <c r="G1" s="16" t="s">
        <v>22</v>
      </c>
      <c r="H1" s="16" t="s">
        <v>23</v>
      </c>
      <c r="I1" s="16" t="s">
        <v>12</v>
      </c>
      <c r="J1" s="16" t="s">
        <v>13</v>
      </c>
      <c r="K1" s="16" t="s">
        <v>14</v>
      </c>
      <c r="L1" s="16" t="s">
        <v>6</v>
      </c>
      <c r="M1" s="16" t="s">
        <v>7</v>
      </c>
    </row>
    <row r="2" spans="1:13" x14ac:dyDescent="0.2">
      <c r="A2" s="17" t="s">
        <v>19</v>
      </c>
      <c r="B2" s="17" t="s">
        <v>8</v>
      </c>
      <c r="C2" s="18">
        <v>2.8947687677049999E-2</v>
      </c>
      <c r="D2" s="18">
        <v>3.2142512926090001E-2</v>
      </c>
      <c r="E2" s="18">
        <v>3.0000000000000001E-3</v>
      </c>
      <c r="F2" s="18">
        <v>1.2E-2</v>
      </c>
      <c r="G2" s="18">
        <f>E2*1.921</f>
        <v>5.7629999999999999E-3</v>
      </c>
      <c r="H2" s="18">
        <f>F2*1.921</f>
        <v>2.3052E-2</v>
      </c>
      <c r="I2" s="18">
        <f>(((G2^2) / ((4.135667696E-15))) * (1/(SQRT(PI()*((C2+0.3)*0.000086173*300)))) * EXP(-(C2+0.3) / (4 * 0.000086173 * 300)))</f>
        <v>2040996210.2806382</v>
      </c>
      <c r="J2" s="18">
        <f>(((H2^2) / ((4.135667696E-15))) * (1/(SQRT(PI()*((D2+0.3)*0.000086173*300)))) * EXP(-(D2+0.3) / (4 * 0.000086173 * 300)))</f>
        <v>31509799452.405128</v>
      </c>
      <c r="K2" s="19">
        <v>4</v>
      </c>
      <c r="L2" s="19">
        <f>(((1.6E-19)*(K2*0.0000001)^2)*I2)/(2*300*0.00008618*1.6E-19)</f>
        <v>6.3154520315019331E-3</v>
      </c>
      <c r="M2" s="19">
        <f>(((1.6E-19)*(K2*0.0000001)^2)*J2)/(2*300*0.00008618*1.6E-19)</f>
        <v>9.7500733201532033E-2</v>
      </c>
    </row>
    <row r="3" spans="1:13" x14ac:dyDescent="0.2">
      <c r="A3" s="17" t="s">
        <v>19</v>
      </c>
      <c r="B3" s="17" t="s">
        <v>9</v>
      </c>
      <c r="C3" s="18">
        <v>0.107872720476242</v>
      </c>
      <c r="D3" s="18">
        <v>0.191971293216014</v>
      </c>
      <c r="E3" s="18">
        <v>1.7999999999999999E-2</v>
      </c>
      <c r="F3" s="18">
        <v>2.5000000000000001E-2</v>
      </c>
      <c r="G3" s="18">
        <f t="shared" ref="G3:G5" si="0">E3*1.921</f>
        <v>3.4577999999999998E-2</v>
      </c>
      <c r="H3" s="18">
        <f t="shared" ref="H3:H5" si="1">F3*1.921</f>
        <v>4.8025000000000005E-2</v>
      </c>
      <c r="I3" s="18">
        <f t="shared" ref="I3:I5" si="2">(((G3^2) / ((4.135667696E-15))) * (1/(SQRT(PI()*((C3+0.3)*0.000086173*300)))) * EXP(-(C3+0.3) / (4 * 0.000086173 * 300)))</f>
        <v>30759123793.142956</v>
      </c>
      <c r="J3" s="18">
        <f t="shared" ref="J3:J5" si="3">(((H3^2) / ((4.135667696E-15))) * (1/(SQRT(PI()*((D3+0.3)*0.000086173*300)))) * EXP(-(D3+0.3) / (4 * 0.000086173 * 300)))</f>
        <v>23955298796.741329</v>
      </c>
      <c r="K3" s="19">
        <v>4</v>
      </c>
      <c r="L3" s="19">
        <f t="shared" ref="L3" si="4">(((1.6E-19)*(K3*0.0000001)^2)*I3)/(2*300*0.00008618*1.6E-19)</f>
        <v>9.5177918444010037E-2</v>
      </c>
      <c r="M3" s="19">
        <f t="shared" ref="M3:M5" si="5">(((1.6E-19)*(K3*0.0000001)^2)*J3)/(2*300*0.00008618*1.6E-19)</f>
        <v>7.4124851231504044E-2</v>
      </c>
    </row>
    <row r="4" spans="1:13" x14ac:dyDescent="0.2">
      <c r="A4" s="17" t="s">
        <v>19</v>
      </c>
      <c r="B4" s="17" t="s">
        <v>10</v>
      </c>
      <c r="C4" s="18">
        <v>0.173042968489764</v>
      </c>
      <c r="D4" s="18">
        <v>0.223210219467631</v>
      </c>
      <c r="E4" s="18">
        <v>2.3E-2</v>
      </c>
      <c r="F4" s="18">
        <v>2.9000000000000001E-2</v>
      </c>
      <c r="G4" s="18">
        <f t="shared" si="0"/>
        <v>4.4183E-2</v>
      </c>
      <c r="H4" s="18">
        <f t="shared" si="1"/>
        <v>5.5709000000000002E-2</v>
      </c>
      <c r="I4" s="18">
        <f t="shared" si="2"/>
        <v>24830908194.038399</v>
      </c>
      <c r="J4" s="18">
        <f t="shared" si="3"/>
        <v>23107402030.29818</v>
      </c>
      <c r="K4" s="19">
        <v>4</v>
      </c>
      <c r="L4" s="19">
        <f t="shared" ref="L4" si="6">(((1.6E-19)*(K4*0.0000001)^2)*I4)/(2*300*0.00008618*1.6E-19)</f>
        <v>7.6834248299028046E-2</v>
      </c>
      <c r="M4" s="19">
        <f t="shared" si="5"/>
        <v>7.150120532311649E-2</v>
      </c>
    </row>
    <row r="5" spans="1:13" x14ac:dyDescent="0.2">
      <c r="A5" s="17" t="s">
        <v>19</v>
      </c>
      <c r="B5" s="17" t="s">
        <v>11</v>
      </c>
      <c r="C5" s="18">
        <v>0.18001</v>
      </c>
      <c r="D5" s="18">
        <v>0.187114</v>
      </c>
      <c r="E5" s="18">
        <v>8.9999999999999993E-3</v>
      </c>
      <c r="F5" s="18">
        <v>0.01</v>
      </c>
      <c r="G5" s="18">
        <f t="shared" si="0"/>
        <v>1.7288999999999999E-2</v>
      </c>
      <c r="H5" s="18">
        <f t="shared" si="1"/>
        <v>1.9210000000000001E-2</v>
      </c>
      <c r="I5" s="18">
        <f t="shared" si="2"/>
        <v>3528472579.0538778</v>
      </c>
      <c r="J5" s="18">
        <f t="shared" si="3"/>
        <v>4037160008.4132252</v>
      </c>
      <c r="K5" s="19">
        <v>4</v>
      </c>
      <c r="L5" s="19">
        <f t="shared" ref="L5" si="7">(((1.6E-19)*(K5*0.0000001)^2)*I5)/(2*300*0.00008618*1.6E-19)</f>
        <v>1.0918148306811717E-2</v>
      </c>
      <c r="M5" s="19">
        <f t="shared" si="5"/>
        <v>1.2492179185930916E-2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7D33-F3C2-B74A-BFAE-2378A19E2836}">
  <dimension ref="A1:M5"/>
  <sheetViews>
    <sheetView workbookViewId="0">
      <selection activeCell="G16" sqref="G16"/>
    </sheetView>
  </sheetViews>
  <sheetFormatPr baseColWidth="10" defaultRowHeight="16" x14ac:dyDescent="0.2"/>
  <cols>
    <col min="3" max="6" width="11" bestFit="1" customWidth="1"/>
    <col min="7" max="7" width="14.83203125" customWidth="1"/>
    <col min="8" max="8" width="14.33203125" customWidth="1"/>
    <col min="9" max="9" width="14.1640625" bestFit="1" customWidth="1"/>
    <col min="10" max="10" width="14" bestFit="1" customWidth="1"/>
    <col min="11" max="11" width="12.83203125" customWidth="1"/>
    <col min="12" max="12" width="15.5" customWidth="1"/>
    <col min="13" max="13" width="14.1640625" customWidth="1"/>
    <col min="14" max="14" width="25.1640625" customWidth="1"/>
    <col min="15" max="15" width="21" customWidth="1"/>
    <col min="16" max="16" width="12" customWidth="1"/>
    <col min="17" max="17" width="14.6640625" customWidth="1"/>
  </cols>
  <sheetData>
    <row r="1" spans="1:13" x14ac:dyDescent="0.2">
      <c r="A1" s="12" t="s">
        <v>5</v>
      </c>
      <c r="B1" s="12" t="s">
        <v>0</v>
      </c>
      <c r="C1" s="12" t="s">
        <v>4</v>
      </c>
      <c r="D1" s="12" t="s">
        <v>3</v>
      </c>
      <c r="E1" s="12" t="s">
        <v>1</v>
      </c>
      <c r="F1" s="12" t="s">
        <v>2</v>
      </c>
      <c r="G1" s="12" t="s">
        <v>22</v>
      </c>
      <c r="H1" s="12" t="s">
        <v>23</v>
      </c>
      <c r="I1" s="12" t="s">
        <v>12</v>
      </c>
      <c r="J1" s="12" t="s">
        <v>13</v>
      </c>
      <c r="K1" s="12" t="s">
        <v>14</v>
      </c>
      <c r="L1" s="12" t="s">
        <v>6</v>
      </c>
      <c r="M1" s="12" t="s">
        <v>7</v>
      </c>
    </row>
    <row r="2" spans="1:13" x14ac:dyDescent="0.2">
      <c r="A2" s="13" t="s">
        <v>18</v>
      </c>
      <c r="B2" s="13" t="s">
        <v>8</v>
      </c>
      <c r="C2" s="14">
        <v>8.0749515561685095E-2</v>
      </c>
      <c r="D2" s="14">
        <v>0.19936570830266601</v>
      </c>
      <c r="E2" s="14">
        <v>7.0000000000000001E-3</v>
      </c>
      <c r="F2" s="14">
        <v>2E-3</v>
      </c>
      <c r="G2" s="14">
        <f t="shared" ref="G2:H5" si="0">E2*1.921</f>
        <v>1.3447000000000001E-2</v>
      </c>
      <c r="H2" s="14">
        <f t="shared" si="0"/>
        <v>3.8420000000000004E-3</v>
      </c>
      <c r="I2" s="14">
        <f>(((G2^2) / ((4.135667696E-15))) * (1/(SQRT(PI()*((C2+0.3)*0.000086173*300)))) * EXP(-(C2+0.3) / (4 * 0.000086173 * 300)))</f>
        <v>6258648576.7833862</v>
      </c>
      <c r="J2" s="14">
        <f>(((H2^2) / ((4.135667696E-15))) * (1/(SQRT(PI()*((D2+0.3)*0.000086173*300)))) * EXP(-(D2+0.3) / (4 * 0.000086173 * 300)))</f>
        <v>141672902.97528294</v>
      </c>
      <c r="K2" s="15">
        <v>4</v>
      </c>
      <c r="L2" s="15">
        <f>(((1.6E-19)*(K2*0.0000001)^2)*I2)/(2*300*0.00008618*1.6E-19)</f>
        <v>1.9366128496274105E-2</v>
      </c>
      <c r="M2" s="15">
        <f>(((1.6E-19)*(K2*0.0000001)^2)*J2)/(2*300*0.00008618*1.6E-19)</f>
        <v>4.3837828722915719E-4</v>
      </c>
    </row>
    <row r="3" spans="1:13" x14ac:dyDescent="0.2">
      <c r="A3" s="13" t="s">
        <v>18</v>
      </c>
      <c r="B3" s="13" t="s">
        <v>9</v>
      </c>
      <c r="C3" s="14">
        <v>0.13774232897008101</v>
      </c>
      <c r="D3" s="14">
        <v>0.13889493440377901</v>
      </c>
      <c r="E3" s="14">
        <v>4.0000000000000001E-3</v>
      </c>
      <c r="F3" s="14">
        <v>3.0000000000000001E-3</v>
      </c>
      <c r="G3" s="14">
        <f t="shared" si="0"/>
        <v>7.6840000000000007E-3</v>
      </c>
      <c r="H3" s="14">
        <f t="shared" si="0"/>
        <v>5.7629999999999999E-3</v>
      </c>
      <c r="I3" s="14">
        <f t="shared" ref="I3:I5" si="1">(((G3^2) / ((4.135667696E-15))) * (1/(SQRT(PI()*((C3+0.3)*0.000086173*300)))) * EXP(-(C3+0.3) / (4 * 0.000086173 * 300)))</f>
        <v>1098385197.5707982</v>
      </c>
      <c r="J3" s="14">
        <f t="shared" ref="J3:J5" si="2">(((H3^2) / ((4.135667696E-15))) * (1/(SQRT(PI()*((D3+0.3)*0.000086173*300)))) * EXP(-(D3+0.3) / (4 * 0.000086173 * 300)))</f>
        <v>610190494.18914187</v>
      </c>
      <c r="K3" s="15">
        <v>4</v>
      </c>
      <c r="L3" s="15">
        <f>(((1.6E-19)*(K3*0.0000001)^2)*I3)/(2*300*0.00008618*1.6E-19)</f>
        <v>3.3987319488537103E-3</v>
      </c>
      <c r="M3" s="15">
        <f t="shared" ref="M3:M5" si="3">(((1.6E-19)*(K3*0.0000001)^2)*J3)/(2*300*0.00008618*1.6E-19)</f>
        <v>1.8881116862045073E-3</v>
      </c>
    </row>
    <row r="4" spans="1:13" x14ac:dyDescent="0.2">
      <c r="A4" s="13" t="s">
        <v>18</v>
      </c>
      <c r="B4" s="13" t="s">
        <v>10</v>
      </c>
      <c r="C4" s="14">
        <v>0.221532083722151</v>
      </c>
      <c r="D4" s="14">
        <v>0.31357201209075902</v>
      </c>
      <c r="E4" s="13">
        <v>8.2000000000000003E-2</v>
      </c>
      <c r="F4" s="13">
        <v>5.0000000000000001E-3</v>
      </c>
      <c r="G4" s="14">
        <f t="shared" si="0"/>
        <v>0.15752200000000002</v>
      </c>
      <c r="H4" s="14">
        <f t="shared" si="0"/>
        <v>9.6050000000000007E-3</v>
      </c>
      <c r="I4" s="14">
        <f t="shared" si="1"/>
        <v>188073804674.06213</v>
      </c>
      <c r="J4" s="14">
        <f t="shared" si="2"/>
        <v>264725746.02960527</v>
      </c>
      <c r="K4" s="15">
        <v>4</v>
      </c>
      <c r="L4" s="15">
        <f>(((1.6E-19)*(K4*0.0000001)^2)*I4)/(2*300*0.00008618*1.6E-19)</f>
        <v>0.58195653956544302</v>
      </c>
      <c r="M4" s="15">
        <f t="shared" si="3"/>
        <v>8.1914054623533734E-4</v>
      </c>
    </row>
    <row r="5" spans="1:13" x14ac:dyDescent="0.2">
      <c r="A5" s="13" t="s">
        <v>18</v>
      </c>
      <c r="B5" s="13" t="s">
        <v>11</v>
      </c>
      <c r="C5" s="14">
        <v>0.39363829187570698</v>
      </c>
      <c r="D5" s="14">
        <v>0.285376931681323</v>
      </c>
      <c r="E5" s="13">
        <v>3.0000000000000001E-3</v>
      </c>
      <c r="F5" s="13">
        <v>3.0000000000000001E-3</v>
      </c>
      <c r="G5" s="14">
        <f t="shared" si="0"/>
        <v>5.7629999999999999E-3</v>
      </c>
      <c r="H5" s="14">
        <f t="shared" si="0"/>
        <v>5.7629999999999999E-3</v>
      </c>
      <c r="I5" s="14">
        <f t="shared" si="1"/>
        <v>41323780.785302818</v>
      </c>
      <c r="J5" s="14">
        <f t="shared" si="2"/>
        <v>128152839.49270904</v>
      </c>
      <c r="K5" s="15">
        <v>4</v>
      </c>
      <c r="L5" s="15">
        <f>(((1.6E-19)*(K5*0.0000001)^2)*I5)/(2*300*0.00008618*1.6E-19)</f>
        <v>1.2786812341704278E-4</v>
      </c>
      <c r="M5" s="15">
        <f t="shared" si="3"/>
        <v>3.9654317163366286E-4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CBB2-4DD2-A047-BD37-8B8A12BA28CE}">
  <dimension ref="A1:N5"/>
  <sheetViews>
    <sheetView workbookViewId="0">
      <selection sqref="A1:M5"/>
    </sheetView>
  </sheetViews>
  <sheetFormatPr baseColWidth="10" defaultRowHeight="16" x14ac:dyDescent="0.2"/>
  <cols>
    <col min="7" max="7" width="14.6640625" customWidth="1"/>
    <col min="8" max="8" width="14.83203125" customWidth="1"/>
    <col min="9" max="9" width="20.33203125" customWidth="1"/>
    <col min="10" max="10" width="20" customWidth="1"/>
    <col min="11" max="11" width="15.33203125" customWidth="1"/>
  </cols>
  <sheetData>
    <row r="1" spans="1:14" x14ac:dyDescent="0.2">
      <c r="A1" s="24" t="s">
        <v>5</v>
      </c>
      <c r="B1" s="24" t="s">
        <v>0</v>
      </c>
      <c r="C1" s="24" t="s">
        <v>4</v>
      </c>
      <c r="D1" s="24" t="s">
        <v>3</v>
      </c>
      <c r="E1" s="24" t="s">
        <v>1</v>
      </c>
      <c r="F1" s="24" t="s">
        <v>2</v>
      </c>
      <c r="G1" s="24" t="s">
        <v>22</v>
      </c>
      <c r="H1" s="24" t="s">
        <v>23</v>
      </c>
      <c r="I1" s="24" t="s">
        <v>12</v>
      </c>
      <c r="J1" s="24" t="s">
        <v>13</v>
      </c>
      <c r="K1" s="24" t="s">
        <v>14</v>
      </c>
      <c r="L1" s="24" t="s">
        <v>6</v>
      </c>
      <c r="M1" s="24" t="s">
        <v>7</v>
      </c>
    </row>
    <row r="2" spans="1:14" x14ac:dyDescent="0.2">
      <c r="A2" s="25" t="s">
        <v>17</v>
      </c>
      <c r="B2" s="25" t="s">
        <v>8</v>
      </c>
      <c r="C2" s="26">
        <v>0.312452813521989</v>
      </c>
      <c r="D2" s="26">
        <v>0.31975021939648701</v>
      </c>
      <c r="E2" s="25">
        <v>3.0000000000000001E-3</v>
      </c>
      <c r="F2" s="25">
        <v>3.0000000000000001E-3</v>
      </c>
      <c r="G2" s="26">
        <f>E2*1.921</f>
        <v>5.7629999999999999E-3</v>
      </c>
      <c r="H2" s="26">
        <f>F2*1.921</f>
        <v>5.7629999999999999E-3</v>
      </c>
      <c r="I2" s="26">
        <f>(((G2^2) / ((4.135667696E-15))) * (1/(SQRT(PI()*((C2+0.3)*0.000086173*300)))) * EXP(-(C2+0.3) / (4 * 0.000086173 * 300)))</f>
        <v>96426317.273572728</v>
      </c>
      <c r="J2" s="26">
        <f>(((H2^2) / ((4.135667696E-15))) * (1/(SQRT(PI()*((D2+0.3)*0.000086173*300)))) * EXP(-(D2+0.3) / (4 * 0.000086173 * 300)))</f>
        <v>89325545.85946615</v>
      </c>
      <c r="K2" s="27">
        <v>4</v>
      </c>
      <c r="L2" s="27">
        <f>(((1.6E-19)*(K2*0.0000001)^2)*I2)/(2*300*0.00008618*1.6E-19)</f>
        <v>2.9837183344495305E-4</v>
      </c>
      <c r="M2" s="27">
        <f>(((1.6E-19)*(K2*0.0000001)^2)*J2)/(2*300*0.00008618*1.6E-19)</f>
        <v>2.7639992530197608E-4</v>
      </c>
      <c r="N2" s="7"/>
    </row>
    <row r="3" spans="1:14" x14ac:dyDescent="0.2">
      <c r="A3" s="25" t="s">
        <v>17</v>
      </c>
      <c r="B3" s="25" t="s">
        <v>9</v>
      </c>
      <c r="C3" s="26">
        <v>0.38247959114353097</v>
      </c>
      <c r="D3" s="26">
        <v>0.21009438673703901</v>
      </c>
      <c r="E3" s="25">
        <v>6.0000000000000001E-3</v>
      </c>
      <c r="F3" s="25">
        <v>8.0000000000000002E-3</v>
      </c>
      <c r="G3" s="26">
        <f t="shared" ref="G3:G5" si="0">E3*1.921</f>
        <v>1.1526E-2</v>
      </c>
      <c r="H3" s="26">
        <f t="shared" ref="H3:H5" si="1">F3*1.921</f>
        <v>1.5368000000000001E-2</v>
      </c>
      <c r="I3" s="26">
        <f t="shared" ref="I3:I5" si="2">(((G3^2) / ((4.135667696E-15))) * (1/(SQRT(PI()*((C3+0.3)*0.000086173*300)))) * EXP(-(C3+0.3) / (4 * 0.000086173 * 300)))</f>
        <v>185629244.5969305</v>
      </c>
      <c r="J3" s="26">
        <f t="shared" ref="J3:J5" si="3">(((H3^2) / ((4.135667696E-15))) * (1/(SQRT(PI()*((D3+0.3)*0.000086173*300)))) * EXP(-(D3+0.3) / (4 * 0.000086173 * 300)))</f>
        <v>2021772202.6881099</v>
      </c>
      <c r="K3" s="27">
        <v>4</v>
      </c>
      <c r="L3" s="27">
        <f t="shared" ref="L3" si="4">(((1.6E-19)*(K3*0.0000001)^2)*I3)/(2*300*0.00008618*1.6E-19)</f>
        <v>5.7439234036336484E-4</v>
      </c>
      <c r="M3" s="27">
        <f t="shared" ref="M3:M5" si="5">(((1.6E-19)*(K3*0.0000001)^2)*J3)/(2*300*0.00008618*1.6E-19)</f>
        <v>6.2559672087510142E-3</v>
      </c>
      <c r="N3" s="7"/>
    </row>
    <row r="4" spans="1:14" x14ac:dyDescent="0.2">
      <c r="A4" s="25" t="s">
        <v>17</v>
      </c>
      <c r="B4" s="25" t="s">
        <v>10</v>
      </c>
      <c r="C4" s="26">
        <v>0.45161354186043001</v>
      </c>
      <c r="D4" s="25">
        <v>0.30239179587576298</v>
      </c>
      <c r="E4" s="25">
        <v>5.0000000000000001E-3</v>
      </c>
      <c r="F4" s="25">
        <v>4.2999999999999997E-2</v>
      </c>
      <c r="G4" s="26">
        <f t="shared" si="0"/>
        <v>9.6050000000000007E-3</v>
      </c>
      <c r="H4" s="26">
        <f t="shared" si="1"/>
        <v>8.2602999999999996E-2</v>
      </c>
      <c r="I4" s="26">
        <f t="shared" si="2"/>
        <v>62947792.840951331</v>
      </c>
      <c r="J4" s="26">
        <f t="shared" si="3"/>
        <v>22016148831.748871</v>
      </c>
      <c r="K4" s="27">
        <v>4</v>
      </c>
      <c r="L4" s="27">
        <f t="shared" ref="L4" si="6">(((1.6E-19)*(K4*0.0000001)^2)*I4)/(2*300*0.00008618*1.6E-19)</f>
        <v>1.9477927698909663E-4</v>
      </c>
      <c r="M4" s="27">
        <f t="shared" si="5"/>
        <v>6.8124541909952388E-2</v>
      </c>
      <c r="N4" s="7"/>
    </row>
    <row r="5" spans="1:14" x14ac:dyDescent="0.2">
      <c r="A5" s="25" t="s">
        <v>17</v>
      </c>
      <c r="B5" s="25" t="s">
        <v>11</v>
      </c>
      <c r="C5" s="26">
        <v>0.54316031892387195</v>
      </c>
      <c r="D5" s="26">
        <v>0.29667946313967603</v>
      </c>
      <c r="E5" s="25">
        <v>2.4E-2</v>
      </c>
      <c r="F5" s="25">
        <v>1.7999999999999999E-2</v>
      </c>
      <c r="G5" s="26">
        <f t="shared" si="0"/>
        <v>4.6103999999999999E-2</v>
      </c>
      <c r="H5" s="26">
        <f t="shared" si="1"/>
        <v>3.4577999999999998E-2</v>
      </c>
      <c r="I5" s="26">
        <f t="shared" si="2"/>
        <v>564968422.01366973</v>
      </c>
      <c r="J5" s="26">
        <f t="shared" si="3"/>
        <v>4096465152.3556051</v>
      </c>
      <c r="K5" s="27">
        <v>4</v>
      </c>
      <c r="L5" s="27">
        <f t="shared" ref="L5" si="7">(((1.6E-19)*(K5*0.0000001)^2)*I5)/(2*300*0.00008618*1.6E-19)</f>
        <v>1.748181084594011E-3</v>
      </c>
      <c r="M5" s="27">
        <f t="shared" si="5"/>
        <v>1.2675687018969919E-2</v>
      </c>
      <c r="N5" s="7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F55-0238-0D46-837F-96A642BB1C17}">
  <dimension ref="A1:N5"/>
  <sheetViews>
    <sheetView workbookViewId="0">
      <selection sqref="A1:M5"/>
    </sheetView>
  </sheetViews>
  <sheetFormatPr baseColWidth="10" defaultRowHeight="16" x14ac:dyDescent="0.2"/>
  <cols>
    <col min="7" max="7" width="18.6640625" customWidth="1"/>
    <col min="8" max="8" width="19.83203125" customWidth="1"/>
    <col min="9" max="9" width="15.83203125" customWidth="1"/>
    <col min="10" max="10" width="20.1640625" customWidth="1"/>
    <col min="11" max="11" width="14.5" customWidth="1"/>
  </cols>
  <sheetData>
    <row r="1" spans="1:14" x14ac:dyDescent="0.2">
      <c r="A1" s="25" t="s">
        <v>5</v>
      </c>
      <c r="B1" s="25" t="s">
        <v>0</v>
      </c>
      <c r="C1" s="25" t="s">
        <v>4</v>
      </c>
      <c r="D1" s="25" t="s">
        <v>3</v>
      </c>
      <c r="E1" s="25" t="s">
        <v>1</v>
      </c>
      <c r="F1" s="25" t="s">
        <v>2</v>
      </c>
      <c r="G1" s="25" t="s">
        <v>22</v>
      </c>
      <c r="H1" s="25" t="s">
        <v>23</v>
      </c>
      <c r="I1" s="25" t="s">
        <v>12</v>
      </c>
      <c r="J1" s="25" t="s">
        <v>13</v>
      </c>
      <c r="K1" s="25" t="s">
        <v>14</v>
      </c>
      <c r="L1" s="25" t="s">
        <v>6</v>
      </c>
      <c r="M1" s="25" t="s">
        <v>7</v>
      </c>
    </row>
    <row r="2" spans="1:14" x14ac:dyDescent="0.2">
      <c r="A2" s="25" t="s">
        <v>21</v>
      </c>
      <c r="B2" s="25" t="s">
        <v>24</v>
      </c>
      <c r="C2" s="26">
        <v>5.2973958406977804E-3</v>
      </c>
      <c r="D2" s="26">
        <v>-2.17801562637286E-2</v>
      </c>
      <c r="E2" s="26">
        <v>2E-3</v>
      </c>
      <c r="F2" s="26">
        <v>2.3E-2</v>
      </c>
      <c r="G2" s="26">
        <f>E2*1.921</f>
        <v>3.8420000000000004E-3</v>
      </c>
      <c r="H2" s="26">
        <f>F2*1.921</f>
        <v>4.4183E-2</v>
      </c>
      <c r="I2" s="26">
        <f>(((G2^2) / ((4.135667696E-15))) * (1/(SQRT(PI()*((C2+0.3)*0.000086173*300)))) * EXP(-(C2+0.3) / (4 * 0.000086173 * 300)))</f>
        <v>1183555932.6482158</v>
      </c>
      <c r="J2" s="26">
        <f>(((H2^2) / ((4.135667696E-15))) * (1/(SQRT(PI()*((D2+0.3)*0.000086173*300)))) * EXP(-(D2+0.3) / (4 * 0.000086173 * 300)))</f>
        <v>213045869588.71884</v>
      </c>
      <c r="K2" s="27">
        <v>4</v>
      </c>
      <c r="L2" s="27">
        <f>(((1.6E-19)*(K2*0.0000001)^2)*I2)/(2*300*0.00008618*1.6E-19)</f>
        <v>3.6622756483274243E-3</v>
      </c>
      <c r="M2" s="27">
        <f>(((1.6E-19)*(K2*0.0000001)^2)*J2)/(2*300*0.00008618*1.6E-19)</f>
        <v>0.65922756892927592</v>
      </c>
      <c r="N2" t="s">
        <v>47</v>
      </c>
    </row>
    <row r="3" spans="1:14" x14ac:dyDescent="0.2">
      <c r="A3" s="25" t="s">
        <v>21</v>
      </c>
      <c r="B3" s="25" t="s">
        <v>25</v>
      </c>
      <c r="C3" s="26">
        <v>0.10025054319424</v>
      </c>
      <c r="D3" s="26">
        <v>9.6006349081123099E-2</v>
      </c>
      <c r="E3" s="25">
        <v>0</v>
      </c>
      <c r="F3" s="25">
        <v>0</v>
      </c>
      <c r="G3" s="26">
        <f t="shared" ref="G3:G5" si="0">E3*1.921</f>
        <v>0</v>
      </c>
      <c r="H3" s="26">
        <f t="shared" ref="H3:H5" si="1">F3*1.921</f>
        <v>0</v>
      </c>
      <c r="I3" s="26">
        <f t="shared" ref="I3:I5" si="2">(((G3^2) / ((4.135667696E-15))) * (1/(SQRT(PI()*((C3+0.3)*0.000086173*300)))) * EXP(-(C3+0.3) / (4 * 0.000086173 * 300)))</f>
        <v>0</v>
      </c>
      <c r="J3" s="26">
        <f t="shared" ref="J3:J5" si="3">(((H3^2) / ((4.135667696E-15))) * (1/(SQRT(PI()*((D3+0.3)*0.000086173*300)))) * EXP(-(D3+0.3) / (4 * 0.000086173 * 300)))</f>
        <v>0</v>
      </c>
      <c r="K3" s="27">
        <v>4</v>
      </c>
      <c r="L3" s="27">
        <f t="shared" ref="L3" si="4">(((1.6E-19)*(K3*0.0000001)^2)*I3)/(2*300*0.00008618*1.6E-19)</f>
        <v>0</v>
      </c>
      <c r="M3" s="27">
        <f t="shared" ref="M3:M5" si="5">(((1.6E-19)*(K3*0.0000001)^2)*J3)/(2*300*0.00008618*1.6E-19)</f>
        <v>0</v>
      </c>
    </row>
    <row r="4" spans="1:14" x14ac:dyDescent="0.2">
      <c r="A4" s="25" t="s">
        <v>21</v>
      </c>
      <c r="B4" s="25" t="s">
        <v>15</v>
      </c>
      <c r="C4" s="26">
        <v>0.13571110865675701</v>
      </c>
      <c r="D4" s="26">
        <v>0.13749478629343301</v>
      </c>
      <c r="E4" s="26">
        <v>9.7000000000000003E-2</v>
      </c>
      <c r="F4" s="25">
        <v>6.9000000000000006E-2</v>
      </c>
      <c r="G4" s="26">
        <f t="shared" si="0"/>
        <v>0.186337</v>
      </c>
      <c r="H4" s="26">
        <f t="shared" si="1"/>
        <v>0.132549</v>
      </c>
      <c r="I4" s="26">
        <f t="shared" si="2"/>
        <v>660265941958.91101</v>
      </c>
      <c r="J4" s="26">
        <f t="shared" si="3"/>
        <v>327714259638.10406</v>
      </c>
      <c r="K4" s="27">
        <v>4</v>
      </c>
      <c r="L4" s="27">
        <f t="shared" ref="L4" si="6">(((1.6E-19)*(K4*0.0000001)^2)*I4)/(2*300*0.00008618*1.6E-19)</f>
        <v>2.0430600818717748</v>
      </c>
      <c r="M4" s="27">
        <f t="shared" si="5"/>
        <v>1.0140458254447402</v>
      </c>
    </row>
    <row r="5" spans="1:14" x14ac:dyDescent="0.2">
      <c r="A5" s="25" t="s">
        <v>21</v>
      </c>
      <c r="B5" s="25" t="s">
        <v>16</v>
      </c>
      <c r="C5" s="26">
        <v>0.18484893073893899</v>
      </c>
      <c r="D5" s="26">
        <v>0.18527327910723701</v>
      </c>
      <c r="E5" s="25">
        <v>1E-3</v>
      </c>
      <c r="F5" s="25">
        <v>0.01</v>
      </c>
      <c r="G5" s="26">
        <f t="shared" si="0"/>
        <v>1.9210000000000002E-3</v>
      </c>
      <c r="H5" s="26">
        <f t="shared" si="1"/>
        <v>1.9210000000000001E-2</v>
      </c>
      <c r="I5" s="26">
        <f t="shared" si="2"/>
        <v>41361945.326706275</v>
      </c>
      <c r="J5" s="26">
        <f t="shared" si="3"/>
        <v>4117454385.7558193</v>
      </c>
      <c r="K5" s="27">
        <v>4</v>
      </c>
      <c r="L5" s="27">
        <f t="shared" ref="L5" si="7">(((1.6E-19)*(K5*0.0000001)^2)*I5)/(2*300*0.00008618*1.6E-19)</f>
        <v>1.2798621590997527E-4</v>
      </c>
      <c r="M5" s="27">
        <f t="shared" si="5"/>
        <v>1.2740633977739051E-2</v>
      </c>
      <c r="N5" t="s">
        <v>48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031B-F0CE-104F-8605-A2754B2063CA}">
  <dimension ref="A1:M5"/>
  <sheetViews>
    <sheetView workbookViewId="0">
      <selection sqref="A1:M3"/>
    </sheetView>
  </sheetViews>
  <sheetFormatPr baseColWidth="10" defaultRowHeight="16" x14ac:dyDescent="0.2"/>
  <cols>
    <col min="3" max="8" width="11.1640625" bestFit="1" customWidth="1"/>
    <col min="9" max="10" width="14" bestFit="1" customWidth="1"/>
    <col min="11" max="13" width="11.1640625" bestFit="1" customWidth="1"/>
  </cols>
  <sheetData>
    <row r="1" spans="1:13" x14ac:dyDescent="0.2">
      <c r="A1" s="24" t="s">
        <v>5</v>
      </c>
      <c r="B1" s="24" t="s">
        <v>0</v>
      </c>
      <c r="C1" s="24" t="s">
        <v>4</v>
      </c>
      <c r="D1" s="24" t="s">
        <v>3</v>
      </c>
      <c r="E1" s="24" t="s">
        <v>1</v>
      </c>
      <c r="F1" s="24" t="s">
        <v>2</v>
      </c>
      <c r="G1" s="24" t="s">
        <v>22</v>
      </c>
      <c r="H1" s="24" t="s">
        <v>23</v>
      </c>
      <c r="I1" s="24" t="s">
        <v>12</v>
      </c>
      <c r="J1" s="24" t="s">
        <v>13</v>
      </c>
      <c r="K1" s="24" t="s">
        <v>14</v>
      </c>
      <c r="L1" s="24" t="s">
        <v>6</v>
      </c>
      <c r="M1" s="24" t="s">
        <v>7</v>
      </c>
    </row>
    <row r="2" spans="1:13" x14ac:dyDescent="0.2">
      <c r="A2" s="25" t="s">
        <v>40</v>
      </c>
      <c r="B2" s="25" t="s">
        <v>38</v>
      </c>
      <c r="C2" s="26">
        <v>0.16760655268264499</v>
      </c>
      <c r="D2" s="26">
        <v>0.122869803277505</v>
      </c>
      <c r="E2" s="26">
        <v>1.7999999999999999E-2</v>
      </c>
      <c r="F2" s="26">
        <v>2.8000000000000001E-2</v>
      </c>
      <c r="G2" s="26">
        <f>E2*1.921</f>
        <v>3.4577999999999998E-2</v>
      </c>
      <c r="H2" s="26">
        <f>F2*1.921</f>
        <v>5.3788000000000002E-2</v>
      </c>
      <c r="I2" s="26">
        <f>(((G2^2) / ((4.135667696E-15))) * (1/(SQRT(PI()*((C2+0.3)*0.000086173*300)))) * EXP(-(C2+0.3) / (4 * 0.000086173 * 300)))</f>
        <v>16122187716.117405</v>
      </c>
      <c r="J2" s="26">
        <f>(((H2^2) / ((4.135667696E-15))) * (1/(SQRT(PI()*((D2+0.3)*0.000086173*300)))) * EXP(-(D2+0.3) / (4 * 0.000086173 * 300)))</f>
        <v>63229360100.729019</v>
      </c>
      <c r="K2" s="27">
        <v>4</v>
      </c>
      <c r="L2" s="27">
        <f>(((1.6E-19)*(K2*0.0000001)^2)*I2)/(2*300*0.00008618*1.6E-19)</f>
        <v>4.9886865370518757E-2</v>
      </c>
      <c r="M2" s="27">
        <f>(((1.6E-19)*(K2*0.0000001)^2)*J2)/(2*300*0.00008618*1.6E-19)</f>
        <v>0.19565053021034731</v>
      </c>
    </row>
    <row r="3" spans="1:13" x14ac:dyDescent="0.2">
      <c r="A3" s="25" t="s">
        <v>40</v>
      </c>
      <c r="B3" s="25" t="s">
        <v>39</v>
      </c>
      <c r="C3" s="26">
        <v>6.2329523652750803E-2</v>
      </c>
      <c r="D3" s="26">
        <v>4.76850082670554E-2</v>
      </c>
      <c r="E3" s="26">
        <v>2E-3</v>
      </c>
      <c r="F3" s="26">
        <v>2E-3</v>
      </c>
      <c r="G3" s="26">
        <f t="shared" ref="G3:H3" si="0">E3*1.921</f>
        <v>3.8420000000000004E-3</v>
      </c>
      <c r="H3" s="26">
        <f t="shared" si="0"/>
        <v>3.8420000000000004E-3</v>
      </c>
      <c r="I3" s="26">
        <f t="shared" ref="I3:J3" si="1">(((G3^2) / ((4.135667696E-15))) * (1/(SQRT(PI()*((C3+0.3)*0.000086173*300)))) * EXP(-(C3+0.3) / (4 * 0.000086173 * 300)))</f>
        <v>625854178.11473703</v>
      </c>
      <c r="J3" s="26">
        <f t="shared" si="1"/>
        <v>736099512.31966341</v>
      </c>
      <c r="K3" s="27">
        <v>4</v>
      </c>
      <c r="L3" s="27">
        <f t="shared" ref="L3" si="2">(((1.6E-19)*(K3*0.0000001)^2)*I3)/(2*300*0.00008618*1.6E-19)</f>
        <v>1.936579803867059E-3</v>
      </c>
      <c r="M3" s="27">
        <f t="shared" ref="M3" si="3">(((1.6E-19)*(K3*0.0000001)^2)*J3)/(2*300*0.00008618*1.6E-19)</f>
        <v>2.2777118041917323E-3</v>
      </c>
    </row>
    <row r="4" spans="1:13" x14ac:dyDescent="0.2">
      <c r="A4" s="7"/>
      <c r="B4" s="4"/>
      <c r="C4" s="5"/>
      <c r="D4" s="5"/>
      <c r="E4" s="5"/>
      <c r="F4" s="4"/>
      <c r="G4" s="5"/>
      <c r="H4" s="5"/>
      <c r="I4" s="5"/>
      <c r="J4" s="5"/>
      <c r="K4" s="6"/>
      <c r="L4" s="6"/>
      <c r="M4" s="6"/>
    </row>
    <row r="5" spans="1:13" x14ac:dyDescent="0.2">
      <c r="A5" s="7"/>
      <c r="B5" s="4"/>
      <c r="C5" s="5"/>
      <c r="D5" s="5"/>
      <c r="E5" s="4"/>
      <c r="F5" s="4"/>
      <c r="G5" s="5"/>
      <c r="H5" s="5"/>
      <c r="I5" s="5"/>
      <c r="J5" s="5"/>
      <c r="K5" s="6"/>
      <c r="L5" s="6"/>
      <c r="M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D6A6-D69D-884A-994F-2EEE7643A3C8}">
  <dimension ref="A1:S26"/>
  <sheetViews>
    <sheetView workbookViewId="0">
      <selection activeCell="C15" sqref="C15"/>
    </sheetView>
  </sheetViews>
  <sheetFormatPr baseColWidth="10" defaultRowHeight="16" x14ac:dyDescent="0.2"/>
  <cols>
    <col min="1" max="1" width="12.6640625" customWidth="1"/>
    <col min="2" max="2" width="12.5" customWidth="1"/>
    <col min="4" max="4" width="13" customWidth="1"/>
    <col min="11" max="11" width="12.1640625" customWidth="1"/>
    <col min="12" max="12" width="12.5" customWidth="1"/>
  </cols>
  <sheetData>
    <row r="1" spans="1:19" x14ac:dyDescent="0.2">
      <c r="G1" t="s">
        <v>32</v>
      </c>
      <c r="H1" t="s">
        <v>32</v>
      </c>
      <c r="I1" t="s">
        <v>33</v>
      </c>
      <c r="Q1" t="s">
        <v>32</v>
      </c>
      <c r="R1" t="s">
        <v>32</v>
      </c>
      <c r="S1" t="s">
        <v>33</v>
      </c>
    </row>
    <row r="2" spans="1:19" x14ac:dyDescent="0.2">
      <c r="A2" t="s">
        <v>42</v>
      </c>
      <c r="B2" t="s">
        <v>26</v>
      </c>
      <c r="C2" s="1" t="s">
        <v>27</v>
      </c>
      <c r="E2">
        <v>7.60847E-3</v>
      </c>
      <c r="F2">
        <v>2.9973630000000001E-2</v>
      </c>
      <c r="G2">
        <v>1.879105E-2</v>
      </c>
      <c r="H2">
        <f>(E2+F2)/2</f>
        <v>1.879105E-2</v>
      </c>
      <c r="I2" s="10">
        <v>7.0000000000000001E-3</v>
      </c>
      <c r="J2" s="10"/>
      <c r="K2" t="s">
        <v>43</v>
      </c>
      <c r="L2" t="s">
        <v>26</v>
      </c>
      <c r="M2" s="1"/>
      <c r="R2">
        <f>(O2+P2)/2</f>
        <v>0</v>
      </c>
      <c r="S2" s="10">
        <v>7.0000000000000001E-3</v>
      </c>
    </row>
    <row r="3" spans="1:19" x14ac:dyDescent="0.2">
      <c r="C3" s="1" t="s">
        <v>28</v>
      </c>
      <c r="E3">
        <v>8.4149800000000007E-3</v>
      </c>
      <c r="F3">
        <v>7.60847E-3</v>
      </c>
      <c r="G3">
        <v>8.0117250000000008E-3</v>
      </c>
      <c r="H3">
        <f t="shared" ref="H3:H7" si="0">(E3+F3)/2</f>
        <v>8.0117250000000008E-3</v>
      </c>
      <c r="I3" s="10">
        <v>2E-3</v>
      </c>
      <c r="J3" s="10"/>
      <c r="M3" s="1"/>
      <c r="R3">
        <f t="shared" ref="R3:R5" si="1">(O3+P3)/2</f>
        <v>0</v>
      </c>
      <c r="S3" s="10">
        <v>2E-3</v>
      </c>
    </row>
    <row r="4" spans="1:19" x14ac:dyDescent="0.2">
      <c r="B4" t="s">
        <v>31</v>
      </c>
      <c r="C4" s="1" t="s">
        <v>29</v>
      </c>
      <c r="E4">
        <v>1.0244090000000001E-2</v>
      </c>
      <c r="F4">
        <v>2.5772659999999999E-2</v>
      </c>
      <c r="G4">
        <v>1.8008375E-2</v>
      </c>
      <c r="H4">
        <f t="shared" si="0"/>
        <v>1.8008375E-2</v>
      </c>
      <c r="I4" s="10">
        <v>4.0000000000000001E-3</v>
      </c>
      <c r="L4" t="s">
        <v>31</v>
      </c>
      <c r="M4" s="1"/>
      <c r="R4">
        <f t="shared" si="1"/>
        <v>0</v>
      </c>
      <c r="S4" s="10">
        <v>4.0000000000000001E-3</v>
      </c>
    </row>
    <row r="5" spans="1:19" x14ac:dyDescent="0.2">
      <c r="C5" s="1" t="s">
        <v>30</v>
      </c>
      <c r="E5">
        <v>1.7246270000000001E-2</v>
      </c>
      <c r="F5">
        <v>1.0244090000000001E-2</v>
      </c>
      <c r="G5">
        <v>1.3745180000000001E-2</v>
      </c>
      <c r="H5">
        <f t="shared" si="0"/>
        <v>1.3745180000000001E-2</v>
      </c>
      <c r="I5" s="10">
        <v>3.0000000000000001E-3</v>
      </c>
      <c r="M5" s="1"/>
      <c r="R5">
        <f t="shared" si="1"/>
        <v>0</v>
      </c>
      <c r="S5" s="10">
        <v>3.0000000000000001E-3</v>
      </c>
    </row>
    <row r="6" spans="1:19" x14ac:dyDescent="0.2">
      <c r="B6" t="s">
        <v>36</v>
      </c>
      <c r="C6" s="1" t="s">
        <v>34</v>
      </c>
      <c r="E6">
        <v>3.2782039999999998E-2</v>
      </c>
      <c r="F6">
        <v>2.5927140000000001E-2</v>
      </c>
      <c r="G6">
        <v>2.935459E-2</v>
      </c>
      <c r="H6">
        <f t="shared" si="0"/>
        <v>2.935459E-2</v>
      </c>
      <c r="I6" s="9">
        <v>8.2000000000000003E-2</v>
      </c>
      <c r="J6" s="9"/>
      <c r="L6" t="s">
        <v>36</v>
      </c>
      <c r="M6" s="1"/>
      <c r="S6" s="9">
        <v>8.2000000000000003E-2</v>
      </c>
    </row>
    <row r="7" spans="1:19" x14ac:dyDescent="0.2">
      <c r="C7" s="1" t="s">
        <v>35</v>
      </c>
      <c r="E7">
        <v>5.6987719999999999E-2</v>
      </c>
      <c r="F7">
        <v>3.2782039999999998E-2</v>
      </c>
      <c r="G7">
        <v>4.4884880000000002E-2</v>
      </c>
      <c r="H7">
        <f t="shared" si="0"/>
        <v>4.4884880000000002E-2</v>
      </c>
      <c r="I7" s="9">
        <v>5.0000000000000001E-3</v>
      </c>
      <c r="J7" s="9"/>
      <c r="M7" s="1"/>
      <c r="S7" s="9">
        <v>5.0000000000000001E-3</v>
      </c>
    </row>
    <row r="8" spans="1:19" x14ac:dyDescent="0.2">
      <c r="B8" t="s">
        <v>37</v>
      </c>
      <c r="C8" s="1" t="s">
        <v>45</v>
      </c>
      <c r="E8" s="11">
        <v>-1.30988712E-3</v>
      </c>
      <c r="F8" s="11">
        <v>-1.6220942200000001E-5</v>
      </c>
      <c r="G8">
        <v>6.6305403110000001E-4</v>
      </c>
      <c r="H8" s="11">
        <f>(ABS(E8)+ABS(F8))/2</f>
        <v>6.6305403110000001E-4</v>
      </c>
      <c r="I8" s="9">
        <v>3.0000000000000001E-3</v>
      </c>
    </row>
    <row r="9" spans="1:19" x14ac:dyDescent="0.2">
      <c r="C9" s="1" t="s">
        <v>44</v>
      </c>
      <c r="E9" s="11">
        <v>6.5933249399999995E-5</v>
      </c>
      <c r="F9" s="11">
        <v>-1.30988712E-3</v>
      </c>
      <c r="G9">
        <v>6.879101847E-4</v>
      </c>
      <c r="H9" s="11">
        <f>(ABS(E9)+ABS(F9))/2</f>
        <v>6.879101847E-4</v>
      </c>
      <c r="I9" s="9">
        <v>3.0000000000000001E-3</v>
      </c>
    </row>
    <row r="18" spans="8:10" x14ac:dyDescent="0.2">
      <c r="I18" s="8"/>
      <c r="J18" s="8"/>
    </row>
    <row r="19" spans="8:10" x14ac:dyDescent="0.2">
      <c r="I19" s="8"/>
    </row>
    <row r="25" spans="8:10" x14ac:dyDescent="0.2">
      <c r="H25" s="3"/>
    </row>
    <row r="26" spans="8:10" x14ac:dyDescent="0.2">
      <c r="H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1</vt:lpstr>
      <vt:lpstr>Base 2</vt:lpstr>
      <vt:lpstr>Base 3</vt:lpstr>
      <vt:lpstr>Base 4</vt:lpstr>
      <vt:lpstr>Katherine</vt:lpstr>
      <vt:lpstr>ClosedRing</vt:lpstr>
      <vt:lpstr>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Harries, Joseph</dc:creator>
  <cp:lastModifiedBy>Harries, Joseph</cp:lastModifiedBy>
  <dcterms:created xsi:type="dcterms:W3CDTF">2024-10-14T15:31:22Z</dcterms:created>
  <dcterms:modified xsi:type="dcterms:W3CDTF">2025-02-28T15:14:04Z</dcterms:modified>
</cp:coreProperties>
</file>