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121/Library/Mobile Documents/com~apple~CloudDocs/Project/Data:Analysis/"/>
    </mc:Choice>
  </mc:AlternateContent>
  <xr:revisionPtr revIDLastSave="0" documentId="13_ncr:1_{9D9808EC-6DB8-FD4E-987A-268113E9BAA0}" xr6:coauthVersionLast="47" xr6:coauthVersionMax="47" xr10:uidLastSave="{00000000-0000-0000-0000-000000000000}"/>
  <bookViews>
    <workbookView xWindow="0" yWindow="500" windowWidth="30860" windowHeight="16380" xr2:uid="{E2427F83-B15F-C447-AD0B-5A75AE5279B3}"/>
  </bookViews>
  <sheets>
    <sheet name="Base 1" sheetId="5" r:id="rId1"/>
    <sheet name="Base 2" sheetId="6" r:id="rId2"/>
    <sheet name="Base 3" sheetId="2" r:id="rId3"/>
    <sheet name="Base 4" sheetId="3" r:id="rId4"/>
    <sheet name="Katherine" sheetId="4" r:id="rId5"/>
    <sheet name="Blatter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L3" i="1" s="1"/>
  <c r="J3" i="1"/>
  <c r="J2" i="1"/>
  <c r="M2" i="1" s="1"/>
  <c r="I2" i="1"/>
  <c r="H2" i="1"/>
  <c r="I3" i="4"/>
  <c r="L3" i="4" s="1"/>
  <c r="J3" i="4"/>
  <c r="I3" i="3"/>
  <c r="L3" i="3" s="1"/>
  <c r="M3" i="4"/>
  <c r="G3" i="1"/>
  <c r="H3" i="1"/>
  <c r="M3" i="1"/>
  <c r="G2" i="1"/>
  <c r="G3" i="4"/>
  <c r="H3" i="4"/>
  <c r="G4" i="4"/>
  <c r="I4" i="4" s="1"/>
  <c r="H4" i="4"/>
  <c r="J4" i="4" s="1"/>
  <c r="M4" i="4" s="1"/>
  <c r="G5" i="4"/>
  <c r="I5" i="4" s="1"/>
  <c r="L5" i="4" s="1"/>
  <c r="H5" i="4"/>
  <c r="J5" i="4" s="1"/>
  <c r="M5" i="4" s="1"/>
  <c r="H2" i="4"/>
  <c r="J2" i="4" s="1"/>
  <c r="M2" i="4" s="1"/>
  <c r="G2" i="4"/>
  <c r="I2" i="4" s="1"/>
  <c r="L2" i="4" s="1"/>
  <c r="G3" i="3"/>
  <c r="H3" i="3"/>
  <c r="J3" i="3" s="1"/>
  <c r="M3" i="3" s="1"/>
  <c r="G4" i="3"/>
  <c r="I4" i="3" s="1"/>
  <c r="H4" i="3"/>
  <c r="J4" i="3" s="1"/>
  <c r="M4" i="3" s="1"/>
  <c r="G5" i="3"/>
  <c r="I5" i="3" s="1"/>
  <c r="L5" i="3" s="1"/>
  <c r="H5" i="3"/>
  <c r="J5" i="3" s="1"/>
  <c r="M5" i="3" s="1"/>
  <c r="H2" i="3"/>
  <c r="J2" i="3" s="1"/>
  <c r="M2" i="3" s="1"/>
  <c r="G2" i="3"/>
  <c r="I2" i="3" s="1"/>
  <c r="L2" i="3" s="1"/>
  <c r="G3" i="5"/>
  <c r="I3" i="5" s="1"/>
  <c r="L3" i="5" s="1"/>
  <c r="H3" i="5"/>
  <c r="J3" i="5" s="1"/>
  <c r="M3" i="5" s="1"/>
  <c r="G4" i="5"/>
  <c r="H4" i="5"/>
  <c r="J4" i="5" s="1"/>
  <c r="M4" i="5" s="1"/>
  <c r="G5" i="5"/>
  <c r="I5" i="5" s="1"/>
  <c r="L5" i="5" s="1"/>
  <c r="H5" i="5"/>
  <c r="J5" i="5" s="1"/>
  <c r="M5" i="5" s="1"/>
  <c r="H2" i="5"/>
  <c r="J2" i="5" s="1"/>
  <c r="M2" i="5" s="1"/>
  <c r="G2" i="5"/>
  <c r="I2" i="5" s="1"/>
  <c r="L2" i="5" s="1"/>
  <c r="G3" i="6"/>
  <c r="I3" i="6" s="1"/>
  <c r="L3" i="6" s="1"/>
  <c r="H3" i="6"/>
  <c r="J3" i="6" s="1"/>
  <c r="M3" i="6" s="1"/>
  <c r="G4" i="6"/>
  <c r="I4" i="6" s="1"/>
  <c r="H4" i="6"/>
  <c r="J4" i="6" s="1"/>
  <c r="M4" i="6" s="1"/>
  <c r="G5" i="6"/>
  <c r="I5" i="6" s="1"/>
  <c r="L5" i="6" s="1"/>
  <c r="H5" i="6"/>
  <c r="J5" i="6" s="1"/>
  <c r="M5" i="6" s="1"/>
  <c r="H2" i="6"/>
  <c r="J2" i="6" s="1"/>
  <c r="M2" i="6" s="1"/>
  <c r="G2" i="6"/>
  <c r="I2" i="6" s="1"/>
  <c r="L2" i="6" s="1"/>
  <c r="G2" i="2"/>
  <c r="I2" i="2" s="1"/>
  <c r="H2" i="2"/>
  <c r="J2" i="2" s="1"/>
  <c r="M2" i="2" s="1"/>
  <c r="G3" i="2"/>
  <c r="I3" i="2" s="1"/>
  <c r="L3" i="2" s="1"/>
  <c r="H3" i="2"/>
  <c r="J3" i="2" s="1"/>
  <c r="M3" i="2" s="1"/>
  <c r="G4" i="2"/>
  <c r="I4" i="2" s="1"/>
  <c r="H4" i="2"/>
  <c r="J4" i="2" s="1"/>
  <c r="M4" i="2" s="1"/>
  <c r="G5" i="2"/>
  <c r="I5" i="2" s="1"/>
  <c r="H5" i="2"/>
  <c r="J5" i="2" s="1"/>
  <c r="M5" i="2" s="1"/>
  <c r="I4" i="5" l="1"/>
  <c r="L4" i="5" s="1"/>
  <c r="L4" i="4"/>
  <c r="L4" i="6"/>
  <c r="L5" i="2"/>
  <c r="L2" i="1"/>
  <c r="L4" i="3"/>
  <c r="L4" i="2"/>
  <c r="L2" i="2"/>
</calcChain>
</file>

<file path=xl/sharedStrings.xml><?xml version="1.0" encoding="utf-8"?>
<sst xmlns="http://schemas.openxmlformats.org/spreadsheetml/2006/main" count="122" uniqueCount="30">
  <si>
    <t>Molecule</t>
  </si>
  <si>
    <t>e- J (eV)</t>
  </si>
  <si>
    <t>h+ J (eV)</t>
  </si>
  <si>
    <t>h+ 𝜆 (eV)</t>
  </si>
  <si>
    <t>e- 𝜆 (eV)</t>
  </si>
  <si>
    <t>300K</t>
  </si>
  <si>
    <t>e- 𝜇 (cm^2/V·s)</t>
  </si>
  <si>
    <t>h+ 𝜇 (cm^2/V·s)</t>
  </si>
  <si>
    <t>tBu</t>
  </si>
  <si>
    <t>CO2Me</t>
  </si>
  <si>
    <t>SO2Me</t>
  </si>
  <si>
    <t>SF5</t>
  </si>
  <si>
    <t>e- k (eV/s)</t>
  </si>
  <si>
    <t>h+ k (eV/s)</t>
  </si>
  <si>
    <t>a (Angstrom)</t>
  </si>
  <si>
    <t>Katherine3</t>
  </si>
  <si>
    <t>Katherine4</t>
  </si>
  <si>
    <t>Base 4</t>
  </si>
  <si>
    <t>Base 3</t>
  </si>
  <si>
    <t>Base 2</t>
  </si>
  <si>
    <t>Base 1</t>
  </si>
  <si>
    <t>Katherine</t>
  </si>
  <si>
    <t>Ph</t>
  </si>
  <si>
    <t>CF3</t>
  </si>
  <si>
    <t>Scaled e- J (eV)</t>
  </si>
  <si>
    <t>Scaled h+ J (eV)</t>
  </si>
  <si>
    <t>Blatter Ph</t>
  </si>
  <si>
    <t>Blatter CF3</t>
  </si>
  <si>
    <t>Katherine1</t>
  </si>
  <si>
    <t>Katherine2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</si>
</sst>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8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D4D7-EA14-8F4B-A083-6A883E8B3107}">
  <dimension ref="A1:O13"/>
  <sheetViews>
    <sheetView tabSelected="1" workbookViewId="0">
      <selection activeCell="F10" sqref="F10"/>
    </sheetView>
  </sheetViews>
  <sheetFormatPr baseColWidth="10" defaultRowHeight="16" x14ac:dyDescent="0.2"/>
  <cols>
    <col min="3" max="6" width="11" bestFit="1" customWidth="1"/>
    <col min="7" max="8" width="14.33203125" customWidth="1"/>
    <col min="9" max="9" width="25.33203125" customWidth="1"/>
    <col min="10" max="10" width="14" bestFit="1" customWidth="1"/>
    <col min="11" max="13" width="11" bestFit="1" customWidth="1"/>
  </cols>
  <sheetData>
    <row r="1" spans="1:15" x14ac:dyDescent="0.2">
      <c r="A1" s="2" t="s">
        <v>5</v>
      </c>
      <c r="B1" s="2" t="s">
        <v>0</v>
      </c>
      <c r="C1" s="2" t="s">
        <v>4</v>
      </c>
      <c r="D1" s="2" t="s">
        <v>3</v>
      </c>
      <c r="E1" s="2" t="s">
        <v>1</v>
      </c>
      <c r="F1" s="2" t="s">
        <v>2</v>
      </c>
      <c r="G1" s="2" t="s">
        <v>24</v>
      </c>
      <c r="H1" s="2" t="s">
        <v>25</v>
      </c>
      <c r="I1" s="2" t="s">
        <v>12</v>
      </c>
      <c r="J1" s="2" t="s">
        <v>13</v>
      </c>
      <c r="K1" s="2" t="s">
        <v>14</v>
      </c>
      <c r="L1" s="2" t="s">
        <v>6</v>
      </c>
      <c r="M1" s="2" t="s">
        <v>7</v>
      </c>
      <c r="N1" s="2"/>
      <c r="O1" s="2"/>
    </row>
    <row r="2" spans="1:15" x14ac:dyDescent="0.2">
      <c r="A2" s="2" t="s">
        <v>20</v>
      </c>
      <c r="B2" s="2" t="s">
        <v>8</v>
      </c>
      <c r="C2" s="3">
        <v>3.10775815618092E-2</v>
      </c>
      <c r="D2" s="3">
        <v>3.5520188496645101E-2</v>
      </c>
      <c r="E2" s="3">
        <v>7.2999999999999995E-2</v>
      </c>
      <c r="F2" s="3">
        <v>6.4000000000000001E-2</v>
      </c>
      <c r="G2" s="3">
        <f>E2*1.921</f>
        <v>0.140233</v>
      </c>
      <c r="H2" s="3">
        <f>F2*1.921</f>
        <v>0.12294400000000001</v>
      </c>
      <c r="I2" s="3">
        <f>(((G2^2) / ((4.135667696E-15))) * (1/(SQRT(PI()*((C2+0.3)*0.000086173*300)))) * EXP(-(C2+0.3) / (4 * 0.000086173 * 300)))</f>
        <v>1180045480372.491</v>
      </c>
      <c r="J2" s="3">
        <f>(((H2^2) / ((4.135667696E-15))) * (1/(SQRT(PI()*((D2+0.3)*0.000086173*300)))) * EXP(-(D2+0.3) / (4 * 0.000086173 * 300)))</f>
        <v>863098440989.50317</v>
      </c>
      <c r="K2" s="4">
        <v>5.0839999999999996</v>
      </c>
      <c r="L2" s="4">
        <f t="shared" ref="L2:L3" si="0">(((1.6E-19)*(K2*0.0000001)^2)*I2)/(2*300*0.00008618*1.6E-19)</f>
        <v>5.8986426885075156</v>
      </c>
      <c r="M2" s="4">
        <f>(((1.6E-19)*(K2*0.0000001)^2)*J2)/(2*300*0.00008618*1.6E-19)</f>
        <v>4.314333127904459</v>
      </c>
      <c r="N2" s="2"/>
      <c r="O2" s="2"/>
    </row>
    <row r="3" spans="1:15" x14ac:dyDescent="0.2">
      <c r="A3" s="2" t="s">
        <v>20</v>
      </c>
      <c r="B3" s="2" t="s">
        <v>9</v>
      </c>
      <c r="C3" s="3">
        <v>7.2946482989615799E-2</v>
      </c>
      <c r="D3" s="3">
        <v>7.5009876539441703E-2</v>
      </c>
      <c r="E3" s="2">
        <v>1.2E-2</v>
      </c>
      <c r="F3" s="2">
        <v>7.6999999999999999E-2</v>
      </c>
      <c r="G3" s="3">
        <f t="shared" ref="G3:G5" si="1">E3*1.921</f>
        <v>2.3052E-2</v>
      </c>
      <c r="H3" s="3">
        <f t="shared" ref="H3:H5" si="2">F3*1.921</f>
        <v>0.14791699999999999</v>
      </c>
      <c r="I3" s="3">
        <f t="shared" ref="I3:I5" si="3">(((G3^2) / ((4.135667696E-15))) * (1/(SQRT(PI()*((C3+0.3)*0.000086173*300)))) * EXP(-(C3+0.3) / (4 * 0.000086173 * 300)))</f>
        <v>20040789266.032078</v>
      </c>
      <c r="J3" s="3">
        <f t="shared" ref="J3:J5" si="4">(((H3^2) / ((4.135667696E-15))) * (1/(SQRT(PI()*((D3+0.3)*0.000086173*300)))) * EXP(-(D3+0.3) / (4 * 0.000086173 * 300)))</f>
        <v>806621474103.41614</v>
      </c>
      <c r="K3" s="4">
        <v>3.2210000000000001</v>
      </c>
      <c r="L3" s="4">
        <f t="shared" si="0"/>
        <v>4.0210412731026046E-2</v>
      </c>
      <c r="M3" s="4">
        <f t="shared" ref="M3:M5" si="5">(((1.6E-19)*(K3*0.0000001)^2)*J3)/(2*300*0.00008618*1.6E-19)</f>
        <v>1.6184283942539952</v>
      </c>
      <c r="N3" s="2"/>
      <c r="O3" s="2"/>
    </row>
    <row r="4" spans="1:15" x14ac:dyDescent="0.2">
      <c r="A4" s="2" t="s">
        <v>20</v>
      </c>
      <c r="B4" s="2" t="s">
        <v>10</v>
      </c>
      <c r="C4" s="3"/>
      <c r="D4" s="3"/>
      <c r="E4" s="2"/>
      <c r="F4" s="2"/>
      <c r="G4" s="3">
        <f t="shared" si="1"/>
        <v>0</v>
      </c>
      <c r="H4" s="3">
        <f t="shared" si="2"/>
        <v>0</v>
      </c>
      <c r="I4" s="3">
        <f t="shared" si="3"/>
        <v>0</v>
      </c>
      <c r="J4" s="3">
        <f t="shared" si="4"/>
        <v>0</v>
      </c>
      <c r="K4" s="4">
        <v>3.2770000000000001</v>
      </c>
      <c r="L4" s="4">
        <f t="shared" ref="L4" si="6">(((1.6E-19)*(K4*0.0000001)^2)*I4)/(2*300*0.00008618*1.6E-19)</f>
        <v>0</v>
      </c>
      <c r="M4" s="4">
        <f t="shared" si="5"/>
        <v>0</v>
      </c>
      <c r="N4" s="2"/>
      <c r="O4" s="2"/>
    </row>
    <row r="5" spans="1:15" x14ac:dyDescent="0.2">
      <c r="A5" s="2" t="s">
        <v>20</v>
      </c>
      <c r="B5" s="2" t="s">
        <v>11</v>
      </c>
      <c r="C5" s="3">
        <v>0.200434790709975</v>
      </c>
      <c r="D5" s="3">
        <v>0.213990487887223</v>
      </c>
      <c r="E5" s="3">
        <v>7.0000000000000001E-3</v>
      </c>
      <c r="F5" s="3">
        <v>1.7000000000000001E-2</v>
      </c>
      <c r="G5" s="3">
        <f t="shared" si="1"/>
        <v>1.3447000000000001E-2</v>
      </c>
      <c r="H5" s="3">
        <f t="shared" si="2"/>
        <v>3.2657000000000005E-2</v>
      </c>
      <c r="I5" s="3">
        <f t="shared" si="3"/>
        <v>1715807360.1472597</v>
      </c>
      <c r="J5" s="3">
        <f t="shared" si="4"/>
        <v>8758603238.1705799</v>
      </c>
      <c r="K5" s="4">
        <v>3.5</v>
      </c>
      <c r="L5" s="4">
        <f t="shared" ref="L5" si="7">(((1.6E-19)*(K5*0.0000001)^2)*I5)/(2*300*0.00008618*1.6E-19)</f>
        <v>4.0648720046808856E-3</v>
      </c>
      <c r="M5" s="4">
        <f t="shared" si="5"/>
        <v>2.0749765929370615E-2</v>
      </c>
      <c r="N5" s="2"/>
      <c r="O5" s="2"/>
    </row>
    <row r="6" spans="1:1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">
      <c r="A9" s="2"/>
      <c r="B9" s="2"/>
      <c r="C9" s="2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9673-763C-3F43-9B5E-0D4F9DB18E49}">
  <dimension ref="A1:O13"/>
  <sheetViews>
    <sheetView workbookViewId="0">
      <selection activeCell="O13" sqref="A1:O13"/>
    </sheetView>
  </sheetViews>
  <sheetFormatPr baseColWidth="10" defaultRowHeight="16" x14ac:dyDescent="0.2"/>
  <cols>
    <col min="3" max="8" width="11.33203125" bestFit="1" customWidth="1"/>
    <col min="9" max="9" width="14.33203125" bestFit="1" customWidth="1"/>
    <col min="10" max="10" width="14" bestFit="1" customWidth="1"/>
    <col min="11" max="13" width="11.33203125" bestFit="1" customWidth="1"/>
  </cols>
  <sheetData>
    <row r="1" spans="1:15" x14ac:dyDescent="0.2">
      <c r="A1" s="2" t="s">
        <v>5</v>
      </c>
      <c r="B1" s="2" t="s">
        <v>0</v>
      </c>
      <c r="C1" s="2" t="s">
        <v>4</v>
      </c>
      <c r="D1" s="2" t="s">
        <v>3</v>
      </c>
      <c r="E1" s="2" t="s">
        <v>1</v>
      </c>
      <c r="F1" s="2" t="s">
        <v>2</v>
      </c>
      <c r="G1" s="2" t="s">
        <v>24</v>
      </c>
      <c r="H1" s="2" t="s">
        <v>25</v>
      </c>
      <c r="I1" s="2" t="s">
        <v>12</v>
      </c>
      <c r="J1" s="2" t="s">
        <v>13</v>
      </c>
      <c r="K1" s="2" t="s">
        <v>14</v>
      </c>
      <c r="L1" s="2" t="s">
        <v>6</v>
      </c>
      <c r="M1" s="2" t="s">
        <v>7</v>
      </c>
      <c r="N1" s="2"/>
      <c r="O1" s="2"/>
    </row>
    <row r="2" spans="1:15" x14ac:dyDescent="0.2">
      <c r="A2" s="2" t="s">
        <v>19</v>
      </c>
      <c r="B2" s="2" t="s">
        <v>8</v>
      </c>
      <c r="C2" s="3">
        <v>2.8947687677049999E-2</v>
      </c>
      <c r="D2" s="3">
        <v>3.2142512926090001E-2</v>
      </c>
      <c r="E2" s="3">
        <v>3.0000000000000001E-3</v>
      </c>
      <c r="F2" s="3">
        <v>1.2E-2</v>
      </c>
      <c r="G2" s="3">
        <f>E2*1.921</f>
        <v>5.7629999999999999E-3</v>
      </c>
      <c r="H2" s="3">
        <f>F2*1.921</f>
        <v>2.3052E-2</v>
      </c>
      <c r="I2" s="3">
        <f>(((G2^2) / ((4.135667696E-15))) * (1/(SQRT(PI()*((C2+0.3)*0.000086173*300)))) * EXP(-(C2+0.3) / (4 * 0.000086173 * 300)))</f>
        <v>2040996210.2806382</v>
      </c>
      <c r="J2" s="3">
        <f>(((H2^2) / ((4.135667696E-15))) * (1/(SQRT(PI()*((D2+0.3)*0.000086173*300)))) * EXP(-(D2+0.3) / (4 * 0.000086173 * 300)))</f>
        <v>31509799452.405128</v>
      </c>
      <c r="K2" s="4">
        <v>5.8650000000000002</v>
      </c>
      <c r="L2" s="4">
        <f>(((1.6E-19)*(K2*0.0000001)^2)*I2)/(2*300*0.00008618*1.6E-19)</f>
        <v>1.3577521247269419E-2</v>
      </c>
      <c r="M2" s="4">
        <f>(((1.6E-19)*(K2*0.0000001)^2)*J2)/(2*300*0.00008618*1.6E-19)</f>
        <v>0.20961575989570441</v>
      </c>
      <c r="N2" s="2"/>
      <c r="O2" s="2"/>
    </row>
    <row r="3" spans="1:15" x14ac:dyDescent="0.2">
      <c r="A3" s="2" t="s">
        <v>19</v>
      </c>
      <c r="B3" s="2" t="s">
        <v>9</v>
      </c>
      <c r="C3" s="3">
        <v>0.107872720476242</v>
      </c>
      <c r="D3" s="3">
        <v>0.191971293216014</v>
      </c>
      <c r="E3" s="3">
        <v>1.7999999999999999E-2</v>
      </c>
      <c r="F3" s="3">
        <v>2.5000000000000001E-2</v>
      </c>
      <c r="G3" s="3">
        <f t="shared" ref="G3:G5" si="0">E3*1.921</f>
        <v>3.4577999999999998E-2</v>
      </c>
      <c r="H3" s="3">
        <f t="shared" ref="H3:H5" si="1">F3*1.921</f>
        <v>4.8025000000000005E-2</v>
      </c>
      <c r="I3" s="3">
        <f t="shared" ref="I3:I5" si="2">(((G3^2) / ((4.135667696E-15))) * (1/(SQRT(PI()*((C3+0.3)*0.000086173*300)))) * EXP(-(C3+0.3) / (4 * 0.000086173 * 300)))</f>
        <v>30759123793.142956</v>
      </c>
      <c r="J3" s="3">
        <f t="shared" ref="J3:J5" si="3">(((H3^2) / ((4.135667696E-15))) * (1/(SQRT(PI()*((D3+0.3)*0.000086173*300)))) * EXP(-(D3+0.3) / (4 * 0.000086173 * 300)))</f>
        <v>23955298796.741329</v>
      </c>
      <c r="K3" s="4">
        <v>3.2290000000000001</v>
      </c>
      <c r="L3" s="4">
        <f t="shared" ref="L3" si="4">(((1.6E-19)*(K3*0.0000001)^2)*I3)/(2*300*0.00008618*1.6E-19)</f>
        <v>6.2022934447455172E-2</v>
      </c>
      <c r="M3" s="4">
        <f t="shared" ref="M3:M5" si="5">(((1.6E-19)*(K3*0.0000001)^2)*J3)/(2*300*0.00008618*1.6E-19)</f>
        <v>4.8303649249940905E-2</v>
      </c>
      <c r="N3" s="2"/>
      <c r="O3" s="2"/>
    </row>
    <row r="4" spans="1:15" x14ac:dyDescent="0.2">
      <c r="A4" s="2" t="s">
        <v>19</v>
      </c>
      <c r="B4" s="2" t="s">
        <v>10</v>
      </c>
      <c r="C4" s="3">
        <v>0.173042968489764</v>
      </c>
      <c r="D4" s="3">
        <v>0.223210219467631</v>
      </c>
      <c r="E4" s="3">
        <v>2.3E-2</v>
      </c>
      <c r="F4" s="3">
        <v>2.9000000000000001E-2</v>
      </c>
      <c r="G4" s="3">
        <f t="shared" si="0"/>
        <v>4.4183E-2</v>
      </c>
      <c r="H4" s="3">
        <f t="shared" si="1"/>
        <v>5.5709000000000002E-2</v>
      </c>
      <c r="I4" s="3">
        <f t="shared" si="2"/>
        <v>24830908194.038399</v>
      </c>
      <c r="J4" s="3">
        <f t="shared" si="3"/>
        <v>23107402030.29818</v>
      </c>
      <c r="K4" s="4">
        <v>4.7350000000000003</v>
      </c>
      <c r="L4" s="4">
        <f t="shared" ref="L4" si="6">(((1.6E-19)*(K4*0.0000001)^2)*I4)/(2*300*0.00008618*1.6E-19)</f>
        <v>0.10766507091062978</v>
      </c>
      <c r="M4" s="4">
        <f t="shared" si="5"/>
        <v>0.10019206944471686</v>
      </c>
      <c r="N4" s="2"/>
      <c r="O4" s="2"/>
    </row>
    <row r="5" spans="1:15" x14ac:dyDescent="0.2">
      <c r="A5" s="2" t="s">
        <v>19</v>
      </c>
      <c r="B5" s="2" t="s">
        <v>11</v>
      </c>
      <c r="C5" s="3">
        <v>0.18001</v>
      </c>
      <c r="D5" s="3">
        <v>0.187114</v>
      </c>
      <c r="E5" s="3">
        <v>8.9999999999999993E-3</v>
      </c>
      <c r="F5" s="3">
        <v>0.01</v>
      </c>
      <c r="G5" s="3">
        <f t="shared" si="0"/>
        <v>1.7288999999999999E-2</v>
      </c>
      <c r="H5" s="3">
        <f t="shared" si="1"/>
        <v>1.9210000000000001E-2</v>
      </c>
      <c r="I5" s="3">
        <f t="shared" si="2"/>
        <v>3528472579.0538778</v>
      </c>
      <c r="J5" s="3">
        <f t="shared" si="3"/>
        <v>4037160008.4132252</v>
      </c>
      <c r="K5" s="4">
        <v>3.8929999999999998</v>
      </c>
      <c r="L5" s="4">
        <f t="shared" ref="L5" si="7">(((1.6E-19)*(K5*0.0000001)^2)*I5)/(2*300*0.00008618*1.6E-19)</f>
        <v>1.0341839989895085E-2</v>
      </c>
      <c r="M5" s="4">
        <f t="shared" si="5"/>
        <v>1.1832786534452347E-2</v>
      </c>
      <c r="N5" s="2"/>
      <c r="O5" s="2"/>
    </row>
    <row r="6" spans="1:1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7D33-F3C2-B74A-BFAE-2378A19E2836}">
  <dimension ref="A1:N13"/>
  <sheetViews>
    <sheetView workbookViewId="0">
      <selection activeCell="N13" sqref="A1:N13"/>
    </sheetView>
  </sheetViews>
  <sheetFormatPr baseColWidth="10" defaultRowHeight="16" x14ac:dyDescent="0.2"/>
  <cols>
    <col min="3" max="6" width="11" bestFit="1" customWidth="1"/>
    <col min="7" max="7" width="14.83203125" customWidth="1"/>
    <col min="8" max="8" width="14.33203125" customWidth="1"/>
    <col min="9" max="9" width="14.1640625" bestFit="1" customWidth="1"/>
    <col min="10" max="10" width="14" bestFit="1" customWidth="1"/>
    <col min="11" max="11" width="12.83203125" customWidth="1"/>
    <col min="12" max="12" width="15.5" customWidth="1"/>
    <col min="13" max="13" width="14.1640625" customWidth="1"/>
    <col min="14" max="14" width="25.1640625" customWidth="1"/>
    <col min="15" max="15" width="21" customWidth="1"/>
    <col min="16" max="16" width="12" customWidth="1"/>
    <col min="17" max="17" width="14.6640625" customWidth="1"/>
  </cols>
  <sheetData>
    <row r="1" spans="1:14" x14ac:dyDescent="0.2">
      <c r="A1" s="2" t="s">
        <v>5</v>
      </c>
      <c r="B1" s="2" t="s">
        <v>0</v>
      </c>
      <c r="C1" s="2" t="s">
        <v>4</v>
      </c>
      <c r="D1" s="2" t="s">
        <v>3</v>
      </c>
      <c r="E1" s="2" t="s">
        <v>1</v>
      </c>
      <c r="F1" s="2" t="s">
        <v>2</v>
      </c>
      <c r="G1" s="2" t="s">
        <v>24</v>
      </c>
      <c r="H1" s="2" t="s">
        <v>25</v>
      </c>
      <c r="I1" s="2" t="s">
        <v>12</v>
      </c>
      <c r="J1" s="2" t="s">
        <v>13</v>
      </c>
      <c r="K1" s="2" t="s">
        <v>14</v>
      </c>
      <c r="L1" s="2" t="s">
        <v>6</v>
      </c>
      <c r="M1" s="2" t="s">
        <v>7</v>
      </c>
      <c r="N1" s="2"/>
    </row>
    <row r="2" spans="1:14" x14ac:dyDescent="0.2">
      <c r="A2" s="2" t="s">
        <v>18</v>
      </c>
      <c r="B2" s="2" t="s">
        <v>8</v>
      </c>
      <c r="C2" s="3">
        <v>7.6189000000000007E-2</v>
      </c>
      <c r="D2" s="3">
        <v>0.19669300000000001</v>
      </c>
      <c r="E2" s="3">
        <v>7.0000000000000001E-3</v>
      </c>
      <c r="F2" s="3">
        <v>2E-3</v>
      </c>
      <c r="G2" s="3">
        <f t="shared" ref="G2:H5" si="0">E2*1.921</f>
        <v>1.3447000000000001E-2</v>
      </c>
      <c r="H2" s="3">
        <f t="shared" si="0"/>
        <v>3.8420000000000004E-3</v>
      </c>
      <c r="I2" s="3">
        <f>(((G2^2) / ((4.135667696E-15))) * (1/(SQRT(PI()*((C2+0.3)*0.000086173*300)))) * EXP(-(C2+0.3) / (4 * 0.000086173 * 300)))</f>
        <v>6580374283.349144</v>
      </c>
      <c r="J2" s="3">
        <f>(((H2^2) / ((4.135667696E-15))) * (1/(SQRT(PI()*((D2+0.3)*0.000086173*300)))) * EXP(-(D2+0.3) / (4 * 0.000086173 * 300)))</f>
        <v>145772987.81881353</v>
      </c>
      <c r="K2" s="4">
        <v>3.6280000000000001</v>
      </c>
      <c r="L2" s="4">
        <f>(((1.6E-19)*(K2*0.0000001)^2)*I2)/(2*300*0.00008618*1.6E-19)</f>
        <v>1.6750486033334535E-2</v>
      </c>
      <c r="M2" s="4">
        <f>(((1.6E-19)*(K2*0.0000001)^2)*J2)/(2*300*0.00008618*1.6E-19)</f>
        <v>3.7106831486395637E-4</v>
      </c>
      <c r="N2" s="2"/>
    </row>
    <row r="3" spans="1:14" x14ac:dyDescent="0.2">
      <c r="A3" s="2" t="s">
        <v>18</v>
      </c>
      <c r="B3" s="2" t="s">
        <v>9</v>
      </c>
      <c r="C3" s="3">
        <v>0.13483606679593299</v>
      </c>
      <c r="D3" s="3">
        <v>0.13449880386069399</v>
      </c>
      <c r="E3" s="3">
        <v>8.0000000000000002E-3</v>
      </c>
      <c r="F3" s="3">
        <v>4.0000000000000001E-3</v>
      </c>
      <c r="G3" s="3">
        <f t="shared" si="0"/>
        <v>1.5368000000000001E-2</v>
      </c>
      <c r="H3" s="3">
        <f t="shared" si="0"/>
        <v>7.6840000000000007E-3</v>
      </c>
      <c r="I3" s="3">
        <f t="shared" ref="I3:I5" si="1">(((G3^2) / ((4.135667696E-15))) * (1/(SQRT(PI()*((C3+0.3)*0.000086173*300)))) * EXP(-(C3+0.3) / (4 * 0.000086173 * 300)))</f>
        <v>4533848109.7306576</v>
      </c>
      <c r="J3" s="3">
        <f t="shared" ref="J3:J5" si="2">(((H3^2) / ((4.135667696E-15))) * (1/(SQRT(PI()*((D3+0.3)*0.000086173*300)))) * EXP(-(D3+0.3) / (4 * 0.000086173 * 300)))</f>
        <v>1137606093.017247</v>
      </c>
      <c r="K3" s="4">
        <v>3.117</v>
      </c>
      <c r="L3" s="4">
        <f>(((1.6E-19)*(K3*0.0000001)^2)*I3)/(2*300*0.00008618*1.6E-19)</f>
        <v>8.5188864793418664E-3</v>
      </c>
      <c r="M3" s="4">
        <f t="shared" ref="M3:M5" si="3">(((1.6E-19)*(K3*0.0000001)^2)*J3)/(2*300*0.00008618*1.6E-19)</f>
        <v>2.1375081233582114E-3</v>
      </c>
      <c r="N3" s="2"/>
    </row>
    <row r="4" spans="1:14" x14ac:dyDescent="0.2">
      <c r="A4" s="2" t="s">
        <v>18</v>
      </c>
      <c r="B4" s="2" t="s">
        <v>10</v>
      </c>
      <c r="C4" s="3">
        <v>0.325033645692614</v>
      </c>
      <c r="D4" s="3">
        <v>0.33230706099063501</v>
      </c>
      <c r="E4" s="2">
        <v>3.6999999999999998E-2</v>
      </c>
      <c r="F4" s="2">
        <v>7.0000000000000001E-3</v>
      </c>
      <c r="G4" s="3">
        <f t="shared" si="0"/>
        <v>7.1077000000000001E-2</v>
      </c>
      <c r="H4" s="3">
        <f t="shared" si="0"/>
        <v>1.3447000000000001E-2</v>
      </c>
      <c r="I4" s="3">
        <f t="shared" si="1"/>
        <v>12855937859.564749</v>
      </c>
      <c r="J4" s="3">
        <f t="shared" si="2"/>
        <v>426419406.14715356</v>
      </c>
      <c r="K4" s="4">
        <v>2.5019999999999998</v>
      </c>
      <c r="L4" s="4">
        <f>(((1.6E-19)*(K4*0.0000001)^2)*I4)/(2*300*0.00008618*1.6E-19)</f>
        <v>1.556397896353112E-2</v>
      </c>
      <c r="M4" s="4">
        <f t="shared" si="3"/>
        <v>5.1624259073234399E-4</v>
      </c>
      <c r="N4" s="2"/>
    </row>
    <row r="5" spans="1:14" x14ac:dyDescent="0.2">
      <c r="A5" s="2" t="s">
        <v>18</v>
      </c>
      <c r="B5" s="2" t="s">
        <v>11</v>
      </c>
      <c r="C5" s="3">
        <v>0.38873703940682902</v>
      </c>
      <c r="D5" s="3">
        <v>0.28062319019862703</v>
      </c>
      <c r="E5" s="2">
        <v>3.0000000000000001E-3</v>
      </c>
      <c r="F5" s="2">
        <v>3.0000000000000001E-3</v>
      </c>
      <c r="G5" s="3">
        <f t="shared" si="0"/>
        <v>5.7629999999999999E-3</v>
      </c>
      <c r="H5" s="3">
        <f t="shared" si="0"/>
        <v>5.7629999999999999E-3</v>
      </c>
      <c r="I5" s="3">
        <f t="shared" si="1"/>
        <v>43483479.964981034</v>
      </c>
      <c r="J5" s="3">
        <f t="shared" si="2"/>
        <v>134729829.14576483</v>
      </c>
      <c r="K5" s="4">
        <v>3.3769999999999998</v>
      </c>
      <c r="L5" s="4">
        <f>(((1.6E-19)*(K5*0.0000001)^2)*I5)/(2*300*0.00008618*1.6E-19)</f>
        <v>9.5902223038902876E-5</v>
      </c>
      <c r="M5" s="4">
        <f t="shared" si="3"/>
        <v>2.9714480384587712E-4</v>
      </c>
      <c r="N5" s="2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CBB2-4DD2-A047-BD37-8B8A12BA28CE}">
  <dimension ref="A1:O17"/>
  <sheetViews>
    <sheetView workbookViewId="0">
      <selection activeCell="O17" sqref="A1:O17"/>
    </sheetView>
  </sheetViews>
  <sheetFormatPr baseColWidth="10" defaultRowHeight="16" x14ac:dyDescent="0.2"/>
  <cols>
    <col min="7" max="7" width="14.6640625" customWidth="1"/>
    <col min="8" max="8" width="14.83203125" customWidth="1"/>
    <col min="9" max="9" width="20.33203125" customWidth="1"/>
    <col min="10" max="10" width="20" customWidth="1"/>
    <col min="11" max="11" width="15.33203125" customWidth="1"/>
  </cols>
  <sheetData>
    <row r="1" spans="1:15" x14ac:dyDescent="0.2">
      <c r="A1" s="2" t="s">
        <v>5</v>
      </c>
      <c r="B1" s="2" t="s">
        <v>0</v>
      </c>
      <c r="C1" s="2" t="s">
        <v>4</v>
      </c>
      <c r="D1" s="2" t="s">
        <v>3</v>
      </c>
      <c r="E1" s="2" t="s">
        <v>1</v>
      </c>
      <c r="F1" s="2" t="s">
        <v>2</v>
      </c>
      <c r="G1" s="2" t="s">
        <v>24</v>
      </c>
      <c r="H1" s="2" t="s">
        <v>25</v>
      </c>
      <c r="I1" s="2" t="s">
        <v>12</v>
      </c>
      <c r="J1" s="2" t="s">
        <v>13</v>
      </c>
      <c r="K1" s="2" t="s">
        <v>14</v>
      </c>
      <c r="L1" s="2" t="s">
        <v>6</v>
      </c>
      <c r="M1" s="2" t="s">
        <v>7</v>
      </c>
      <c r="N1" s="2"/>
      <c r="O1" s="2"/>
    </row>
    <row r="2" spans="1:15" x14ac:dyDescent="0.2">
      <c r="A2" s="2" t="s">
        <v>17</v>
      </c>
      <c r="B2" s="2" t="s">
        <v>8</v>
      </c>
      <c r="C2" s="3">
        <v>0.19637523212479799</v>
      </c>
      <c r="D2" s="3">
        <v>0.31665724443216597</v>
      </c>
      <c r="E2" s="2">
        <v>4.0000000000000001E-3</v>
      </c>
      <c r="F2" s="2">
        <v>7.0000000000000001E-3</v>
      </c>
      <c r="G2" s="3">
        <f>E2*1.921</f>
        <v>7.6840000000000007E-3</v>
      </c>
      <c r="H2" s="3">
        <f>F2*1.921</f>
        <v>1.3447000000000001E-2</v>
      </c>
      <c r="I2" s="3">
        <f>(((G2^2) / ((4.135667696E-15))) * (1/(SQRT(PI()*((C2+0.3)*0.000086173*300)))) * EXP(-(C2+0.3) / (4 * 0.000086173 * 300)))</f>
        <v>585073713.43678403</v>
      </c>
      <c r="J2" s="3">
        <f>(((H2^2) / ((4.135667696E-15))) * (1/(SQRT(PI()*((D2+0.3)*0.000086173*300)))) * EXP(-(D2+0.3) / (4 * 0.000086173 * 300)))</f>
        <v>502349122.88058424</v>
      </c>
      <c r="K2" s="4">
        <v>4.1020000000000003</v>
      </c>
      <c r="L2" s="4">
        <f>(((1.6E-19)*(K2*0.0000001)^2)*I2)/(2*300*0.00008618*1.6E-19)</f>
        <v>1.9039001067663718E-3</v>
      </c>
      <c r="M2" s="4">
        <f>(((1.6E-19)*(K2*0.0000001)^2)*J2)/(2*300*0.00008618*1.6E-19)</f>
        <v>1.6347043572821137E-3</v>
      </c>
      <c r="N2" s="2"/>
      <c r="O2" s="2"/>
    </row>
    <row r="3" spans="1:15" x14ac:dyDescent="0.2">
      <c r="A3" s="2" t="s">
        <v>17</v>
      </c>
      <c r="B3" s="2" t="s">
        <v>9</v>
      </c>
      <c r="C3" s="3">
        <v>0.38215175535287998</v>
      </c>
      <c r="D3" s="3">
        <v>0.210046312302265</v>
      </c>
      <c r="E3" s="2">
        <v>1.4E-2</v>
      </c>
      <c r="F3" s="2">
        <v>6.0000000000000001E-3</v>
      </c>
      <c r="G3" s="3">
        <f t="shared" ref="G3:G5" si="0">E3*1.921</f>
        <v>2.6894000000000001E-2</v>
      </c>
      <c r="H3" s="3">
        <f t="shared" ref="H3:H5" si="1">F3*1.921</f>
        <v>1.1526E-2</v>
      </c>
      <c r="I3" s="3">
        <f t="shared" ref="I3:I5" si="2">(((G3^2) / ((4.135667696E-15))) * (1/(SQRT(PI()*((C3+0.3)*0.000086173*300)))) * EXP(-(C3+0.3) / (4 * 0.000086173 * 300)))</f>
        <v>1014100873.6237953</v>
      </c>
      <c r="J3" s="3">
        <f t="shared" ref="J3:J5" si="3">(((H3^2) / ((4.135667696E-15))) * (1/(SQRT(PI()*((D3+0.3)*0.000086173*300)))) * EXP(-(D3+0.3) / (4 * 0.000086173 * 300)))</f>
        <v>1137829314.9359951</v>
      </c>
      <c r="K3" s="4">
        <v>3.2709999999999999</v>
      </c>
      <c r="L3" s="4">
        <f t="shared" ref="L3" si="4">(((1.6E-19)*(K3*0.0000001)^2)*I3)/(2*300*0.00008618*1.6E-19)</f>
        <v>2.0983817717541288E-3</v>
      </c>
      <c r="M3" s="4">
        <f t="shared" ref="M3:M5" si="5">(((1.6E-19)*(K3*0.0000001)^2)*J3)/(2*300*0.00008618*1.6E-19)</f>
        <v>2.3544011803256926E-3</v>
      </c>
      <c r="N3" s="2"/>
      <c r="O3" s="2"/>
    </row>
    <row r="4" spans="1:15" x14ac:dyDescent="0.2">
      <c r="A4" s="2" t="s">
        <v>17</v>
      </c>
      <c r="B4" s="2" t="s">
        <v>10</v>
      </c>
      <c r="C4" s="3">
        <v>0.448536818522912</v>
      </c>
      <c r="D4" s="2">
        <v>0.29705663170115998</v>
      </c>
      <c r="E4" s="2">
        <v>8.9999999999999993E-3</v>
      </c>
      <c r="F4" s="2">
        <v>4.3999999999999997E-2</v>
      </c>
      <c r="G4" s="3">
        <f t="shared" si="0"/>
        <v>1.7288999999999999E-2</v>
      </c>
      <c r="H4" s="3">
        <f t="shared" si="1"/>
        <v>8.4524000000000002E-2</v>
      </c>
      <c r="I4" s="3">
        <f t="shared" si="2"/>
        <v>210541615.45625076</v>
      </c>
      <c r="J4" s="3">
        <f t="shared" si="3"/>
        <v>24380822071.799786</v>
      </c>
      <c r="K4" s="4">
        <v>3.1789999999999998</v>
      </c>
      <c r="L4" s="4">
        <f t="shared" ref="L4" si="6">(((1.6E-19)*(K4*0.0000001)^2)*I4)/(2*300*0.00008618*1.6E-19)</f>
        <v>4.1149187708035571E-4</v>
      </c>
      <c r="M4" s="4">
        <f t="shared" si="5"/>
        <v>4.7650960677518665E-2</v>
      </c>
      <c r="N4" s="2"/>
      <c r="O4" s="2"/>
    </row>
    <row r="5" spans="1:15" x14ac:dyDescent="0.2">
      <c r="A5" s="2" t="s">
        <v>17</v>
      </c>
      <c r="B5" s="2" t="s">
        <v>11</v>
      </c>
      <c r="C5" s="3">
        <v>0.541882238379226</v>
      </c>
      <c r="D5" s="3">
        <v>0.29573099286705801</v>
      </c>
      <c r="E5" s="2">
        <v>1.9E-2</v>
      </c>
      <c r="F5" s="2">
        <v>1.9E-2</v>
      </c>
      <c r="G5" s="3">
        <f t="shared" si="0"/>
        <v>3.6498999999999997E-2</v>
      </c>
      <c r="H5" s="3">
        <f t="shared" si="1"/>
        <v>3.6498999999999997E-2</v>
      </c>
      <c r="I5" s="3">
        <f t="shared" si="2"/>
        <v>358761657.43967986</v>
      </c>
      <c r="J5" s="3">
        <f t="shared" si="3"/>
        <v>4609993567.5553026</v>
      </c>
      <c r="K5" s="4">
        <v>3.7610000000000001</v>
      </c>
      <c r="L5" s="4">
        <f t="shared" ref="L5" si="7">(((1.6E-19)*(K5*0.0000001)^2)*I5)/(2*300*0.00008618*1.6E-19)</f>
        <v>9.8142010030262622E-4</v>
      </c>
      <c r="M5" s="4">
        <f t="shared" si="5"/>
        <v>1.2610991881776787E-2</v>
      </c>
      <c r="N5" s="2"/>
      <c r="O5" s="2"/>
    </row>
    <row r="6" spans="1:1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FF55-0238-0D46-837F-96A642BB1C17}">
  <dimension ref="A1:O10"/>
  <sheetViews>
    <sheetView workbookViewId="0">
      <selection activeCell="O10" sqref="A1:O10"/>
    </sheetView>
  </sheetViews>
  <sheetFormatPr baseColWidth="10" defaultRowHeight="16" x14ac:dyDescent="0.2"/>
  <cols>
    <col min="7" max="7" width="18.6640625" customWidth="1"/>
    <col min="8" max="8" width="19.83203125" customWidth="1"/>
    <col min="9" max="9" width="15.83203125" customWidth="1"/>
    <col min="10" max="10" width="20.1640625" customWidth="1"/>
    <col min="11" max="11" width="14.5" customWidth="1"/>
  </cols>
  <sheetData>
    <row r="1" spans="1:15" x14ac:dyDescent="0.2">
      <c r="A1" s="2" t="s">
        <v>5</v>
      </c>
      <c r="B1" s="2" t="s">
        <v>0</v>
      </c>
      <c r="C1" s="2" t="s">
        <v>4</v>
      </c>
      <c r="D1" s="2" t="s">
        <v>3</v>
      </c>
      <c r="E1" s="2" t="s">
        <v>1</v>
      </c>
      <c r="F1" s="2" t="s">
        <v>2</v>
      </c>
      <c r="G1" s="2" t="s">
        <v>24</v>
      </c>
      <c r="H1" s="2" t="s">
        <v>25</v>
      </c>
      <c r="I1" s="2" t="s">
        <v>12</v>
      </c>
      <c r="J1" s="2" t="s">
        <v>13</v>
      </c>
      <c r="K1" s="2" t="s">
        <v>14</v>
      </c>
      <c r="L1" s="2" t="s">
        <v>6</v>
      </c>
      <c r="M1" s="2" t="s">
        <v>7</v>
      </c>
      <c r="N1" s="2"/>
      <c r="O1" s="2"/>
    </row>
    <row r="2" spans="1:15" x14ac:dyDescent="0.2">
      <c r="A2" s="2" t="s">
        <v>21</v>
      </c>
      <c r="B2" s="2" t="s">
        <v>28</v>
      </c>
      <c r="C2" s="3">
        <v>5.2973958406977804E-3</v>
      </c>
      <c r="D2" s="3">
        <v>-2.17801562637286E-2</v>
      </c>
      <c r="E2" s="3">
        <v>4.0000000000000001E-3</v>
      </c>
      <c r="F2" s="3">
        <v>2.3E-2</v>
      </c>
      <c r="G2" s="3">
        <f>E2*1.921</f>
        <v>7.6840000000000007E-3</v>
      </c>
      <c r="H2" s="3">
        <f>F2*1.921</f>
        <v>4.4183E-2</v>
      </c>
      <c r="I2" s="3">
        <f>(((G2^2) / ((4.135667696E-15))) * (1/(SQRT(PI()*((C2+0.3)*0.000086173*300)))) * EXP(-(C2+0.3) / (4 * 0.000086173 * 300)))</f>
        <v>4734223730.5928631</v>
      </c>
      <c r="J2" s="3">
        <f>(((H2^2) / ((4.135667696E-15))) * (1/(SQRT(PI()*((D2+0.3)*0.000086173*300)))) * EXP(-(D2+0.3) / (4 * 0.000086173 * 300)))</f>
        <v>213045869588.71884</v>
      </c>
      <c r="K2" s="4">
        <v>4.1040000000000001</v>
      </c>
      <c r="L2" s="4">
        <f>(((1.6E-19)*(K2*0.0000001)^2)*I2)/(2*300*0.00008618*1.6E-19)</f>
        <v>1.5420758721514881E-2</v>
      </c>
      <c r="M2" s="4">
        <f>(((1.6E-19)*(K2*0.0000001)^2)*J2)/(2*300*0.00008618*1.6E-19)</f>
        <v>0.69395304035019456</v>
      </c>
      <c r="N2" s="2"/>
      <c r="O2" s="2"/>
    </row>
    <row r="3" spans="1:15" x14ac:dyDescent="0.2">
      <c r="A3" s="2" t="s">
        <v>21</v>
      </c>
      <c r="B3" s="2" t="s">
        <v>29</v>
      </c>
      <c r="C3" s="3">
        <v>9.7090732488098602E-2</v>
      </c>
      <c r="D3" s="3">
        <v>8.6833999999999995E-2</v>
      </c>
      <c r="E3" s="2">
        <v>0</v>
      </c>
      <c r="F3" s="2">
        <v>0</v>
      </c>
      <c r="G3" s="3">
        <f t="shared" ref="G3:G5" si="0">E3*1.921</f>
        <v>0</v>
      </c>
      <c r="H3" s="3">
        <f t="shared" ref="H3:H5" si="1">F3*1.921</f>
        <v>0</v>
      </c>
      <c r="I3" s="3">
        <f t="shared" ref="I3:I5" si="2">(((G3^2) / ((4.135667696E-15))) * (1/(SQRT(PI()*((C3+0.3)*0.000086173*300)))) * EXP(-(C3+0.3) / (4 * 0.000086173 * 300)))</f>
        <v>0</v>
      </c>
      <c r="J3" s="3">
        <f t="shared" ref="J3:J5" si="3">(((H3^2) / ((4.135667696E-15))) * (1/(SQRT(PI()*((D3+0.3)*0.000086173*300)))) * EXP(-(D3+0.3) / (4 * 0.000086173 * 300)))</f>
        <v>0</v>
      </c>
      <c r="K3" s="4">
        <v>3.5</v>
      </c>
      <c r="L3" s="4">
        <f t="shared" ref="L3" si="4">(((1.6E-19)*(K3*0.0000001)^2)*I3)/(2*300*0.00008618*1.6E-19)</f>
        <v>0</v>
      </c>
      <c r="M3" s="4">
        <f t="shared" ref="M3:M5" si="5">(((1.6E-19)*(K3*0.0000001)^2)*J3)/(2*300*0.00008618*1.6E-19)</f>
        <v>0</v>
      </c>
      <c r="N3" s="2"/>
      <c r="O3" s="2"/>
    </row>
    <row r="4" spans="1:15" x14ac:dyDescent="0.2">
      <c r="A4" s="2" t="s">
        <v>21</v>
      </c>
      <c r="B4" s="2" t="s">
        <v>15</v>
      </c>
      <c r="C4" s="3">
        <v>0.13114300000000001</v>
      </c>
      <c r="D4" s="3">
        <v>0.13478599999999999</v>
      </c>
      <c r="E4" s="3">
        <v>2.5999999999999999E-2</v>
      </c>
      <c r="F4" s="2">
        <v>1.4E-2</v>
      </c>
      <c r="G4" s="3">
        <f t="shared" si="0"/>
        <v>4.9945999999999997E-2</v>
      </c>
      <c r="H4" s="3">
        <f t="shared" si="1"/>
        <v>2.6894000000000001E-2</v>
      </c>
      <c r="I4" s="3">
        <f t="shared" si="2"/>
        <v>49842068304.007248</v>
      </c>
      <c r="J4" s="3">
        <f t="shared" si="3"/>
        <v>13892433919.05472</v>
      </c>
      <c r="K4" s="4">
        <v>3.3540000000000001</v>
      </c>
      <c r="L4" s="4">
        <f t="shared" ref="L4" si="6">(((1.6E-19)*(K4*0.0000001)^2)*I4)/(2*300*0.00008618*1.6E-19)</f>
        <v>0.10843373877260026</v>
      </c>
      <c r="M4" s="4">
        <f t="shared" si="5"/>
        <v>3.0223636413043424E-2</v>
      </c>
      <c r="N4" s="2"/>
      <c r="O4" s="2"/>
    </row>
    <row r="5" spans="1:15" x14ac:dyDescent="0.2">
      <c r="A5" s="2" t="s">
        <v>21</v>
      </c>
      <c r="B5" s="2" t="s">
        <v>16</v>
      </c>
      <c r="C5" s="3">
        <v>0.183473</v>
      </c>
      <c r="D5" s="3">
        <v>0.13188</v>
      </c>
      <c r="E5" s="2">
        <v>0</v>
      </c>
      <c r="F5" s="2">
        <v>1.0999999999999999E-2</v>
      </c>
      <c r="G5" s="3">
        <f t="shared" si="0"/>
        <v>0</v>
      </c>
      <c r="H5" s="3">
        <f t="shared" si="1"/>
        <v>2.1131E-2</v>
      </c>
      <c r="I5" s="3">
        <f t="shared" si="2"/>
        <v>0</v>
      </c>
      <c r="J5" s="3">
        <f t="shared" si="3"/>
        <v>8850515723.7739544</v>
      </c>
      <c r="K5" s="4">
        <v>3.7370000000000001</v>
      </c>
      <c r="L5" s="4">
        <f t="shared" ref="L5" si="7">(((1.6E-19)*(K5*0.0000001)^2)*I5)/(2*300*0.00008618*1.6E-19)</f>
        <v>0</v>
      </c>
      <c r="M5" s="4">
        <f t="shared" si="5"/>
        <v>2.3903254393838589E-2</v>
      </c>
      <c r="N5" s="2"/>
      <c r="O5" s="2"/>
    </row>
    <row r="6" spans="1:1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986B-B924-8B42-AFF2-8FEC7736BCB5}">
  <dimension ref="A1:M77"/>
  <sheetViews>
    <sheetView workbookViewId="0">
      <selection activeCell="D15" sqref="D15"/>
    </sheetView>
  </sheetViews>
  <sheetFormatPr baseColWidth="10" defaultRowHeight="16" x14ac:dyDescent="0.2"/>
  <cols>
    <col min="2" max="2" width="9" customWidth="1"/>
    <col min="3" max="3" width="19.83203125" customWidth="1"/>
    <col min="4" max="4" width="16.83203125" customWidth="1"/>
    <col min="5" max="5" width="13.83203125" customWidth="1"/>
    <col min="6" max="6" width="12.5" customWidth="1"/>
    <col min="7" max="7" width="14" customWidth="1"/>
    <col min="8" max="8" width="14.5" customWidth="1"/>
    <col min="9" max="9" width="12.1640625" customWidth="1"/>
    <col min="10" max="10" width="20" customWidth="1"/>
    <col min="11" max="11" width="11.33203125" customWidth="1"/>
  </cols>
  <sheetData>
    <row r="1" spans="1:13" x14ac:dyDescent="0.2">
      <c r="A1" s="2" t="s">
        <v>5</v>
      </c>
      <c r="B1" s="2" t="s">
        <v>0</v>
      </c>
      <c r="C1" s="2" t="s">
        <v>4</v>
      </c>
      <c r="D1" s="2" t="s">
        <v>3</v>
      </c>
      <c r="E1" s="2" t="s">
        <v>1</v>
      </c>
      <c r="F1" s="2" t="s">
        <v>2</v>
      </c>
      <c r="G1" s="2" t="s">
        <v>24</v>
      </c>
      <c r="H1" s="2" t="s">
        <v>25</v>
      </c>
      <c r="I1" s="2" t="s">
        <v>12</v>
      </c>
      <c r="J1" s="2" t="s">
        <v>13</v>
      </c>
      <c r="K1" s="2" t="s">
        <v>14</v>
      </c>
      <c r="L1" s="2" t="s">
        <v>6</v>
      </c>
      <c r="M1" s="2" t="s">
        <v>7</v>
      </c>
    </row>
    <row r="2" spans="1:13" x14ac:dyDescent="0.2">
      <c r="A2" s="2" t="s">
        <v>26</v>
      </c>
      <c r="B2" s="2" t="s">
        <v>22</v>
      </c>
      <c r="C2" s="3">
        <v>0.19636999999999999</v>
      </c>
      <c r="D2" s="3">
        <v>0.22783</v>
      </c>
      <c r="E2" s="3">
        <v>9.6000000000000002E-2</v>
      </c>
      <c r="F2" s="3">
        <v>3.0000000000000001E-3</v>
      </c>
      <c r="G2" s="3">
        <f>E2*1.921</f>
        <v>0.184416</v>
      </c>
      <c r="H2" s="3">
        <f>F2*1.921</f>
        <v>5.7629999999999999E-3</v>
      </c>
      <c r="I2" s="3">
        <f>(((G2^2) / ((4.135667696E-15))) * (1/(SQRT(PI()*((C2+0.3)*0.000086173*300)))) * EXP(-(C2+0.3) / (4 * 0.000086173 * 300)))</f>
        <v>337021286937.31702</v>
      </c>
      <c r="J2" s="3">
        <f>(((H2^2) / ((4.135667696E-15))) * (1/(SQRT(PI()*((D2+0.3)*0.000086173*300)))) * EXP(-(D2+0.3) / (4 * 0.000086173 * 300)))</f>
        <v>235443339.30955076</v>
      </c>
      <c r="K2" s="4">
        <v>3.2050000000000001</v>
      </c>
      <c r="L2" s="4">
        <f>(((1.6E-19)*(K2*0.0000001)^2)*I2)/(2*300*0.00008618*1.6E-19)</f>
        <v>0.66950782953359111</v>
      </c>
      <c r="M2" s="4">
        <f>(((1.6E-19)*(K2*0.0000001)^2)*J2)/(2*300*0.00008618*1.6E-19)</f>
        <v>4.6771870261297821E-4</v>
      </c>
    </row>
    <row r="3" spans="1:13" x14ac:dyDescent="0.2">
      <c r="A3" s="2" t="s">
        <v>27</v>
      </c>
      <c r="B3" s="2" t="s">
        <v>23</v>
      </c>
      <c r="C3" s="3">
        <v>0.21942900000000001</v>
      </c>
      <c r="D3" s="3">
        <v>0.235154</v>
      </c>
      <c r="E3" s="3">
        <v>5.8999999999999997E-2</v>
      </c>
      <c r="F3" s="3">
        <v>4.0000000000000001E-3</v>
      </c>
      <c r="G3" s="3">
        <f>E3*1.921</f>
        <v>0.113339</v>
      </c>
      <c r="H3" s="3">
        <f>F3*1.921</f>
        <v>7.6840000000000007E-3</v>
      </c>
      <c r="I3" s="3">
        <f>(((G3^2) / ((4.135667696E-15))) * (1/(SQRT(PI()*((C3+0.3)*0.000086173*300)))) * EXP(-(C3+0.3) / (4 * 0.000086173 * 300)))</f>
        <v>99566821823.976913</v>
      </c>
      <c r="J3" s="3">
        <f>(((H3^2) / ((4.135667696E-15))) * (1/(SQRT(PI()*((D3+0.3)*0.000086173*300)))) * EXP(-(D3+0.3) / (4 * 0.000086173 * 300)))</f>
        <v>387268313.54840028</v>
      </c>
      <c r="K3" s="4">
        <v>3.1429999999999998</v>
      </c>
      <c r="L3" s="4">
        <f>(((1.6E-19)*(K3*0.0000001)^2)*I3)/(2*300*0.00008618*1.6E-19)</f>
        <v>0.19021539635651011</v>
      </c>
      <c r="M3" s="4">
        <f t="shared" ref="M3" si="0">(((1.6E-19)*(K3*0.0000001)^2)*J3)/(2*300*0.00008618*1.6E-19)</f>
        <v>7.3984882120830034E-4</v>
      </c>
    </row>
    <row r="4" spans="1:13" x14ac:dyDescent="0.2">
      <c r="A4" s="2"/>
      <c r="B4" s="2"/>
      <c r="C4" s="3"/>
      <c r="D4" s="3"/>
      <c r="E4" s="3"/>
      <c r="F4" s="3"/>
      <c r="G4" s="3"/>
      <c r="H4" s="3"/>
      <c r="I4" s="3"/>
      <c r="J4" s="3"/>
      <c r="K4" s="4"/>
      <c r="L4" s="2"/>
      <c r="M4" s="2"/>
    </row>
    <row r="5" spans="1:13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4"/>
      <c r="L5" s="2"/>
      <c r="M5" s="2"/>
    </row>
    <row r="6" spans="1:13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7" spans="3:7" x14ac:dyDescent="0.2">
      <c r="C17" s="1"/>
      <c r="D17" s="1"/>
      <c r="F17" s="1"/>
      <c r="G17" s="1"/>
    </row>
    <row r="34" spans="3:8" x14ac:dyDescent="0.2">
      <c r="C34" s="1"/>
      <c r="E34" s="1"/>
      <c r="F34" s="1"/>
      <c r="G34" s="1"/>
      <c r="H34" s="1"/>
    </row>
    <row r="47" spans="3:8" x14ac:dyDescent="0.2">
      <c r="C47" s="1"/>
      <c r="D47" s="1"/>
      <c r="E47" s="1"/>
      <c r="F47" s="1"/>
      <c r="G47" s="1"/>
      <c r="H47" s="1"/>
    </row>
    <row r="63" spans="3:8" x14ac:dyDescent="0.2">
      <c r="C63" s="1"/>
      <c r="E63" s="1"/>
      <c r="F63" s="1"/>
      <c r="G63" s="1"/>
      <c r="H63" s="1"/>
    </row>
    <row r="77" spans="3:8" x14ac:dyDescent="0.2">
      <c r="C77" s="1"/>
      <c r="D77" s="1"/>
      <c r="E77" s="1"/>
      <c r="F77" s="1"/>
      <c r="G77" s="1"/>
      <c r="H77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 1</vt:lpstr>
      <vt:lpstr>Base 2</vt:lpstr>
      <vt:lpstr>Base 3</vt:lpstr>
      <vt:lpstr>Base 4</vt:lpstr>
      <vt:lpstr>Katherine</vt:lpstr>
      <vt:lpstr>Blatter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Harries, Joseph</dc:creator>
  <cp:lastModifiedBy>Harries, Joseph</cp:lastModifiedBy>
  <dcterms:created xsi:type="dcterms:W3CDTF">2024-10-14T15:31:22Z</dcterms:created>
  <dcterms:modified xsi:type="dcterms:W3CDTF">2024-12-13T13:50:09Z</dcterms:modified>
</cp:coreProperties>
</file>