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121/Library/Mobile Documents/com~apple~CloudDocs/Project/Data:Analysis/"/>
    </mc:Choice>
  </mc:AlternateContent>
  <xr:revisionPtr revIDLastSave="0" documentId="13_ncr:1_{AB8BBC7B-7AE9-814C-B5FB-082976860429}" xr6:coauthVersionLast="47" xr6:coauthVersionMax="47" xr10:uidLastSave="{00000000-0000-0000-0000-000000000000}"/>
  <bookViews>
    <workbookView xWindow="0" yWindow="500" windowWidth="30860" windowHeight="16380" xr2:uid="{E2427F83-B15F-C447-AD0B-5A75AE5279B3}"/>
  </bookViews>
  <sheets>
    <sheet name="Base 1" sheetId="5" r:id="rId1"/>
    <sheet name="Base 2" sheetId="6" r:id="rId2"/>
    <sheet name="Base 3" sheetId="2" r:id="rId3"/>
    <sheet name="Base 4" sheetId="3" r:id="rId4"/>
    <sheet name="Katherine" sheetId="4" r:id="rId5"/>
    <sheet name="ClosedRing" sheetId="14" r:id="rId6"/>
    <sheet name="Gaussian" sheetId="13" r:id="rId7"/>
    <sheet name="Annealing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4" l="1"/>
  <c r="AD5" i="5"/>
  <c r="AD4" i="5"/>
  <c r="AD3" i="5"/>
  <c r="AD2" i="5"/>
  <c r="AC5" i="5"/>
  <c r="AC4" i="5"/>
  <c r="AC3" i="5"/>
  <c r="AC2" i="5"/>
  <c r="Z5" i="5"/>
  <c r="Y5" i="5"/>
  <c r="Z4" i="5"/>
  <c r="Y4" i="5"/>
  <c r="Z3" i="5"/>
  <c r="Y3" i="5"/>
  <c r="Z2" i="5"/>
  <c r="Y2" i="5"/>
  <c r="M34" i="5"/>
  <c r="M37" i="5" s="1"/>
  <c r="Q5" i="5" s="1"/>
  <c r="N34" i="5"/>
  <c r="M35" i="5"/>
  <c r="N35" i="5"/>
  <c r="R3" i="5"/>
  <c r="Q3" i="5"/>
  <c r="V2" i="5"/>
  <c r="U2" i="5"/>
  <c r="R2" i="5"/>
  <c r="Q2" i="5"/>
  <c r="H3" i="4"/>
  <c r="J3" i="4" s="1"/>
  <c r="M3" i="4" s="1"/>
  <c r="I3" i="4"/>
  <c r="K3" i="4" s="1"/>
  <c r="N3" i="4" s="1"/>
  <c r="H4" i="4"/>
  <c r="J4" i="4" s="1"/>
  <c r="M4" i="4" s="1"/>
  <c r="I4" i="4"/>
  <c r="K4" i="4" s="1"/>
  <c r="N4" i="4" s="1"/>
  <c r="L12" i="4"/>
  <c r="H17" i="4"/>
  <c r="J17" i="4" s="1"/>
  <c r="M17" i="4" s="1"/>
  <c r="I17" i="4"/>
  <c r="K17" i="4" s="1"/>
  <c r="N17" i="4" s="1"/>
  <c r="H18" i="4"/>
  <c r="J18" i="4" s="1"/>
  <c r="M18" i="4" s="1"/>
  <c r="I18" i="4"/>
  <c r="K18" i="4" s="1"/>
  <c r="N18" i="4" s="1"/>
  <c r="H19" i="4"/>
  <c r="J19" i="4" s="1"/>
  <c r="M19" i="4" s="1"/>
  <c r="I19" i="4"/>
  <c r="K19" i="4" s="1"/>
  <c r="N19" i="4" s="1"/>
  <c r="H26" i="4"/>
  <c r="J26" i="4" s="1"/>
  <c r="M26" i="4" s="1"/>
  <c r="I26" i="4"/>
  <c r="K26" i="4" s="1"/>
  <c r="N26" i="4" s="1"/>
  <c r="H27" i="4"/>
  <c r="J27" i="4" s="1"/>
  <c r="M27" i="4" s="1"/>
  <c r="I27" i="4"/>
  <c r="K27" i="4" s="1"/>
  <c r="N27" i="4" s="1"/>
  <c r="E29" i="4"/>
  <c r="F29" i="4"/>
  <c r="Y4" i="4" s="1"/>
  <c r="G29" i="4"/>
  <c r="AC4" i="4" s="1"/>
  <c r="E30" i="4"/>
  <c r="F30" i="4"/>
  <c r="Z4" i="4" s="1"/>
  <c r="G30" i="4"/>
  <c r="AD4" i="4" s="1"/>
  <c r="D30" i="4"/>
  <c r="D29" i="4"/>
  <c r="E22" i="4"/>
  <c r="F22" i="4"/>
  <c r="Y3" i="4" s="1"/>
  <c r="G22" i="4"/>
  <c r="AC3" i="4" s="1"/>
  <c r="E23" i="4"/>
  <c r="F23" i="4"/>
  <c r="Z3" i="4" s="1"/>
  <c r="G23" i="4"/>
  <c r="AD3" i="4" s="1"/>
  <c r="D23" i="4"/>
  <c r="D22" i="4"/>
  <c r="E11" i="4"/>
  <c r="F11" i="4"/>
  <c r="G11" i="4"/>
  <c r="L11" i="4"/>
  <c r="E12" i="4"/>
  <c r="F12" i="4"/>
  <c r="G12" i="4"/>
  <c r="D12" i="4"/>
  <c r="D11" i="4"/>
  <c r="E6" i="4"/>
  <c r="F6" i="4"/>
  <c r="Y2" i="4" s="1"/>
  <c r="G6" i="4"/>
  <c r="AC2" i="4" s="1"/>
  <c r="E7" i="4"/>
  <c r="F7" i="4"/>
  <c r="Z2" i="4" s="1"/>
  <c r="G7" i="4"/>
  <c r="AD2" i="4" s="1"/>
  <c r="D7" i="4"/>
  <c r="D6" i="4"/>
  <c r="H34" i="5"/>
  <c r="J34" i="5" s="1"/>
  <c r="I34" i="5"/>
  <c r="K34" i="5" s="1"/>
  <c r="H35" i="5"/>
  <c r="I35" i="5"/>
  <c r="J35" i="5"/>
  <c r="K35" i="5"/>
  <c r="E37" i="5"/>
  <c r="F37" i="5"/>
  <c r="G37" i="5"/>
  <c r="E38" i="5"/>
  <c r="F38" i="5"/>
  <c r="G38" i="5"/>
  <c r="M38" i="5"/>
  <c r="R5" i="5" s="1"/>
  <c r="D38" i="5"/>
  <c r="D37" i="5"/>
  <c r="H25" i="5"/>
  <c r="J25" i="5" s="1"/>
  <c r="M25" i="5" s="1"/>
  <c r="I25" i="5"/>
  <c r="K25" i="5"/>
  <c r="N25" i="5" s="1"/>
  <c r="H26" i="5"/>
  <c r="J26" i="5" s="1"/>
  <c r="M26" i="5" s="1"/>
  <c r="I26" i="5"/>
  <c r="K26" i="5" s="1"/>
  <c r="N26" i="5" s="1"/>
  <c r="E28" i="5"/>
  <c r="F28" i="5"/>
  <c r="G28" i="5"/>
  <c r="E29" i="5"/>
  <c r="F29" i="5"/>
  <c r="G29" i="5"/>
  <c r="D28" i="5"/>
  <c r="E20" i="5"/>
  <c r="F20" i="5"/>
  <c r="G20" i="5"/>
  <c r="E21" i="5"/>
  <c r="F21" i="5"/>
  <c r="G21" i="5"/>
  <c r="D21" i="5"/>
  <c r="D20" i="5"/>
  <c r="E6" i="5"/>
  <c r="F6" i="5"/>
  <c r="G6" i="5"/>
  <c r="N6" i="5"/>
  <c r="E7" i="5"/>
  <c r="F7" i="5"/>
  <c r="G7" i="5"/>
  <c r="N7" i="5"/>
  <c r="D7" i="5"/>
  <c r="D6" i="5"/>
  <c r="D29" i="5"/>
  <c r="H17" i="5"/>
  <c r="J17" i="5" s="1"/>
  <c r="M17" i="5" s="1"/>
  <c r="I17" i="5"/>
  <c r="K17" i="5"/>
  <c r="N17" i="5"/>
  <c r="H18" i="5"/>
  <c r="J18" i="5" s="1"/>
  <c r="M18" i="5" s="1"/>
  <c r="I18" i="5"/>
  <c r="K18" i="5" s="1"/>
  <c r="N18" i="5" s="1"/>
  <c r="H3" i="5"/>
  <c r="I3" i="5"/>
  <c r="K3" i="5" s="1"/>
  <c r="N3" i="5" s="1"/>
  <c r="J3" i="5"/>
  <c r="M3" i="5" s="1"/>
  <c r="H4" i="5"/>
  <c r="J4" i="5" s="1"/>
  <c r="M4" i="5" s="1"/>
  <c r="I4" i="5"/>
  <c r="K4" i="5" s="1"/>
  <c r="N4" i="5" s="1"/>
  <c r="AD3" i="14"/>
  <c r="AD2" i="14"/>
  <c r="AC3" i="14"/>
  <c r="AC2" i="14"/>
  <c r="Z3" i="14"/>
  <c r="Z2" i="14"/>
  <c r="Y3" i="14"/>
  <c r="Y2" i="14"/>
  <c r="AD5" i="6"/>
  <c r="AC5" i="6"/>
  <c r="Z5" i="6"/>
  <c r="Y5" i="6"/>
  <c r="AD4" i="6"/>
  <c r="AC4" i="6"/>
  <c r="Z4" i="6"/>
  <c r="Y4" i="6"/>
  <c r="AD3" i="6"/>
  <c r="AC3" i="6"/>
  <c r="AD2" i="6"/>
  <c r="AC2" i="6"/>
  <c r="Z2" i="6"/>
  <c r="Y2" i="6"/>
  <c r="V5" i="6"/>
  <c r="U5" i="6"/>
  <c r="R5" i="6"/>
  <c r="Q5" i="6"/>
  <c r="V4" i="6"/>
  <c r="U4" i="6"/>
  <c r="R4" i="6"/>
  <c r="Q4" i="6"/>
  <c r="V2" i="6"/>
  <c r="U2" i="6"/>
  <c r="R2" i="6"/>
  <c r="Q2" i="6"/>
  <c r="V3" i="14"/>
  <c r="U3" i="14"/>
  <c r="R3" i="14"/>
  <c r="Q3" i="14"/>
  <c r="V2" i="14"/>
  <c r="U2" i="14"/>
  <c r="N5" i="14"/>
  <c r="R2" i="14"/>
  <c r="Q2" i="14"/>
  <c r="H9" i="6"/>
  <c r="J9" i="6" s="1"/>
  <c r="M9" i="6" s="1"/>
  <c r="I9" i="6"/>
  <c r="K9" i="6" s="1"/>
  <c r="N9" i="6" s="1"/>
  <c r="H10" i="6"/>
  <c r="J10" i="6" s="1"/>
  <c r="M10" i="6" s="1"/>
  <c r="I10" i="6"/>
  <c r="K10" i="6" s="1"/>
  <c r="N10" i="6" s="1"/>
  <c r="G12" i="6"/>
  <c r="F12" i="6"/>
  <c r="Z3" i="6" s="1"/>
  <c r="E12" i="6"/>
  <c r="D12" i="6"/>
  <c r="G11" i="6"/>
  <c r="F11" i="6"/>
  <c r="Y3" i="6" s="1"/>
  <c r="E11" i="6"/>
  <c r="D11" i="6"/>
  <c r="AJ3" i="4"/>
  <c r="AJ4" i="4"/>
  <c r="AJ5" i="4"/>
  <c r="AG3" i="4"/>
  <c r="AG4" i="4"/>
  <c r="AG5" i="4"/>
  <c r="AG2" i="4"/>
  <c r="AJ5" i="5"/>
  <c r="AG5" i="5"/>
  <c r="AJ4" i="5"/>
  <c r="AG4" i="5"/>
  <c r="AJ3" i="5"/>
  <c r="AG3" i="5"/>
  <c r="AJ2" i="5"/>
  <c r="AG2" i="5"/>
  <c r="AJ3" i="6"/>
  <c r="AG3" i="6"/>
  <c r="AJ3" i="14"/>
  <c r="AG3" i="14"/>
  <c r="AJ2" i="14"/>
  <c r="AG2" i="14"/>
  <c r="E13" i="14"/>
  <c r="F13" i="14"/>
  <c r="G13" i="14"/>
  <c r="N13" i="14"/>
  <c r="E14" i="14"/>
  <c r="F14" i="14"/>
  <c r="G14" i="14"/>
  <c r="D14" i="14"/>
  <c r="D13" i="14"/>
  <c r="E5" i="14"/>
  <c r="F5" i="14"/>
  <c r="G5" i="14"/>
  <c r="M5" i="14"/>
  <c r="E6" i="14"/>
  <c r="F6" i="14"/>
  <c r="G6" i="14"/>
  <c r="D6" i="14"/>
  <c r="D5" i="14"/>
  <c r="H10" i="14"/>
  <c r="I10" i="14"/>
  <c r="J10" i="14"/>
  <c r="M10" i="14" s="1"/>
  <c r="M14" i="14" s="1"/>
  <c r="K10" i="14"/>
  <c r="N10" i="14"/>
  <c r="H11" i="14"/>
  <c r="J11" i="14" s="1"/>
  <c r="M11" i="14" s="1"/>
  <c r="I11" i="14"/>
  <c r="K11" i="14" s="1"/>
  <c r="N11" i="14" s="1"/>
  <c r="H12" i="14"/>
  <c r="I12" i="14"/>
  <c r="J12" i="14"/>
  <c r="M12" i="14" s="1"/>
  <c r="M13" i="14" s="1"/>
  <c r="K12" i="14"/>
  <c r="N12" i="14" s="1"/>
  <c r="H3" i="14"/>
  <c r="I3" i="14"/>
  <c r="J3" i="14"/>
  <c r="M3" i="14" s="1"/>
  <c r="K3" i="14"/>
  <c r="N3" i="14" s="1"/>
  <c r="H4" i="14"/>
  <c r="J4" i="14" s="1"/>
  <c r="M4" i="14" s="1"/>
  <c r="I4" i="14"/>
  <c r="K4" i="14" s="1"/>
  <c r="N4" i="14" s="1"/>
  <c r="G25" i="6"/>
  <c r="F25" i="6"/>
  <c r="E25" i="6"/>
  <c r="D25" i="6"/>
  <c r="G24" i="6"/>
  <c r="F24" i="6"/>
  <c r="E24" i="6"/>
  <c r="AJ5" i="6" s="1"/>
  <c r="D24" i="6"/>
  <c r="AG5" i="6" s="1"/>
  <c r="I23" i="6"/>
  <c r="K23" i="6" s="1"/>
  <c r="N23" i="6" s="1"/>
  <c r="H23" i="6"/>
  <c r="J23" i="6" s="1"/>
  <c r="M23" i="6" s="1"/>
  <c r="I22" i="6"/>
  <c r="K22" i="6" s="1"/>
  <c r="N22" i="6" s="1"/>
  <c r="H22" i="6"/>
  <c r="J22" i="6" s="1"/>
  <c r="M22" i="6" s="1"/>
  <c r="F5" i="6"/>
  <c r="G5" i="6"/>
  <c r="F6" i="6"/>
  <c r="G6" i="6"/>
  <c r="F17" i="6"/>
  <c r="G17" i="6"/>
  <c r="F18" i="6"/>
  <c r="G18" i="6"/>
  <c r="H15" i="6"/>
  <c r="J15" i="6" s="1"/>
  <c r="M15" i="6" s="1"/>
  <c r="I15" i="6"/>
  <c r="K15" i="6" s="1"/>
  <c r="N15" i="6" s="1"/>
  <c r="H16" i="6"/>
  <c r="J16" i="6" s="1"/>
  <c r="M16" i="6" s="1"/>
  <c r="I16" i="6"/>
  <c r="K16" i="6" s="1"/>
  <c r="N16" i="6" s="1"/>
  <c r="E18" i="6"/>
  <c r="D18" i="6"/>
  <c r="E17" i="6"/>
  <c r="AJ4" i="6" s="1"/>
  <c r="D17" i="6"/>
  <c r="AG4" i="6" s="1"/>
  <c r="E6" i="6"/>
  <c r="E5" i="6"/>
  <c r="AJ2" i="6" s="1"/>
  <c r="D6" i="6"/>
  <c r="D5" i="6"/>
  <c r="AG2" i="6" s="1"/>
  <c r="H3" i="6"/>
  <c r="J3" i="6" s="1"/>
  <c r="M3" i="6" s="1"/>
  <c r="I3" i="6"/>
  <c r="K3" i="6" s="1"/>
  <c r="N3" i="6" s="1"/>
  <c r="H4" i="6"/>
  <c r="J4" i="6" s="1"/>
  <c r="M4" i="6" s="1"/>
  <c r="I4" i="6"/>
  <c r="K4" i="6" s="1"/>
  <c r="N4" i="6" s="1"/>
  <c r="I9" i="13"/>
  <c r="I7" i="13"/>
  <c r="I6" i="13"/>
  <c r="I5" i="13"/>
  <c r="I4" i="13"/>
  <c r="I3" i="13"/>
  <c r="I2" i="13"/>
  <c r="AJ4" i="2"/>
  <c r="AJ5" i="2"/>
  <c r="AJ3" i="2"/>
  <c r="AJ2" i="2"/>
  <c r="AG5" i="2"/>
  <c r="AG4" i="2"/>
  <c r="AG3" i="2"/>
  <c r="AG2" i="2"/>
  <c r="AD5" i="2"/>
  <c r="AD4" i="2"/>
  <c r="AD3" i="2"/>
  <c r="AD2" i="2"/>
  <c r="AC5" i="2"/>
  <c r="AC4" i="2"/>
  <c r="AC3" i="2"/>
  <c r="AC2" i="2"/>
  <c r="Z4" i="2"/>
  <c r="Z3" i="2"/>
  <c r="Z2" i="2"/>
  <c r="Y4" i="2"/>
  <c r="Y3" i="2"/>
  <c r="Y2" i="2"/>
  <c r="V5" i="2"/>
  <c r="V4" i="2"/>
  <c r="V3" i="2"/>
  <c r="V2" i="2"/>
  <c r="U5" i="2"/>
  <c r="U4" i="2"/>
  <c r="U3" i="2"/>
  <c r="U2" i="2"/>
  <c r="R4" i="2"/>
  <c r="Q4" i="2"/>
  <c r="R3" i="2"/>
  <c r="Q3" i="2"/>
  <c r="R2" i="2"/>
  <c r="Q2" i="2"/>
  <c r="AJ5" i="3"/>
  <c r="AJ4" i="3"/>
  <c r="AJ3" i="3"/>
  <c r="AJ2" i="3"/>
  <c r="AG5" i="3"/>
  <c r="AG4" i="3"/>
  <c r="AG3" i="3"/>
  <c r="AG2" i="3"/>
  <c r="E35" i="2"/>
  <c r="F35" i="2"/>
  <c r="Z5" i="2" s="1"/>
  <c r="G35" i="2"/>
  <c r="E34" i="2"/>
  <c r="F34" i="2"/>
  <c r="I8" i="13" s="1"/>
  <c r="G34" i="2"/>
  <c r="D35" i="2"/>
  <c r="D34" i="2"/>
  <c r="E32" i="3"/>
  <c r="F32" i="3"/>
  <c r="Y5" i="3" s="1"/>
  <c r="G32" i="3"/>
  <c r="AC5" i="3" s="1"/>
  <c r="E33" i="3"/>
  <c r="F33" i="3"/>
  <c r="Z5" i="3" s="1"/>
  <c r="G33" i="3"/>
  <c r="AD5" i="3" s="1"/>
  <c r="D33" i="3"/>
  <c r="D32" i="3"/>
  <c r="E17" i="3"/>
  <c r="F17" i="3"/>
  <c r="Z3" i="3" s="1"/>
  <c r="G17" i="3"/>
  <c r="AD3" i="3" s="1"/>
  <c r="E16" i="3"/>
  <c r="F16" i="3"/>
  <c r="Y3" i="3" s="1"/>
  <c r="G16" i="3"/>
  <c r="AC3" i="3" s="1"/>
  <c r="D17" i="3"/>
  <c r="D16" i="3"/>
  <c r="G26" i="3"/>
  <c r="AD4" i="3" s="1"/>
  <c r="F26" i="3"/>
  <c r="Z4" i="3" s="1"/>
  <c r="E26" i="3"/>
  <c r="D26" i="3"/>
  <c r="G25" i="3"/>
  <c r="AC4" i="3" s="1"/>
  <c r="F25" i="3"/>
  <c r="Y4" i="3" s="1"/>
  <c r="E25" i="3"/>
  <c r="D25" i="3"/>
  <c r="E28" i="2"/>
  <c r="F28" i="2"/>
  <c r="G28" i="2"/>
  <c r="E27" i="2"/>
  <c r="F27" i="2"/>
  <c r="G27" i="2"/>
  <c r="D28" i="2"/>
  <c r="D27" i="2"/>
  <c r="H20" i="2"/>
  <c r="J20" i="2" s="1"/>
  <c r="M20" i="2" s="1"/>
  <c r="I20" i="2"/>
  <c r="K20" i="2"/>
  <c r="N20" i="2"/>
  <c r="G18" i="2"/>
  <c r="F18" i="2"/>
  <c r="E18" i="2"/>
  <c r="D18" i="2"/>
  <c r="G17" i="2"/>
  <c r="F17" i="2"/>
  <c r="E17" i="2"/>
  <c r="D17" i="2"/>
  <c r="G7" i="3"/>
  <c r="AD2" i="3" s="1"/>
  <c r="F7" i="3"/>
  <c r="Z2" i="3" s="1"/>
  <c r="E7" i="3"/>
  <c r="D7" i="3"/>
  <c r="G6" i="3"/>
  <c r="AC2" i="3" s="1"/>
  <c r="F6" i="3"/>
  <c r="Y2" i="3" s="1"/>
  <c r="E6" i="3"/>
  <c r="D6" i="3"/>
  <c r="E9" i="2"/>
  <c r="D9" i="2"/>
  <c r="G9" i="2"/>
  <c r="F9" i="2"/>
  <c r="E8" i="2"/>
  <c r="D8" i="2"/>
  <c r="G8" i="2"/>
  <c r="F8" i="2"/>
  <c r="H2" i="2"/>
  <c r="J2" i="2" s="1"/>
  <c r="M2" i="2" s="1"/>
  <c r="M8" i="2" s="1"/>
  <c r="I2" i="2"/>
  <c r="K2" i="2" s="1"/>
  <c r="N2" i="2" s="1"/>
  <c r="N8" i="2" s="1"/>
  <c r="H3" i="2"/>
  <c r="J3" i="2" s="1"/>
  <c r="M3" i="2" s="1"/>
  <c r="I3" i="2"/>
  <c r="K3" i="2" s="1"/>
  <c r="N3" i="2" s="1"/>
  <c r="I32" i="2"/>
  <c r="K32" i="2" s="1"/>
  <c r="N32" i="2" s="1"/>
  <c r="H32" i="2"/>
  <c r="J32" i="2" s="1"/>
  <c r="M32" i="2" s="1"/>
  <c r="I22" i="2"/>
  <c r="K22" i="2" s="1"/>
  <c r="N22" i="2" s="1"/>
  <c r="H22" i="2"/>
  <c r="J22" i="2" s="1"/>
  <c r="M22" i="2" s="1"/>
  <c r="I12" i="2"/>
  <c r="K12" i="2" s="1"/>
  <c r="N12" i="2" s="1"/>
  <c r="H12" i="2"/>
  <c r="J12" i="2" s="1"/>
  <c r="M12" i="2" s="1"/>
  <c r="I4" i="2"/>
  <c r="K4" i="2" s="1"/>
  <c r="N4" i="2" s="1"/>
  <c r="H4" i="2"/>
  <c r="J4" i="2" s="1"/>
  <c r="M4" i="2" s="1"/>
  <c r="I33" i="2"/>
  <c r="K33" i="2" s="1"/>
  <c r="N33" i="2" s="1"/>
  <c r="H33" i="2"/>
  <c r="J33" i="2" s="1"/>
  <c r="M33" i="2" s="1"/>
  <c r="I31" i="2"/>
  <c r="K31" i="2" s="1"/>
  <c r="N31" i="2" s="1"/>
  <c r="H31" i="2"/>
  <c r="J31" i="2" s="1"/>
  <c r="M31" i="2" s="1"/>
  <c r="I30" i="2"/>
  <c r="K30" i="2" s="1"/>
  <c r="N30" i="2" s="1"/>
  <c r="H30" i="2"/>
  <c r="J30" i="2" s="1"/>
  <c r="M30" i="2" s="1"/>
  <c r="I26" i="2"/>
  <c r="K26" i="2" s="1"/>
  <c r="N26" i="2" s="1"/>
  <c r="H26" i="2"/>
  <c r="J26" i="2" s="1"/>
  <c r="M26" i="2" s="1"/>
  <c r="I25" i="2"/>
  <c r="K25" i="2" s="1"/>
  <c r="N25" i="2" s="1"/>
  <c r="H25" i="2"/>
  <c r="J25" i="2" s="1"/>
  <c r="M25" i="2" s="1"/>
  <c r="I24" i="2"/>
  <c r="K24" i="2" s="1"/>
  <c r="N24" i="2" s="1"/>
  <c r="H24" i="2"/>
  <c r="J24" i="2" s="1"/>
  <c r="M24" i="2" s="1"/>
  <c r="I23" i="2"/>
  <c r="K23" i="2" s="1"/>
  <c r="N23" i="2" s="1"/>
  <c r="H23" i="2"/>
  <c r="J23" i="2" s="1"/>
  <c r="M23" i="2" s="1"/>
  <c r="I21" i="2"/>
  <c r="K21" i="2" s="1"/>
  <c r="N21" i="2" s="1"/>
  <c r="H21" i="2"/>
  <c r="J21" i="2" s="1"/>
  <c r="M21" i="2" s="1"/>
  <c r="I16" i="2"/>
  <c r="K16" i="2" s="1"/>
  <c r="N16" i="2" s="1"/>
  <c r="H16" i="2"/>
  <c r="J16" i="2" s="1"/>
  <c r="M16" i="2" s="1"/>
  <c r="I15" i="2"/>
  <c r="K15" i="2" s="1"/>
  <c r="N15" i="2" s="1"/>
  <c r="H15" i="2"/>
  <c r="J15" i="2" s="1"/>
  <c r="M15" i="2" s="1"/>
  <c r="I14" i="2"/>
  <c r="K14" i="2" s="1"/>
  <c r="N14" i="2" s="1"/>
  <c r="H14" i="2"/>
  <c r="J14" i="2" s="1"/>
  <c r="M14" i="2" s="1"/>
  <c r="I13" i="2"/>
  <c r="K13" i="2" s="1"/>
  <c r="N13" i="2" s="1"/>
  <c r="H13" i="2"/>
  <c r="J13" i="2" s="1"/>
  <c r="M13" i="2" s="1"/>
  <c r="I11" i="2"/>
  <c r="K11" i="2" s="1"/>
  <c r="N11" i="2" s="1"/>
  <c r="H11" i="2"/>
  <c r="J11" i="2" s="1"/>
  <c r="M11" i="2" s="1"/>
  <c r="I7" i="2"/>
  <c r="K7" i="2" s="1"/>
  <c r="N7" i="2" s="1"/>
  <c r="H7" i="2"/>
  <c r="J7" i="2" s="1"/>
  <c r="M7" i="2" s="1"/>
  <c r="I6" i="2"/>
  <c r="K6" i="2" s="1"/>
  <c r="N6" i="2" s="1"/>
  <c r="H6" i="2"/>
  <c r="J6" i="2" s="1"/>
  <c r="M6" i="2" s="1"/>
  <c r="I5" i="2"/>
  <c r="K5" i="2" s="1"/>
  <c r="N5" i="2" s="1"/>
  <c r="H5" i="2"/>
  <c r="J5" i="2" s="1"/>
  <c r="M5" i="2" s="1"/>
  <c r="I28" i="3"/>
  <c r="K28" i="3" s="1"/>
  <c r="N28" i="3" s="1"/>
  <c r="H28" i="3"/>
  <c r="J28" i="3" s="1"/>
  <c r="M28" i="3" s="1"/>
  <c r="H31" i="3"/>
  <c r="J31" i="3" s="1"/>
  <c r="M31" i="3" s="1"/>
  <c r="I31" i="3"/>
  <c r="K31" i="3" s="1"/>
  <c r="N31" i="3" s="1"/>
  <c r="H29" i="3"/>
  <c r="J29" i="3" s="1"/>
  <c r="M29" i="3" s="1"/>
  <c r="I29" i="3"/>
  <c r="K29" i="3" s="1"/>
  <c r="N29" i="3" s="1"/>
  <c r="H23" i="3"/>
  <c r="J23" i="3" s="1"/>
  <c r="M23" i="3" s="1"/>
  <c r="I23" i="3"/>
  <c r="K23" i="3" s="1"/>
  <c r="N23" i="3" s="1"/>
  <c r="H24" i="3"/>
  <c r="J24" i="3" s="1"/>
  <c r="M24" i="3" s="1"/>
  <c r="I24" i="3"/>
  <c r="K24" i="3" s="1"/>
  <c r="N24" i="3" s="1"/>
  <c r="H21" i="3"/>
  <c r="J21" i="3" s="1"/>
  <c r="M21" i="3" s="1"/>
  <c r="I21" i="3"/>
  <c r="K21" i="3" s="1"/>
  <c r="N21" i="3" s="1"/>
  <c r="H22" i="3"/>
  <c r="J22" i="3" s="1"/>
  <c r="M22" i="3" s="1"/>
  <c r="I22" i="3"/>
  <c r="K22" i="3" s="1"/>
  <c r="N22" i="3" s="1"/>
  <c r="H19" i="3"/>
  <c r="J19" i="3" s="1"/>
  <c r="M19" i="3" s="1"/>
  <c r="I19" i="3"/>
  <c r="K19" i="3" s="1"/>
  <c r="N19" i="3" s="1"/>
  <c r="H15" i="3"/>
  <c r="J15" i="3" s="1"/>
  <c r="M15" i="3" s="1"/>
  <c r="I15" i="3"/>
  <c r="K15" i="3" s="1"/>
  <c r="N15" i="3" s="1"/>
  <c r="I14" i="3"/>
  <c r="K14" i="3" s="1"/>
  <c r="N14" i="3" s="1"/>
  <c r="H14" i="3"/>
  <c r="J14" i="3" s="1"/>
  <c r="M14" i="3" s="1"/>
  <c r="I13" i="3"/>
  <c r="K13" i="3" s="1"/>
  <c r="N13" i="3" s="1"/>
  <c r="H13" i="3"/>
  <c r="J13" i="3" s="1"/>
  <c r="M13" i="3" s="1"/>
  <c r="H12" i="3"/>
  <c r="J12" i="3" s="1"/>
  <c r="M12" i="3" s="1"/>
  <c r="I12" i="3"/>
  <c r="K12" i="3" s="1"/>
  <c r="N12" i="3" s="1"/>
  <c r="H9" i="3"/>
  <c r="J9" i="3" s="1"/>
  <c r="M9" i="3" s="1"/>
  <c r="I9" i="3"/>
  <c r="K9" i="3" s="1"/>
  <c r="N9" i="3" s="1"/>
  <c r="H10" i="3"/>
  <c r="J10" i="3" s="1"/>
  <c r="M10" i="3" s="1"/>
  <c r="I10" i="3"/>
  <c r="K10" i="3" s="1"/>
  <c r="N10" i="3" s="1"/>
  <c r="I11" i="3"/>
  <c r="K11" i="3" s="1"/>
  <c r="N11" i="3" s="1"/>
  <c r="H11" i="3"/>
  <c r="J11" i="3" s="1"/>
  <c r="M11" i="3" s="1"/>
  <c r="H5" i="3"/>
  <c r="J5" i="3" s="1"/>
  <c r="M5" i="3" s="1"/>
  <c r="I5" i="3"/>
  <c r="K5" i="3" s="1"/>
  <c r="N5" i="3" s="1"/>
  <c r="H4" i="3"/>
  <c r="J4" i="3" s="1"/>
  <c r="M4" i="3" s="1"/>
  <c r="I4" i="3"/>
  <c r="K4" i="3" s="1"/>
  <c r="N4" i="3" s="1"/>
  <c r="H3" i="3"/>
  <c r="J3" i="3" s="1"/>
  <c r="M3" i="3" s="1"/>
  <c r="I3" i="3"/>
  <c r="K3" i="3" s="1"/>
  <c r="N3" i="3" s="1"/>
  <c r="I2" i="3"/>
  <c r="K2" i="3" s="1"/>
  <c r="N2" i="3" s="1"/>
  <c r="H9" i="13"/>
  <c r="H8" i="13"/>
  <c r="H6" i="13"/>
  <c r="H7" i="13"/>
  <c r="I9" i="14"/>
  <c r="K9" i="14" s="1"/>
  <c r="N9" i="14" s="1"/>
  <c r="H9" i="14"/>
  <c r="J9" i="14" s="1"/>
  <c r="M9" i="14" s="1"/>
  <c r="I2" i="14"/>
  <c r="K2" i="14" s="1"/>
  <c r="N2" i="14" s="1"/>
  <c r="H2" i="14"/>
  <c r="J2" i="14" s="1"/>
  <c r="M2" i="14" s="1"/>
  <c r="H2" i="13"/>
  <c r="H3" i="13"/>
  <c r="H4" i="13"/>
  <c r="H5" i="13"/>
  <c r="H10" i="4"/>
  <c r="J10" i="4" s="1"/>
  <c r="M10" i="4" s="1"/>
  <c r="M12" i="4" s="1"/>
  <c r="I10" i="4"/>
  <c r="K10" i="4" s="1"/>
  <c r="N10" i="4" s="1"/>
  <c r="N12" i="4" s="1"/>
  <c r="H16" i="4"/>
  <c r="J16" i="4" s="1"/>
  <c r="I16" i="4"/>
  <c r="K16" i="4" s="1"/>
  <c r="N16" i="4" s="1"/>
  <c r="H25" i="4"/>
  <c r="J25" i="4" s="1"/>
  <c r="M25" i="4" s="1"/>
  <c r="I25" i="4"/>
  <c r="K25" i="4" s="1"/>
  <c r="N25" i="4" s="1"/>
  <c r="I2" i="4"/>
  <c r="K2" i="4" s="1"/>
  <c r="N2" i="4" s="1"/>
  <c r="H2" i="4"/>
  <c r="J2" i="4" s="1"/>
  <c r="M2" i="4" s="1"/>
  <c r="H20" i="3"/>
  <c r="J20" i="3" s="1"/>
  <c r="I20" i="3"/>
  <c r="K20" i="3" s="1"/>
  <c r="N20" i="3" s="1"/>
  <c r="H30" i="3"/>
  <c r="J30" i="3" s="1"/>
  <c r="M30" i="3" s="1"/>
  <c r="I30" i="3"/>
  <c r="K30" i="3" s="1"/>
  <c r="N30" i="3" s="1"/>
  <c r="H2" i="3"/>
  <c r="J2" i="3" s="1"/>
  <c r="M2" i="3" s="1"/>
  <c r="M6" i="3" s="1"/>
  <c r="Q2" i="3" s="1"/>
  <c r="H16" i="5"/>
  <c r="J16" i="5" s="1"/>
  <c r="M16" i="5" s="1"/>
  <c r="M21" i="5" s="1"/>
  <c r="I16" i="5"/>
  <c r="K16" i="5" s="1"/>
  <c r="N16" i="5" s="1"/>
  <c r="N21" i="5" s="1"/>
  <c r="V3" i="5" s="1"/>
  <c r="H24" i="5"/>
  <c r="I24" i="5"/>
  <c r="K24" i="5" s="1"/>
  <c r="N24" i="5" s="1"/>
  <c r="N29" i="5" s="1"/>
  <c r="V4" i="5" s="1"/>
  <c r="H33" i="5"/>
  <c r="J33" i="5" s="1"/>
  <c r="M33" i="5" s="1"/>
  <c r="I33" i="5"/>
  <c r="K33" i="5" s="1"/>
  <c r="N33" i="5" s="1"/>
  <c r="N38" i="5" s="1"/>
  <c r="V5" i="5" s="1"/>
  <c r="I2" i="5"/>
  <c r="K2" i="5" s="1"/>
  <c r="N2" i="5" s="1"/>
  <c r="H2" i="5"/>
  <c r="J2" i="5" s="1"/>
  <c r="M2" i="5" s="1"/>
  <c r="M6" i="5" s="1"/>
  <c r="H8" i="6"/>
  <c r="J8" i="6" s="1"/>
  <c r="M8" i="6" s="1"/>
  <c r="I8" i="6"/>
  <c r="K8" i="6" s="1"/>
  <c r="N8" i="6" s="1"/>
  <c r="H14" i="6"/>
  <c r="J14" i="6" s="1"/>
  <c r="I14" i="6"/>
  <c r="K14" i="6" s="1"/>
  <c r="N14" i="6" s="1"/>
  <c r="H21" i="6"/>
  <c r="J21" i="6" s="1"/>
  <c r="M21" i="6" s="1"/>
  <c r="I21" i="6"/>
  <c r="K21" i="6" s="1"/>
  <c r="N21" i="6" s="1"/>
  <c r="I2" i="6"/>
  <c r="K2" i="6" s="1"/>
  <c r="N2" i="6" s="1"/>
  <c r="H2" i="6"/>
  <c r="J2" i="6" s="1"/>
  <c r="M2" i="6" s="1"/>
  <c r="Y5" i="2" l="1"/>
  <c r="N6" i="4"/>
  <c r="U2" i="4" s="1"/>
  <c r="N29" i="4"/>
  <c r="U4" i="4" s="1"/>
  <c r="M30" i="4"/>
  <c r="R4" i="4" s="1"/>
  <c r="N23" i="4"/>
  <c r="V3" i="4" s="1"/>
  <c r="N22" i="4"/>
  <c r="U3" i="4" s="1"/>
  <c r="N30" i="4"/>
  <c r="V4" i="4" s="1"/>
  <c r="N11" i="4"/>
  <c r="M11" i="4"/>
  <c r="M29" i="4"/>
  <c r="Q4" i="4" s="1"/>
  <c r="M7" i="4"/>
  <c r="R2" i="4" s="1"/>
  <c r="N7" i="4"/>
  <c r="V2" i="4" s="1"/>
  <c r="N37" i="5"/>
  <c r="U5" i="5" s="1"/>
  <c r="M6" i="4"/>
  <c r="Q2" i="4" s="1"/>
  <c r="N20" i="5"/>
  <c r="U3" i="5" s="1"/>
  <c r="M20" i="5"/>
  <c r="N28" i="5"/>
  <c r="U4" i="5" s="1"/>
  <c r="M7" i="5"/>
  <c r="M12" i="6"/>
  <c r="R3" i="6" s="1"/>
  <c r="M11" i="6"/>
  <c r="Q3" i="6" s="1"/>
  <c r="N12" i="6"/>
  <c r="V3" i="6" s="1"/>
  <c r="N11" i="6"/>
  <c r="U3" i="6" s="1"/>
  <c r="N14" i="14"/>
  <c r="N6" i="14"/>
  <c r="M6" i="14"/>
  <c r="N25" i="6"/>
  <c r="M24" i="6"/>
  <c r="N24" i="6"/>
  <c r="M25" i="6"/>
  <c r="N18" i="6"/>
  <c r="N17" i="6"/>
  <c r="N6" i="6"/>
  <c r="M6" i="6"/>
  <c r="N5" i="6"/>
  <c r="M5" i="6"/>
  <c r="M33" i="3"/>
  <c r="R5" i="3" s="1"/>
  <c r="M16" i="3"/>
  <c r="Q3" i="3" s="1"/>
  <c r="N26" i="3"/>
  <c r="V4" i="3" s="1"/>
  <c r="N33" i="3"/>
  <c r="V5" i="3" s="1"/>
  <c r="N17" i="3"/>
  <c r="V3" i="3" s="1"/>
  <c r="N6" i="3"/>
  <c r="U2" i="3"/>
  <c r="M17" i="3"/>
  <c r="R3" i="3" s="1"/>
  <c r="N7" i="3"/>
  <c r="V2" i="3" s="1"/>
  <c r="N25" i="3"/>
  <c r="M7" i="3"/>
  <c r="R2" i="3" s="1"/>
  <c r="N16" i="3"/>
  <c r="N32" i="3"/>
  <c r="M32" i="3"/>
  <c r="Q5" i="3" s="1"/>
  <c r="M34" i="2"/>
  <c r="Q5" i="2" s="1"/>
  <c r="N34" i="2"/>
  <c r="N35" i="2"/>
  <c r="M35" i="2"/>
  <c r="R5" i="2" s="1"/>
  <c r="N27" i="2"/>
  <c r="N28" i="2"/>
  <c r="M27" i="2"/>
  <c r="M28" i="2"/>
  <c r="N18" i="2"/>
  <c r="M18" i="2"/>
  <c r="M17" i="2"/>
  <c r="N17" i="2"/>
  <c r="N9" i="2"/>
  <c r="M9" i="2"/>
  <c r="J24" i="5"/>
  <c r="M24" i="5" s="1"/>
  <c r="M16" i="4"/>
  <c r="M23" i="4" s="1"/>
  <c r="R3" i="4" s="1"/>
  <c r="M14" i="6"/>
  <c r="M20" i="3"/>
  <c r="M26" i="3" s="1"/>
  <c r="R4" i="3" s="1"/>
  <c r="M22" i="4" l="1"/>
  <c r="Q3" i="4" s="1"/>
  <c r="M29" i="5"/>
  <c r="R4" i="5" s="1"/>
  <c r="M28" i="5"/>
  <c r="Q4" i="5" s="1"/>
  <c r="M18" i="6"/>
  <c r="M17" i="6"/>
  <c r="U4" i="3"/>
  <c r="M25" i="3"/>
  <c r="Q4" i="3" s="1"/>
  <c r="U5" i="3"/>
  <c r="U3" i="3"/>
</calcChain>
</file>

<file path=xl/sharedStrings.xml><?xml version="1.0" encoding="utf-8"?>
<sst xmlns="http://schemas.openxmlformats.org/spreadsheetml/2006/main" count="408" uniqueCount="74">
  <si>
    <t>Molecule</t>
  </si>
  <si>
    <t>e- J (eV)</t>
  </si>
  <si>
    <t>h+ J (eV)</t>
  </si>
  <si>
    <t>h+ 𝜆 (eV)</t>
  </si>
  <si>
    <t>e- 𝜆 (eV)</t>
  </si>
  <si>
    <t>300K</t>
  </si>
  <si>
    <t>e- 𝜇 (cm^2/V·s)</t>
  </si>
  <si>
    <t>h+ 𝜇 (cm^2/V·s)</t>
  </si>
  <si>
    <t>tBu</t>
  </si>
  <si>
    <t>CO2Me</t>
  </si>
  <si>
    <t>SO2Me</t>
  </si>
  <si>
    <t>SF5</t>
  </si>
  <si>
    <t>e- k (eV/s)</t>
  </si>
  <si>
    <t>h+ k (eV/s)</t>
  </si>
  <si>
    <t>a (Angstrom)</t>
  </si>
  <si>
    <t>Katherine3</t>
  </si>
  <si>
    <t>Katherine4</t>
  </si>
  <si>
    <t>Base 4</t>
  </si>
  <si>
    <t>Base 2</t>
  </si>
  <si>
    <t>Base 1</t>
  </si>
  <si>
    <t>Katherine</t>
  </si>
  <si>
    <t>Scaled e- J (eV)</t>
  </si>
  <si>
    <t>Scaled h+ J (eV)</t>
  </si>
  <si>
    <t>Katherine1</t>
  </si>
  <si>
    <t>Katherine2</t>
  </si>
  <si>
    <t>Base3tBu</t>
  </si>
  <si>
    <t>HOMO-HOMO coupling:  [0.00760847 0.02997363]</t>
  </si>
  <si>
    <t>LUMO-LUMO coupling:  [0.00841498 0.00760847]</t>
  </si>
  <si>
    <t>HOMO-HOMO coupling:  [0.01024409 0.02577266]</t>
  </si>
  <si>
    <t>LUMO-LUMO coupling:  [0.01724627 0.01024409]</t>
  </si>
  <si>
    <t>Base3CO2Me</t>
  </si>
  <si>
    <t>HOMO-HOMO coupling:  [ 0.03278204 -0.02592714]</t>
  </si>
  <si>
    <t>LUMO-LUMO coupling:  [0.05698772 0.03278204]</t>
  </si>
  <si>
    <t xml:space="preserve"> Base3SO2Me</t>
  </si>
  <si>
    <t>Base3SF5</t>
  </si>
  <si>
    <t>ClosedN</t>
  </si>
  <si>
    <t>ClosedR</t>
  </si>
  <si>
    <t>ClosedRing</t>
  </si>
  <si>
    <t>*no dimer gfnff (convergence issues)</t>
  </si>
  <si>
    <t>Projective</t>
  </si>
  <si>
    <t>LUMO-LUMO coupling:  [ 6.59332494e-05 -1.30988712e-03]</t>
  </si>
  <si>
    <t>HOMO-HOMO coupling:  [-1.30988712e-03 -1.62209422e-05]</t>
  </si>
  <si>
    <t>*GFN2 for DIPRO instead of spGFN2 (bad scc convergence)</t>
  </si>
  <si>
    <t>*no .cub - no unpaired e-</t>
  </si>
  <si>
    <t>Dimer Initial Stack Distance (A)</t>
  </si>
  <si>
    <t>std</t>
  </si>
  <si>
    <t>mean</t>
  </si>
  <si>
    <t>Co2Me</t>
  </si>
  <si>
    <t>Base 5</t>
  </si>
  <si>
    <t>e- mobility</t>
  </si>
  <si>
    <t>h+ mobility</t>
  </si>
  <si>
    <t>e- J</t>
  </si>
  <si>
    <t>h+ J</t>
  </si>
  <si>
    <t>e- reorg</t>
  </si>
  <si>
    <t>h+ reorg</t>
  </si>
  <si>
    <t>e_J_mean</t>
  </si>
  <si>
    <t>e_J_std</t>
  </si>
  <si>
    <t>h_J_mean</t>
  </si>
  <si>
    <t>h_J_std</t>
  </si>
  <si>
    <t>e_reorg</t>
  </si>
  <si>
    <t>h_reorg</t>
  </si>
  <si>
    <t>Average Gaussian</t>
  </si>
  <si>
    <t>Average Guassian</t>
  </si>
  <si>
    <t>Average DIPRO</t>
  </si>
  <si>
    <t>Js</t>
  </si>
  <si>
    <t>Dimer Initial</t>
  </si>
  <si>
    <t>GFN2 used not sp, poor scc convergence wtith large molecule</t>
  </si>
  <si>
    <t>GFN2 used not sp, poor scc convergence wt=ith large molecule</t>
  </si>
  <si>
    <t>Not done in either direction</t>
  </si>
  <si>
    <t>CLosedR</t>
  </si>
  <si>
    <t>GFN2 used for single molecule, GFNFF used for dimer optimisation, extremely poor convergenxes</t>
  </si>
  <si>
    <t>Done in lower but not upper</t>
  </si>
  <si>
    <t>not done in either</t>
  </si>
  <si>
    <t>Not done in either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</si>
</sst>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theme="1"/>
      <name val="Menlo"/>
      <family val="2"/>
    </font>
    <font>
      <i/>
      <sz val="12"/>
      <color theme="1"/>
      <name val="Calibri"/>
      <family val="2"/>
      <scheme val="minor"/>
    </font>
    <font>
      <i/>
      <sz val="11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11" fontId="8" fillId="0" borderId="0" xfId="0" applyNumberFormat="1" applyFont="1"/>
    <xf numFmtId="11" fontId="0" fillId="0" borderId="0" xfId="0" applyNumberFormat="1"/>
    <xf numFmtId="0" fontId="0" fillId="0" borderId="0" xfId="0" applyFill="1"/>
    <xf numFmtId="0" fontId="0" fillId="0" borderId="0" xfId="0" applyFont="1" applyFill="1"/>
    <xf numFmtId="0" fontId="8" fillId="0" borderId="0" xfId="0" applyFont="1" applyFill="1"/>
    <xf numFmtId="11" fontId="8" fillId="0" borderId="0" xfId="0" applyNumberFormat="1" applyFont="1" applyFill="1"/>
    <xf numFmtId="0" fontId="0" fillId="2" borderId="0" xfId="0" applyFill="1"/>
    <xf numFmtId="0" fontId="0" fillId="2" borderId="0" xfId="0" applyFont="1" applyFill="1"/>
    <xf numFmtId="0" fontId="8" fillId="2" borderId="0" xfId="0" applyFont="1" applyFill="1"/>
    <xf numFmtId="11" fontId="8" fillId="2" borderId="0" xfId="0" applyNumberFormat="1" applyFont="1" applyFill="1"/>
    <xf numFmtId="11" fontId="0" fillId="0" borderId="0" xfId="0" applyNumberFormat="1" applyFont="1"/>
    <xf numFmtId="0" fontId="9" fillId="0" borderId="0" xfId="0" applyFont="1" applyFill="1"/>
    <xf numFmtId="0" fontId="10" fillId="0" borderId="0" xfId="0" applyFont="1" applyFill="1"/>
    <xf numFmtId="11" fontId="10" fillId="0" borderId="0" xfId="0" applyNumberFormat="1" applyFont="1" applyFill="1"/>
    <xf numFmtId="0" fontId="9" fillId="0" borderId="0" xfId="0" applyFont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Counterpoise Method</a:t>
            </a:r>
          </a:p>
          <a:p>
            <a:pPr>
              <a:defRPr/>
            </a:pPr>
            <a:r>
              <a:rPr lang="en-GB" baseline="0"/>
              <a:t> (blue) vs. DIPRO (orange)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Gaussian!$G$2:$G$9</c:f>
              <c:numCache>
                <c:formatCode>General</c:formatCode>
                <c:ptCount val="8"/>
                <c:pt idx="0">
                  <c:v>1.879105E-2</c:v>
                </c:pt>
                <c:pt idx="1">
                  <c:v>8.0117250000000008E-3</c:v>
                </c:pt>
                <c:pt idx="2">
                  <c:v>1.8008375E-2</c:v>
                </c:pt>
                <c:pt idx="3">
                  <c:v>1.3745180000000001E-2</c:v>
                </c:pt>
                <c:pt idx="4">
                  <c:v>2.935459E-2</c:v>
                </c:pt>
                <c:pt idx="5">
                  <c:v>4.4884880000000002E-2</c:v>
                </c:pt>
                <c:pt idx="6">
                  <c:v>6.6305403110000001E-4</c:v>
                </c:pt>
                <c:pt idx="7">
                  <c:v>6.879101847E-4</c:v>
                </c:pt>
              </c:numCache>
            </c:numRef>
          </c:xVal>
          <c:yVal>
            <c:numRef>
              <c:f>Gaussian!$H$2:$H$9</c:f>
              <c:numCache>
                <c:formatCode>General</c:formatCode>
                <c:ptCount val="8"/>
                <c:pt idx="0">
                  <c:v>1.879105E-2</c:v>
                </c:pt>
                <c:pt idx="1">
                  <c:v>8.0117250000000008E-3</c:v>
                </c:pt>
                <c:pt idx="2">
                  <c:v>1.8008375E-2</c:v>
                </c:pt>
                <c:pt idx="3">
                  <c:v>1.3745180000000001E-2</c:v>
                </c:pt>
                <c:pt idx="4">
                  <c:v>2.935459E-2</c:v>
                </c:pt>
                <c:pt idx="5">
                  <c:v>4.4884880000000002E-2</c:v>
                </c:pt>
                <c:pt idx="6" formatCode="0.00E+00">
                  <c:v>6.6305403110000001E-4</c:v>
                </c:pt>
                <c:pt idx="7" formatCode="0.00E+00">
                  <c:v>6.879101847E-4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4-DC42-8C83-D385EFAD9F2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-7.0000000000000001E-3"/>
            <c:dispRSqr val="0"/>
            <c:dispEq val="0"/>
          </c:trendline>
          <c:xVal>
            <c:numRef>
              <c:f>Gaussian!$G$2:$G$9</c:f>
              <c:numCache>
                <c:formatCode>General</c:formatCode>
                <c:ptCount val="8"/>
                <c:pt idx="0">
                  <c:v>1.879105E-2</c:v>
                </c:pt>
                <c:pt idx="1">
                  <c:v>8.0117250000000008E-3</c:v>
                </c:pt>
                <c:pt idx="2">
                  <c:v>1.8008375E-2</c:v>
                </c:pt>
                <c:pt idx="3">
                  <c:v>1.3745180000000001E-2</c:v>
                </c:pt>
                <c:pt idx="4">
                  <c:v>2.935459E-2</c:v>
                </c:pt>
                <c:pt idx="5">
                  <c:v>4.4884880000000002E-2</c:v>
                </c:pt>
                <c:pt idx="6">
                  <c:v>6.6305403110000001E-4</c:v>
                </c:pt>
                <c:pt idx="7">
                  <c:v>6.879101847E-4</c:v>
                </c:pt>
              </c:numCache>
            </c:numRef>
          </c:xVal>
          <c:yVal>
            <c:numRef>
              <c:f>Gaussian!$I$2:$I$9</c:f>
              <c:numCache>
                <c:formatCode>0.00E+00</c:formatCode>
                <c:ptCount val="8"/>
                <c:pt idx="0">
                  <c:v>8.3333333333333332E-3</c:v>
                </c:pt>
                <c:pt idx="1">
                  <c:v>2.5000000000000001E-3</c:v>
                </c:pt>
                <c:pt idx="2">
                  <c:v>7.4999999999999997E-3</c:v>
                </c:pt>
                <c:pt idx="3">
                  <c:v>3.666666666666667E-3</c:v>
                </c:pt>
                <c:pt idx="4">
                  <c:v>5.6857142857142842E-2</c:v>
                </c:pt>
                <c:pt idx="5">
                  <c:v>5.2857142857142851E-3</c:v>
                </c:pt>
                <c:pt idx="6">
                  <c:v>4.0000000000000001E-3</c:v>
                </c:pt>
                <c:pt idx="7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B4-DC42-8C83-D385EFAD9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79247"/>
        <c:axId val="238202160"/>
      </c:scatterChart>
      <c:valAx>
        <c:axId val="509079247"/>
        <c:scaling>
          <c:orientation val="minMax"/>
          <c:min val="6.0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02160"/>
        <c:crosses val="autoZero"/>
        <c:crossBetween val="midCat"/>
      </c:valAx>
      <c:valAx>
        <c:axId val="2382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7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Annealing!$B$3:$B$14</c:f>
              <c:numCache>
                <c:formatCode>General</c:formatCode>
                <c:ptCount val="12"/>
                <c:pt idx="0">
                  <c:v>350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550</c:v>
                </c:pt>
                <c:pt idx="5">
                  <c:v>600</c:v>
                </c:pt>
                <c:pt idx="6">
                  <c:v>650</c:v>
                </c:pt>
                <c:pt idx="7">
                  <c:v>700</c:v>
                </c:pt>
                <c:pt idx="8">
                  <c:v>750</c:v>
                </c:pt>
                <c:pt idx="9">
                  <c:v>800</c:v>
                </c:pt>
                <c:pt idx="10">
                  <c:v>850</c:v>
                </c:pt>
                <c:pt idx="11">
                  <c:v>750</c:v>
                </c:pt>
              </c:numCache>
            </c:numRef>
          </c:xVal>
          <c:yVal>
            <c:numRef>
              <c:f>Annealing!$C$3:$C$14</c:f>
              <c:numCache>
                <c:formatCode>General</c:formatCode>
                <c:ptCount val="12"/>
                <c:pt idx="0">
                  <c:v>-22.707707404608001</c:v>
                </c:pt>
                <c:pt idx="1">
                  <c:v>-22.648192904667699</c:v>
                </c:pt>
                <c:pt idx="2">
                  <c:v>-22.592469790732</c:v>
                </c:pt>
                <c:pt idx="3">
                  <c:v>-22.5354062919955</c:v>
                </c:pt>
                <c:pt idx="4">
                  <c:v>-22.4786496824415</c:v>
                </c:pt>
                <c:pt idx="5">
                  <c:v>-22.4154115535787</c:v>
                </c:pt>
                <c:pt idx="6">
                  <c:v>-22.359307189716599</c:v>
                </c:pt>
                <c:pt idx="7">
                  <c:v>-22.295753463986198</c:v>
                </c:pt>
                <c:pt idx="8">
                  <c:v>-22.236037312351002</c:v>
                </c:pt>
                <c:pt idx="9">
                  <c:v>-22.1775176600386</c:v>
                </c:pt>
                <c:pt idx="10">
                  <c:v>-22.196559959817002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A-814A-B0C2-7043D3FB5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640384"/>
        <c:axId val="993374432"/>
      </c:scatterChart>
      <c:valAx>
        <c:axId val="10186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374432"/>
        <c:crosses val="autoZero"/>
        <c:crossBetween val="midCat"/>
      </c:valAx>
      <c:valAx>
        <c:axId val="9933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4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171450</xdr:rowOff>
    </xdr:from>
    <xdr:to>
      <xdr:col>7</xdr:col>
      <xdr:colOff>457200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C0A19-AD53-AA1C-B929-6D3078E9B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11</xdr:row>
      <xdr:rowOff>88900</xdr:rowOff>
    </xdr:from>
    <xdr:to>
      <xdr:col>14</xdr:col>
      <xdr:colOff>381000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1971D-75BF-5DAB-1708-73330E083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D4D7-EA14-8F4B-A083-6A883E8B3107}">
  <dimension ref="A1:AJ38"/>
  <sheetViews>
    <sheetView tabSelected="1" workbookViewId="0">
      <selection activeCell="AA13" sqref="AA13"/>
    </sheetView>
  </sheetViews>
  <sheetFormatPr baseColWidth="10" defaultRowHeight="16" x14ac:dyDescent="0.2"/>
  <cols>
    <col min="4" max="7" width="11" bestFit="1" customWidth="1"/>
    <col min="8" max="9" width="14.33203125" customWidth="1"/>
    <col min="10" max="10" width="25.33203125" customWidth="1"/>
    <col min="11" max="11" width="14" bestFit="1" customWidth="1"/>
    <col min="12" max="14" width="11" bestFit="1" customWidth="1"/>
  </cols>
  <sheetData>
    <row r="1" spans="1:36" x14ac:dyDescent="0.2">
      <c r="A1" s="11" t="s">
        <v>5</v>
      </c>
      <c r="B1" s="11" t="s">
        <v>0</v>
      </c>
      <c r="C1" s="11" t="s">
        <v>44</v>
      </c>
      <c r="D1" s="11" t="s">
        <v>4</v>
      </c>
      <c r="E1" s="11" t="s">
        <v>3</v>
      </c>
      <c r="F1" s="11" t="s">
        <v>1</v>
      </c>
      <c r="G1" s="11" t="s">
        <v>2</v>
      </c>
      <c r="H1" s="11" t="s">
        <v>21</v>
      </c>
      <c r="I1" s="11" t="s">
        <v>22</v>
      </c>
      <c r="J1" s="11" t="s">
        <v>12</v>
      </c>
      <c r="K1" s="11" t="s">
        <v>13</v>
      </c>
      <c r="L1" s="11" t="s">
        <v>14</v>
      </c>
      <c r="M1" s="11" t="s">
        <v>6</v>
      </c>
      <c r="N1" s="11" t="s">
        <v>7</v>
      </c>
      <c r="P1" t="s">
        <v>49</v>
      </c>
      <c r="Q1" t="s">
        <v>46</v>
      </c>
      <c r="R1" t="s">
        <v>45</v>
      </c>
      <c r="T1" t="s">
        <v>50</v>
      </c>
      <c r="U1" t="s">
        <v>46</v>
      </c>
      <c r="V1" t="s">
        <v>45</v>
      </c>
      <c r="X1" t="s">
        <v>51</v>
      </c>
      <c r="Y1" t="s">
        <v>55</v>
      </c>
      <c r="Z1" t="s">
        <v>56</v>
      </c>
      <c r="AB1" t="s">
        <v>52</v>
      </c>
      <c r="AC1" t="s">
        <v>57</v>
      </c>
      <c r="AD1" t="s">
        <v>58</v>
      </c>
      <c r="AF1" t="s">
        <v>53</v>
      </c>
      <c r="AG1" t="s">
        <v>59</v>
      </c>
      <c r="AI1" t="s">
        <v>54</v>
      </c>
      <c r="AJ1" t="s">
        <v>60</v>
      </c>
    </row>
    <row r="2" spans="1:36" x14ac:dyDescent="0.2">
      <c r="A2" s="12" t="s">
        <v>19</v>
      </c>
      <c r="B2" s="12" t="s">
        <v>8</v>
      </c>
      <c r="C2" s="12">
        <v>6</v>
      </c>
      <c r="D2" s="13">
        <v>3.0406439483314399E-2</v>
      </c>
      <c r="E2" s="13">
        <v>3.6414575730886703E-2</v>
      </c>
      <c r="F2" s="13">
        <v>7.2999999999999995E-2</v>
      </c>
      <c r="G2" s="13">
        <v>6.3E-2</v>
      </c>
      <c r="H2" s="13">
        <f>F2*1.921</f>
        <v>0.140233</v>
      </c>
      <c r="I2" s="13">
        <f>G2*1.921</f>
        <v>0.12102300000000001</v>
      </c>
      <c r="J2" s="13">
        <f>(((H2^2) / ((4.135667696E-15))) * (1/(SQRT(PI()*((D2+0.3)*0.000086173*300)))) * EXP(-(D2+0.3) / (4 * 0.000086173 * 300)))</f>
        <v>1188934871196.1323</v>
      </c>
      <c r="K2" s="13">
        <f>(((I2^2) / ((4.135667696E-15))) * (1/(SQRT(PI()*((E2+0.3)*0.000086173*300)))) * EXP(-(E2+0.3) / (4 * 0.000086173 * 300)))</f>
        <v>828032025272.02087</v>
      </c>
      <c r="L2" s="14">
        <v>4</v>
      </c>
      <c r="M2" s="14">
        <f t="shared" ref="M2:M16" si="0">(((1.6E-19)*(L2*0.0000001)^2)*J2)/(2*300*0.00008618*1.6E-19)</f>
        <v>3.6789196911770148</v>
      </c>
      <c r="N2" s="14">
        <f>(((1.6E-19)*(L2*0.0000001)^2)*K2)/(2*300*0.00008618*1.6E-19)</f>
        <v>2.5621784645223813</v>
      </c>
      <c r="P2" t="s">
        <v>8</v>
      </c>
      <c r="Q2" s="10">
        <f>M6</f>
        <v>2.6424616759733328</v>
      </c>
      <c r="R2" s="10">
        <f>M7</f>
        <v>2.1638528478770569</v>
      </c>
      <c r="T2" t="s">
        <v>8</v>
      </c>
      <c r="U2" s="10">
        <f>N6</f>
        <v>2.2107853820864154</v>
      </c>
      <c r="V2" s="10">
        <f>N7</f>
        <v>0.68086648361989233</v>
      </c>
      <c r="X2" t="s">
        <v>8</v>
      </c>
      <c r="Y2" s="10">
        <f>F6</f>
        <v>5.4999999999999993E-2</v>
      </c>
      <c r="Z2" s="10">
        <f>F7</f>
        <v>3.4698703145794964E-2</v>
      </c>
      <c r="AB2" t="s">
        <v>8</v>
      </c>
      <c r="AC2" s="10">
        <f>G6</f>
        <v>5.7999999999999996E-2</v>
      </c>
      <c r="AD2" s="10">
        <f>G7</f>
        <v>9.5393920141694979E-3</v>
      </c>
      <c r="AF2" t="s">
        <v>8</v>
      </c>
      <c r="AG2" s="10">
        <f>D4</f>
        <v>3.0406439483314399E-2</v>
      </c>
      <c r="AI2" t="s">
        <v>8</v>
      </c>
      <c r="AJ2" s="10">
        <f>E4</f>
        <v>3.6414575730886703E-2</v>
      </c>
    </row>
    <row r="3" spans="1:36" x14ac:dyDescent="0.2">
      <c r="A3" s="12"/>
      <c r="B3" s="12"/>
      <c r="C3" s="12">
        <v>5</v>
      </c>
      <c r="D3" s="13">
        <v>3.0406439483314399E-2</v>
      </c>
      <c r="E3" s="13">
        <v>3.6414575730886703E-2</v>
      </c>
      <c r="F3" s="13">
        <v>1.4999999999999999E-2</v>
      </c>
      <c r="G3" s="13">
        <v>4.7E-2</v>
      </c>
      <c r="H3" s="13">
        <f t="shared" ref="H3:H4" si="1">F3*1.921</f>
        <v>2.8815E-2</v>
      </c>
      <c r="I3" s="13">
        <f t="shared" ref="I3:I4" si="2">G3*1.921</f>
        <v>9.0287000000000006E-2</v>
      </c>
      <c r="J3" s="13">
        <f t="shared" ref="J3:J4" si="3">(((H3^2) / ((4.135667696E-15))) * (1/(SQRT(PI()*((D3+0.3)*0.000086173*300)))) * EXP(-(D3+0.3) / (4 * 0.000086173 * 300)))</f>
        <v>50198976547.031303</v>
      </c>
      <c r="K3" s="13">
        <f t="shared" ref="K3:K4" si="4">(((I3^2) / ((4.135667696E-15))) * (1/(SQRT(PI()*((E3+0.3)*0.000086173*300)))) * EXP(-(E3+0.3) / (4 * 0.000086173 * 300)))</f>
        <v>460852291213.3772</v>
      </c>
      <c r="L3" s="14">
        <v>4</v>
      </c>
      <c r="M3" s="14">
        <f t="shared" ref="M3:M4" si="5">(((1.6E-19)*(L3*0.0000001)^2)*J3)/(2*300*0.00008618*1.6E-19)</f>
        <v>0.15533063060890007</v>
      </c>
      <c r="N3" s="14">
        <f t="shared" ref="N3:N4" si="6">(((1.6E-19)*(L3*0.0000001)^2)*K3)/(2*300*0.00008618*1.6E-19)</f>
        <v>1.4260146707306476</v>
      </c>
      <c r="P3" t="s">
        <v>47</v>
      </c>
      <c r="Q3" s="10">
        <f>M20</f>
        <v>0.10865198550462984</v>
      </c>
      <c r="R3" s="10">
        <f>M21</f>
        <v>6.1607264451127221E-2</v>
      </c>
      <c r="T3" t="s">
        <v>47</v>
      </c>
      <c r="U3" s="10">
        <f>N20</f>
        <v>2.4882047442579269</v>
      </c>
      <c r="V3" s="10">
        <f>N21</f>
        <v>6.4621882646894724E-2</v>
      </c>
      <c r="X3" t="s">
        <v>47</v>
      </c>
      <c r="Y3" s="10">
        <f>F20</f>
        <v>1.5333333333333332E-2</v>
      </c>
      <c r="Z3" s="10">
        <f>F21</f>
        <v>4.5092497528228968E-3</v>
      </c>
      <c r="AB3" t="s">
        <v>47</v>
      </c>
      <c r="AC3" s="10">
        <f>G20</f>
        <v>7.6999999999999999E-2</v>
      </c>
      <c r="AD3" s="10">
        <f>G21</f>
        <v>1.0000000000000009E-3</v>
      </c>
      <c r="AF3" t="s">
        <v>47</v>
      </c>
      <c r="AG3" s="10">
        <f>D16</f>
        <v>7.1628193899819101E-2</v>
      </c>
      <c r="AI3" t="s">
        <v>47</v>
      </c>
      <c r="AJ3" s="10">
        <f>E16</f>
        <v>7.5301745253255503E-2</v>
      </c>
    </row>
    <row r="4" spans="1:36" x14ac:dyDescent="0.2">
      <c r="A4" s="12"/>
      <c r="B4" s="12"/>
      <c r="C4" s="12">
        <v>7</v>
      </c>
      <c r="D4" s="13">
        <v>3.0406439483314399E-2</v>
      </c>
      <c r="E4" s="13">
        <v>3.6414575730886703E-2</v>
      </c>
      <c r="F4" s="13">
        <v>7.6999999999999999E-2</v>
      </c>
      <c r="G4" s="13">
        <v>6.4000000000000001E-2</v>
      </c>
      <c r="H4" s="13">
        <f t="shared" si="1"/>
        <v>0.14791699999999999</v>
      </c>
      <c r="I4" s="13">
        <f t="shared" si="2"/>
        <v>0.12294400000000001</v>
      </c>
      <c r="J4" s="13">
        <f t="shared" si="3"/>
        <v>1322798808654.8828</v>
      </c>
      <c r="K4" s="13">
        <f t="shared" si="4"/>
        <v>854527381081.93445</v>
      </c>
      <c r="L4" s="14">
        <v>4</v>
      </c>
      <c r="M4" s="14">
        <f t="shared" si="5"/>
        <v>4.0931347061340828</v>
      </c>
      <c r="N4" s="14">
        <f t="shared" si="6"/>
        <v>2.6441630110062171</v>
      </c>
      <c r="P4" t="s">
        <v>10</v>
      </c>
      <c r="Q4" s="10">
        <f>M28</f>
        <v>2.7618956721338836E-2</v>
      </c>
      <c r="R4" s="10">
        <f>M29</f>
        <v>2.1228963058864965E-2</v>
      </c>
      <c r="T4" t="s">
        <v>10</v>
      </c>
      <c r="U4" s="10">
        <f>N28</f>
        <v>1.9570229452915087</v>
      </c>
      <c r="V4" s="10">
        <f>N29</f>
        <v>1.2363332430580443</v>
      </c>
      <c r="X4" t="s">
        <v>10</v>
      </c>
      <c r="Y4" s="10">
        <f>F28</f>
        <v>1.3333333333333334E-2</v>
      </c>
      <c r="Z4" s="10">
        <f>F29</f>
        <v>7.234178138070234E-3</v>
      </c>
      <c r="AB4" t="s">
        <v>10</v>
      </c>
      <c r="AC4" s="10">
        <f>G28</f>
        <v>0.10766666666666667</v>
      </c>
      <c r="AD4" s="10">
        <f>G29</f>
        <v>4.164532786920206E-2</v>
      </c>
      <c r="AF4" t="s">
        <v>10</v>
      </c>
      <c r="AG4" s="10">
        <f>D24</f>
        <v>0.18348400000000001</v>
      </c>
      <c r="AI4" t="s">
        <v>10</v>
      </c>
      <c r="AJ4" s="10">
        <f>E24</f>
        <v>0.16788500000000001</v>
      </c>
    </row>
    <row r="5" spans="1:36" x14ac:dyDescent="0.2">
      <c r="A5" s="12"/>
      <c r="B5" s="12"/>
      <c r="C5" s="12" t="s">
        <v>68</v>
      </c>
      <c r="D5" s="13"/>
      <c r="E5" s="13"/>
      <c r="F5" s="13"/>
      <c r="G5" s="13"/>
      <c r="H5" s="13"/>
      <c r="I5" s="13"/>
      <c r="J5" s="13"/>
      <c r="K5" s="13"/>
      <c r="L5" s="14"/>
      <c r="M5" s="14"/>
      <c r="N5" s="14"/>
      <c r="P5" t="s">
        <v>11</v>
      </c>
      <c r="Q5" s="10">
        <f>M37</f>
        <v>0.50176365830145064</v>
      </c>
      <c r="R5" s="10">
        <f>M38</f>
        <v>0.43282764031519877</v>
      </c>
      <c r="T5" t="s">
        <v>11</v>
      </c>
      <c r="U5" s="10">
        <f>N37</f>
        <v>1.6554317343663093E-2</v>
      </c>
      <c r="V5" s="10">
        <f>N38</f>
        <v>7.7728666516636118E-3</v>
      </c>
      <c r="X5" t="s">
        <v>11</v>
      </c>
      <c r="Y5" s="10">
        <f>F37</f>
        <v>5.1666666666666666E-2</v>
      </c>
      <c r="Z5" s="10">
        <f>F38</f>
        <v>4.1283572196859769E-2</v>
      </c>
      <c r="AB5" t="s">
        <v>11</v>
      </c>
      <c r="AC5" s="10">
        <f>G37</f>
        <v>1.4333333333333335E-2</v>
      </c>
      <c r="AD5" s="10">
        <f>G38</f>
        <v>3.785938897200183E-3</v>
      </c>
      <c r="AF5" t="s">
        <v>11</v>
      </c>
      <c r="AG5" s="10">
        <f>D33</f>
        <v>0.18207300000000001</v>
      </c>
      <c r="AI5" t="s">
        <v>11</v>
      </c>
      <c r="AJ5" s="10">
        <f>E33</f>
        <v>0.232545</v>
      </c>
    </row>
    <row r="6" spans="1:36" x14ac:dyDescent="0.2">
      <c r="A6" s="12"/>
      <c r="B6" s="12"/>
      <c r="C6" s="14" t="s">
        <v>46</v>
      </c>
      <c r="D6" s="14">
        <f>AVERAGE(D2:D4)</f>
        <v>3.0406439483314399E-2</v>
      </c>
      <c r="E6" s="14">
        <f t="shared" ref="E6:N6" si="7">AVERAGE(E2:E4)</f>
        <v>3.6414575730886703E-2</v>
      </c>
      <c r="F6" s="14">
        <f t="shared" si="7"/>
        <v>5.4999999999999993E-2</v>
      </c>
      <c r="G6" s="14">
        <f t="shared" si="7"/>
        <v>5.7999999999999996E-2</v>
      </c>
      <c r="H6" s="14"/>
      <c r="I6" s="14"/>
      <c r="J6" s="14"/>
      <c r="K6" s="14"/>
      <c r="L6" s="14"/>
      <c r="M6" s="14">
        <f t="shared" si="7"/>
        <v>2.6424616759733328</v>
      </c>
      <c r="N6" s="14">
        <f t="shared" si="7"/>
        <v>2.2107853820864154</v>
      </c>
    </row>
    <row r="7" spans="1:36" x14ac:dyDescent="0.2">
      <c r="A7" s="12"/>
      <c r="B7" s="12"/>
      <c r="C7" s="14" t="s">
        <v>45</v>
      </c>
      <c r="D7" s="14">
        <f>STDEV(D2:D4)</f>
        <v>0</v>
      </c>
      <c r="E7" s="14">
        <f t="shared" ref="E7:N7" si="8">STDEV(E2:E4)</f>
        <v>0</v>
      </c>
      <c r="F7" s="14">
        <f t="shared" si="8"/>
        <v>3.4698703145794964E-2</v>
      </c>
      <c r="G7" s="14">
        <f t="shared" si="8"/>
        <v>9.5393920141694979E-3</v>
      </c>
      <c r="H7" s="14"/>
      <c r="I7" s="14"/>
      <c r="J7" s="14"/>
      <c r="K7" s="14"/>
      <c r="L7" s="14"/>
      <c r="M7" s="14">
        <f t="shared" si="8"/>
        <v>2.1638528478770569</v>
      </c>
      <c r="N7" s="14">
        <f t="shared" si="8"/>
        <v>0.68086648361989233</v>
      </c>
    </row>
    <row r="8" spans="1:36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4"/>
      <c r="M8" s="14"/>
      <c r="N8" s="14"/>
    </row>
    <row r="9" spans="1:36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4"/>
      <c r="M9" s="14"/>
      <c r="N9" s="14"/>
    </row>
    <row r="10" spans="1:36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4"/>
      <c r="M10" s="14"/>
      <c r="N10" s="14"/>
    </row>
    <row r="11" spans="1:36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4"/>
      <c r="M11" s="14"/>
      <c r="N11" s="14"/>
    </row>
    <row r="12" spans="1:36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4"/>
      <c r="M12" s="14"/>
      <c r="N12" s="14"/>
    </row>
    <row r="13" spans="1:36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4"/>
      <c r="M13" s="14"/>
      <c r="N13" s="14"/>
    </row>
    <row r="14" spans="1:36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4"/>
      <c r="M14" s="14"/>
      <c r="N14" s="14"/>
    </row>
    <row r="15" spans="1:36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4"/>
      <c r="M15" s="14"/>
      <c r="N15" s="14"/>
    </row>
    <row r="16" spans="1:36" x14ac:dyDescent="0.2">
      <c r="A16" s="12" t="s">
        <v>19</v>
      </c>
      <c r="B16" s="12" t="s">
        <v>9</v>
      </c>
      <c r="C16" s="12">
        <v>6</v>
      </c>
      <c r="D16" s="13">
        <v>7.1628193899819101E-2</v>
      </c>
      <c r="E16" s="13">
        <v>7.5301745253255503E-2</v>
      </c>
      <c r="F16" s="12">
        <v>0.02</v>
      </c>
      <c r="G16" s="12">
        <v>7.8E-2</v>
      </c>
      <c r="H16" s="13">
        <f t="shared" ref="H16:H33" si="9">F16*1.921</f>
        <v>3.8420000000000003E-2</v>
      </c>
      <c r="I16" s="13">
        <f t="shared" ref="I16:I33" si="10">G16*1.921</f>
        <v>0.149838</v>
      </c>
      <c r="J16" s="13">
        <f t="shared" ref="J16:J33" si="11">(((H16^2) / ((4.135667696E-15))) * (1/(SQRT(PI()*((D16+0.3)*0.000086173*300)))) * EXP(-(D16+0.3) / (4 * 0.000086173 * 300)))</f>
        <v>56483011392.158882</v>
      </c>
      <c r="K16" s="13">
        <f t="shared" ref="K16:K33" si="12">(((I16^2) / ((4.135667696E-15))) * (1/(SQRT(PI()*((E16+0.3)*0.000086173*300)))) * EXP(-(E16+0.3) / (4 * 0.000086173 * 300)))</f>
        <v>825054801914.26416</v>
      </c>
      <c r="L16" s="14">
        <v>4</v>
      </c>
      <c r="M16" s="14">
        <f t="shared" si="0"/>
        <v>0.17477531180369416</v>
      </c>
      <c r="N16" s="14">
        <f t="shared" ref="N16:N33" si="13">(((1.6E-19)*(L16*0.0000001)^2)*K16)/(2*300*0.00008618*1.6E-19)</f>
        <v>2.5529660459944732</v>
      </c>
    </row>
    <row r="17" spans="1:15" x14ac:dyDescent="0.2">
      <c r="A17" s="12"/>
      <c r="B17" s="12"/>
      <c r="C17" s="12">
        <v>5</v>
      </c>
      <c r="D17" s="13">
        <v>7.1628193899819101E-2</v>
      </c>
      <c r="E17" s="13">
        <v>7.5301745253255503E-2</v>
      </c>
      <c r="F17" s="12">
        <v>1.4999999999999999E-2</v>
      </c>
      <c r="G17" s="12">
        <v>7.6999999999999999E-2</v>
      </c>
      <c r="H17" s="13">
        <f t="shared" ref="H17:H18" si="14">F17*1.921</f>
        <v>2.8815E-2</v>
      </c>
      <c r="I17" s="13">
        <f t="shared" ref="I17:I18" si="15">G17*1.921</f>
        <v>0.14791699999999999</v>
      </c>
      <c r="J17" s="13">
        <f t="shared" ref="J17:J18" si="16">(((H17^2) / ((4.135667696E-15))) * (1/(SQRT(PI()*((D17+0.3)*0.000086173*300)))) * EXP(-(D17+0.3) / (4 * 0.000086173 * 300)))</f>
        <v>31771693908.089359</v>
      </c>
      <c r="K17" s="13">
        <f t="shared" ref="K17:K18" si="17">(((I17^2) / ((4.135667696E-15))) * (1/(SQRT(PI()*((E17+0.3)*0.000086173*300)))) * EXP(-(E17+0.3) / (4 * 0.000086173 * 300)))</f>
        <v>804035161168.58521</v>
      </c>
      <c r="L17" s="14">
        <v>4</v>
      </c>
      <c r="M17" s="14">
        <f t="shared" ref="M17:M18" si="18">(((1.6E-19)*(L17*0.0000001)^2)*J17)/(2*300*0.00008618*1.6E-19)</f>
        <v>9.8311112889577917E-2</v>
      </c>
      <c r="N17" s="14">
        <f t="shared" ref="N17:N18" si="19">(((1.6E-19)*(L17*0.0000001)^2)*K17)/(2*300*0.00008618*1.6E-19)</f>
        <v>2.4879249978141407</v>
      </c>
    </row>
    <row r="18" spans="1:15" x14ac:dyDescent="0.2">
      <c r="A18" s="12"/>
      <c r="B18" s="12"/>
      <c r="C18" s="12">
        <v>7</v>
      </c>
      <c r="D18" s="13">
        <v>7.1628193899819101E-2</v>
      </c>
      <c r="E18" s="13">
        <v>7.5301745253255503E-2</v>
      </c>
      <c r="F18" s="12">
        <v>1.0999999999999999E-2</v>
      </c>
      <c r="G18" s="12">
        <v>7.5999999999999998E-2</v>
      </c>
      <c r="H18" s="13">
        <f t="shared" si="14"/>
        <v>2.1131E-2</v>
      </c>
      <c r="I18" s="13">
        <f t="shared" si="15"/>
        <v>0.14599599999999999</v>
      </c>
      <c r="J18" s="13">
        <f t="shared" si="16"/>
        <v>17086110946.128059</v>
      </c>
      <c r="K18" s="13">
        <f t="shared" si="17"/>
        <v>783286741593.81812</v>
      </c>
      <c r="L18" s="14">
        <v>4</v>
      </c>
      <c r="M18" s="14">
        <f t="shared" si="18"/>
        <v>5.2869531820617481E-2</v>
      </c>
      <c r="N18" s="14">
        <f t="shared" si="19"/>
        <v>2.4237231889651669</v>
      </c>
    </row>
    <row r="19" spans="1:15" x14ac:dyDescent="0.2">
      <c r="A19" s="12"/>
      <c r="B19" s="12"/>
      <c r="C19" s="12" t="s">
        <v>68</v>
      </c>
      <c r="D19" s="13"/>
      <c r="E19" s="13"/>
      <c r="F19" s="12"/>
      <c r="G19" s="12"/>
      <c r="H19" s="13"/>
      <c r="I19" s="13"/>
      <c r="J19" s="13"/>
      <c r="K19" s="13"/>
      <c r="L19" s="14"/>
      <c r="M19" s="14"/>
      <c r="N19" s="14"/>
    </row>
    <row r="20" spans="1:15" x14ac:dyDescent="0.2">
      <c r="A20" s="12"/>
      <c r="B20" s="12"/>
      <c r="C20" s="14" t="s">
        <v>46</v>
      </c>
      <c r="D20" s="14">
        <f>AVERAGE(D16:D18)</f>
        <v>7.1628193899819101E-2</v>
      </c>
      <c r="E20" s="14">
        <f t="shared" ref="E20:N20" si="20">AVERAGE(E16:E18)</f>
        <v>7.5301745253255503E-2</v>
      </c>
      <c r="F20" s="14">
        <f t="shared" si="20"/>
        <v>1.5333333333333332E-2</v>
      </c>
      <c r="G20" s="14">
        <f t="shared" si="20"/>
        <v>7.6999999999999999E-2</v>
      </c>
      <c r="H20" s="14"/>
      <c r="I20" s="14"/>
      <c r="J20" s="14"/>
      <c r="K20" s="14"/>
      <c r="L20" s="14"/>
      <c r="M20" s="14">
        <f t="shared" si="20"/>
        <v>0.10865198550462984</v>
      </c>
      <c r="N20" s="14">
        <f t="shared" si="20"/>
        <v>2.4882047442579269</v>
      </c>
    </row>
    <row r="21" spans="1:15" x14ac:dyDescent="0.2">
      <c r="A21" s="12"/>
      <c r="B21" s="12"/>
      <c r="C21" s="14" t="s">
        <v>45</v>
      </c>
      <c r="D21" s="14">
        <f>STDEV(D16:D18)</f>
        <v>0</v>
      </c>
      <c r="E21" s="14">
        <f t="shared" ref="E21:N21" si="21">STDEV(E16:E18)</f>
        <v>0</v>
      </c>
      <c r="F21" s="14">
        <f t="shared" si="21"/>
        <v>4.5092497528228968E-3</v>
      </c>
      <c r="G21" s="14">
        <f t="shared" si="21"/>
        <v>1.0000000000000009E-3</v>
      </c>
      <c r="H21" s="14"/>
      <c r="I21" s="14"/>
      <c r="J21" s="14"/>
      <c r="K21" s="14"/>
      <c r="L21" s="14"/>
      <c r="M21" s="14">
        <f t="shared" si="21"/>
        <v>6.1607264451127221E-2</v>
      </c>
      <c r="N21" s="14">
        <f t="shared" si="21"/>
        <v>6.4621882646894724E-2</v>
      </c>
    </row>
    <row r="22" spans="1:15" x14ac:dyDescent="0.2">
      <c r="A22" s="12"/>
      <c r="B22" s="12"/>
      <c r="C22" s="12"/>
      <c r="D22" s="13"/>
      <c r="E22" s="13"/>
      <c r="F22" s="12"/>
      <c r="G22" s="12"/>
      <c r="H22" s="13"/>
      <c r="I22" s="13"/>
      <c r="J22" s="13"/>
      <c r="K22" s="13"/>
      <c r="L22" s="14"/>
      <c r="M22" s="14"/>
      <c r="N22" s="14"/>
    </row>
    <row r="23" spans="1:15" x14ac:dyDescent="0.2">
      <c r="A23" s="12"/>
      <c r="B23" s="12"/>
      <c r="C23" s="12"/>
      <c r="D23" s="13"/>
      <c r="E23" s="13"/>
      <c r="F23" s="12"/>
      <c r="G23" s="12"/>
      <c r="H23" s="13"/>
      <c r="I23" s="13"/>
      <c r="J23" s="13"/>
      <c r="K23" s="13"/>
      <c r="L23" s="14"/>
      <c r="M23" s="14"/>
      <c r="N23" s="14"/>
    </row>
    <row r="24" spans="1:15" x14ac:dyDescent="0.2">
      <c r="A24" s="16" t="s">
        <v>19</v>
      </c>
      <c r="B24" s="16" t="s">
        <v>10</v>
      </c>
      <c r="C24" s="16">
        <v>8</v>
      </c>
      <c r="D24" s="17">
        <v>0.18348400000000001</v>
      </c>
      <c r="E24" s="17">
        <v>0.16788500000000001</v>
      </c>
      <c r="F24" s="24">
        <v>1.7000000000000001E-2</v>
      </c>
      <c r="G24" s="24">
        <v>0.13700000000000001</v>
      </c>
      <c r="H24" s="17">
        <f t="shared" si="9"/>
        <v>3.2657000000000005E-2</v>
      </c>
      <c r="I24" s="17">
        <f t="shared" si="10"/>
        <v>0.26317700000000005</v>
      </c>
      <c r="J24" s="17">
        <f t="shared" si="11"/>
        <v>12129515274.935736</v>
      </c>
      <c r="K24" s="17">
        <f t="shared" si="12"/>
        <v>931153754808.01343</v>
      </c>
      <c r="L24" s="14">
        <v>4</v>
      </c>
      <c r="M24" s="18">
        <f t="shared" ref="M24" si="22">(((1.6E-19)*(L24*0.0000001)^2)*J24)/(2*300*0.00008618*1.6E-19)</f>
        <v>3.7532344008465168E-2</v>
      </c>
      <c r="N24" s="18">
        <f t="shared" si="13"/>
        <v>2.8812679037921036</v>
      </c>
      <c r="O24" t="s">
        <v>70</v>
      </c>
    </row>
    <row r="25" spans="1:15" x14ac:dyDescent="0.2">
      <c r="A25" s="16"/>
      <c r="B25" s="16"/>
      <c r="C25" s="16">
        <v>7</v>
      </c>
      <c r="D25" s="17">
        <v>0.18348400000000001</v>
      </c>
      <c r="E25" s="17">
        <v>0.16788500000000001</v>
      </c>
      <c r="F25" s="24">
        <v>1.7999999999999999E-2</v>
      </c>
      <c r="G25" s="24">
        <v>0.126</v>
      </c>
      <c r="H25" s="17">
        <f t="shared" ref="H25:H27" si="23">F25*1.921</f>
        <v>3.4577999999999998E-2</v>
      </c>
      <c r="I25" s="17">
        <f t="shared" ref="I25:I27" si="24">G25*1.921</f>
        <v>0.24204600000000001</v>
      </c>
      <c r="J25" s="17">
        <f t="shared" ref="J25:J27" si="25">(((H25^2) / ((4.135667696E-15))) * (1/(SQRT(PI()*((D25+0.3)*0.000086173*300)))) * EXP(-(D25+0.3) / (4 * 0.000086173 * 300)))</f>
        <v>13598487713.076736</v>
      </c>
      <c r="K25" s="17">
        <f t="shared" ref="K25:K27" si="26">(((I25^2) / ((4.135667696E-15))) * (1/(SQRT(PI()*((E25+0.3)*0.000086173*300)))) * EXP(-(E25+0.3) / (4 * 0.000086173 * 300)))</f>
        <v>787628377182.16296</v>
      </c>
      <c r="L25" s="14">
        <v>4</v>
      </c>
      <c r="M25" s="18">
        <f t="shared" ref="M25:M27" si="27">(((1.6E-19)*(L25*0.0000001)^2)*J25)/(2*300*0.00008618*1.6E-19)</f>
        <v>4.2077783594265429E-2</v>
      </c>
      <c r="N25" s="18">
        <f t="shared" ref="N25:N27" si="28">(((1.6E-19)*(L25*0.0000001)^2)*K25)/(2*300*0.00008618*1.6E-19)</f>
        <v>2.4371575065588695</v>
      </c>
    </row>
    <row r="26" spans="1:15" x14ac:dyDescent="0.2">
      <c r="A26" s="16"/>
      <c r="B26" s="16"/>
      <c r="C26" s="16">
        <v>9</v>
      </c>
      <c r="D26" s="17">
        <v>0.18348400000000001</v>
      </c>
      <c r="E26" s="17">
        <v>0.16788500000000001</v>
      </c>
      <c r="F26" s="24">
        <v>5.0000000000000001E-3</v>
      </c>
      <c r="G26" s="24">
        <v>0.06</v>
      </c>
      <c r="H26" s="17">
        <f t="shared" si="23"/>
        <v>9.6050000000000007E-3</v>
      </c>
      <c r="I26" s="17">
        <f t="shared" si="24"/>
        <v>0.11526</v>
      </c>
      <c r="J26" s="17">
        <f t="shared" si="25"/>
        <v>1049266027.2435757</v>
      </c>
      <c r="K26" s="17">
        <f t="shared" si="26"/>
        <v>178600539043.57437</v>
      </c>
      <c r="L26" s="14">
        <v>4</v>
      </c>
      <c r="M26" s="18">
        <f t="shared" si="27"/>
        <v>3.2467425612859144E-3</v>
      </c>
      <c r="N26" s="18">
        <f t="shared" si="28"/>
        <v>0.55264342552355317</v>
      </c>
    </row>
    <row r="27" spans="1:15" x14ac:dyDescent="0.2">
      <c r="A27" s="16"/>
      <c r="B27" s="16"/>
      <c r="C27" s="12" t="s">
        <v>68</v>
      </c>
      <c r="D27" s="17"/>
      <c r="E27" s="17"/>
      <c r="F27" s="24"/>
      <c r="G27" s="24"/>
      <c r="H27" s="17"/>
      <c r="I27" s="17"/>
      <c r="J27" s="17"/>
      <c r="K27" s="17"/>
      <c r="L27" s="18"/>
      <c r="M27" s="18"/>
      <c r="N27" s="18"/>
    </row>
    <row r="28" spans="1:15" x14ac:dyDescent="0.2">
      <c r="A28" s="16"/>
      <c r="B28" s="16"/>
      <c r="C28" s="14" t="s">
        <v>46</v>
      </c>
      <c r="D28" s="14">
        <f>AVERAGE(D24:D26)</f>
        <v>0.18348400000000001</v>
      </c>
      <c r="E28" s="14">
        <f t="shared" ref="E28:N28" si="29">AVERAGE(E24:E26)</f>
        <v>0.16788499999999998</v>
      </c>
      <c r="F28" s="14">
        <f t="shared" si="29"/>
        <v>1.3333333333333334E-2</v>
      </c>
      <c r="G28" s="14">
        <f t="shared" si="29"/>
        <v>0.10766666666666667</v>
      </c>
      <c r="H28" s="14"/>
      <c r="I28" s="14"/>
      <c r="J28" s="14"/>
      <c r="K28" s="14"/>
      <c r="L28" s="14"/>
      <c r="M28" s="14">
        <f t="shared" si="29"/>
        <v>2.7618956721338836E-2</v>
      </c>
      <c r="N28" s="14">
        <f t="shared" si="29"/>
        <v>1.9570229452915087</v>
      </c>
    </row>
    <row r="29" spans="1:15" x14ac:dyDescent="0.2">
      <c r="A29" s="16"/>
      <c r="B29" s="16"/>
      <c r="C29" s="14" t="s">
        <v>45</v>
      </c>
      <c r="D29" s="14">
        <f>STDEV(D24:D27)</f>
        <v>0</v>
      </c>
      <c r="E29" s="14">
        <f t="shared" ref="E29:N29" si="30">STDEV(E24:E27)</f>
        <v>3.3993498887762956E-17</v>
      </c>
      <c r="F29" s="14">
        <f t="shared" si="30"/>
        <v>7.234178138070234E-3</v>
      </c>
      <c r="G29" s="14">
        <f t="shared" si="30"/>
        <v>4.164532786920206E-2</v>
      </c>
      <c r="H29" s="14"/>
      <c r="I29" s="14"/>
      <c r="J29" s="14"/>
      <c r="K29" s="14"/>
      <c r="L29" s="14"/>
      <c r="M29" s="14">
        <f t="shared" si="30"/>
        <v>2.1228963058864965E-2</v>
      </c>
      <c r="N29" s="14">
        <f t="shared" si="30"/>
        <v>1.2363332430580443</v>
      </c>
    </row>
    <row r="30" spans="1:15" x14ac:dyDescent="0.2">
      <c r="A30" s="16"/>
      <c r="B30" s="16"/>
      <c r="C30" s="16"/>
      <c r="D30" s="17"/>
      <c r="E30" s="17"/>
      <c r="F30" s="24"/>
      <c r="G30" s="24"/>
      <c r="H30" s="17"/>
      <c r="I30" s="17"/>
      <c r="J30" s="17"/>
      <c r="K30" s="17"/>
      <c r="L30" s="18"/>
      <c r="M30" s="18"/>
      <c r="N30" s="18"/>
    </row>
    <row r="31" spans="1:15" x14ac:dyDescent="0.2">
      <c r="A31" s="16"/>
      <c r="B31" s="16"/>
      <c r="C31" s="16"/>
      <c r="D31" s="17"/>
      <c r="E31" s="17"/>
      <c r="F31" s="24"/>
      <c r="G31" s="24"/>
      <c r="H31" s="17"/>
      <c r="I31" s="17"/>
      <c r="J31" s="17"/>
      <c r="K31" s="17"/>
      <c r="L31" s="18"/>
      <c r="M31" s="18"/>
      <c r="N31" s="18"/>
    </row>
    <row r="32" spans="1:15" x14ac:dyDescent="0.2">
      <c r="A32" s="16"/>
      <c r="B32" s="16"/>
      <c r="C32" s="16"/>
      <c r="D32" s="17"/>
      <c r="E32" s="17"/>
      <c r="F32" s="24"/>
      <c r="G32" s="24"/>
      <c r="H32" s="17"/>
      <c r="I32" s="17"/>
      <c r="J32" s="17"/>
      <c r="K32" s="17"/>
      <c r="L32" s="18"/>
      <c r="M32" s="18"/>
      <c r="N32" s="18"/>
    </row>
    <row r="33" spans="1:15" x14ac:dyDescent="0.2">
      <c r="A33" s="12" t="s">
        <v>19</v>
      </c>
      <c r="B33" s="12" t="s">
        <v>11</v>
      </c>
      <c r="C33" s="12">
        <v>6</v>
      </c>
      <c r="D33" s="13">
        <v>0.18207300000000001</v>
      </c>
      <c r="E33" s="13">
        <v>0.232545</v>
      </c>
      <c r="F33" s="13">
        <v>7.4999999999999997E-2</v>
      </c>
      <c r="G33" s="13">
        <v>1.7000000000000001E-2</v>
      </c>
      <c r="H33" s="13">
        <f t="shared" si="9"/>
        <v>0.14407500000000001</v>
      </c>
      <c r="I33" s="13">
        <f t="shared" si="10"/>
        <v>3.2657000000000005E-2</v>
      </c>
      <c r="J33" s="13">
        <f t="shared" si="11"/>
        <v>239678313990.78284</v>
      </c>
      <c r="K33" s="13">
        <f t="shared" si="12"/>
        <v>7191316724.0863972</v>
      </c>
      <c r="L33" s="14">
        <v>4</v>
      </c>
      <c r="M33" s="14">
        <f t="shared" ref="M33" si="31">(((1.6E-19)*(L33*0.0000001)^2)*J33)/(2*300*0.00008618*1.6E-19)</f>
        <v>0.74163630847306483</v>
      </c>
      <c r="N33" s="14">
        <f t="shared" si="13"/>
        <v>2.2252082382877372E-2</v>
      </c>
      <c r="O33" t="s">
        <v>38</v>
      </c>
    </row>
    <row r="34" spans="1:15" x14ac:dyDescent="0.2">
      <c r="C34">
        <v>7</v>
      </c>
      <c r="D34" s="13">
        <v>0.18207300000000001</v>
      </c>
      <c r="E34" s="13">
        <v>0.232545</v>
      </c>
      <c r="F34">
        <v>4.0000000000000001E-3</v>
      </c>
      <c r="G34">
        <v>0.01</v>
      </c>
      <c r="H34" s="13">
        <f t="shared" ref="H34:H35" si="32">F34*1.921</f>
        <v>7.6840000000000007E-3</v>
      </c>
      <c r="I34" s="13">
        <f t="shared" ref="I34:I35" si="33">G34*1.921</f>
        <v>1.9210000000000001E-2</v>
      </c>
      <c r="J34" s="13">
        <f t="shared" ref="J34:J35" si="34">(((H34^2) / ((4.135667696E-15))) * (1/(SQRT(PI()*((D34+0.3)*0.000086173*300)))) * EXP(-(D34+0.3) / (4 * 0.000086173 * 300)))</f>
        <v>681751648.68489337</v>
      </c>
      <c r="K34" s="13">
        <f t="shared" ref="K34:K35" si="35">(((I34^2) / ((4.135667696E-15))) * (1/(SQRT(PI()*((E34+0.3)*0.000086173*300)))) * EXP(-(E34+0.3) / (4 * 0.000086173 * 300)))</f>
        <v>2488344887.2271266</v>
      </c>
      <c r="L34" s="14">
        <v>4</v>
      </c>
      <c r="M34" s="14">
        <f t="shared" ref="M34:M35" si="36">(((1.6E-19)*(L34*0.0000001)^2)*J34)/(2*300*0.00008618*1.6E-19)</f>
        <v>2.1095432774344953E-3</v>
      </c>
      <c r="N34" s="14">
        <f t="shared" ref="N34:N35" si="37">(((1.6E-19)*(L34*0.0000001)^2)*K34)/(2*300*0.00008618*1.6E-19)</f>
        <v>7.6996824854246937E-3</v>
      </c>
    </row>
    <row r="35" spans="1:15" x14ac:dyDescent="0.2">
      <c r="C35">
        <v>5</v>
      </c>
      <c r="D35" s="13">
        <v>0.18207300000000001</v>
      </c>
      <c r="E35" s="13">
        <v>0.232545</v>
      </c>
      <c r="F35">
        <v>7.5999999999999998E-2</v>
      </c>
      <c r="G35">
        <v>1.6E-2</v>
      </c>
      <c r="H35" s="13">
        <f t="shared" si="32"/>
        <v>0.14599599999999999</v>
      </c>
      <c r="I35" s="13">
        <f t="shared" si="33"/>
        <v>3.0736000000000003E-2</v>
      </c>
      <c r="J35" s="13">
        <f t="shared" si="34"/>
        <v>246112345175.24643</v>
      </c>
      <c r="K35" s="13">
        <f t="shared" si="35"/>
        <v>6370162911.3014441</v>
      </c>
      <c r="L35" s="14">
        <v>4</v>
      </c>
      <c r="M35" s="14">
        <f t="shared" si="36"/>
        <v>0.7615451231538527</v>
      </c>
      <c r="N35" s="14">
        <f t="shared" si="37"/>
        <v>1.9711187162687216E-2</v>
      </c>
    </row>
    <row r="36" spans="1:15" x14ac:dyDescent="0.2">
      <c r="C36" s="12" t="s">
        <v>68</v>
      </c>
    </row>
    <row r="37" spans="1:15" x14ac:dyDescent="0.2">
      <c r="C37" s="14" t="s">
        <v>46</v>
      </c>
      <c r="D37" s="14">
        <f>AVERAGE(D33:D35)</f>
        <v>0.18207300000000001</v>
      </c>
      <c r="E37" s="14">
        <f t="shared" ref="E37:N37" si="38">AVERAGE(E33:E35)</f>
        <v>0.232545</v>
      </c>
      <c r="F37" s="14">
        <f t="shared" si="38"/>
        <v>5.1666666666666666E-2</v>
      </c>
      <c r="G37" s="14">
        <f t="shared" si="38"/>
        <v>1.4333333333333335E-2</v>
      </c>
      <c r="H37" s="14"/>
      <c r="I37" s="14"/>
      <c r="J37" s="14"/>
      <c r="K37" s="14"/>
      <c r="L37" s="14"/>
      <c r="M37" s="14">
        <f t="shared" si="38"/>
        <v>0.50176365830145064</v>
      </c>
      <c r="N37" s="14">
        <f t="shared" si="38"/>
        <v>1.6554317343663093E-2</v>
      </c>
    </row>
    <row r="38" spans="1:15" x14ac:dyDescent="0.2">
      <c r="C38" s="14" t="s">
        <v>45</v>
      </c>
      <c r="D38" s="14">
        <f>STDEV(D33:D35)</f>
        <v>0</v>
      </c>
      <c r="E38" s="14">
        <f t="shared" ref="E38:N38" si="39">STDEV(E33:E35)</f>
        <v>0</v>
      </c>
      <c r="F38" s="14">
        <f t="shared" si="39"/>
        <v>4.1283572196859769E-2</v>
      </c>
      <c r="G38" s="14">
        <f t="shared" si="39"/>
        <v>3.785938897200183E-3</v>
      </c>
      <c r="H38" s="14"/>
      <c r="I38" s="14"/>
      <c r="J38" s="14"/>
      <c r="K38" s="14"/>
      <c r="L38" s="14"/>
      <c r="M38" s="14">
        <f t="shared" si="39"/>
        <v>0.43282764031519877</v>
      </c>
      <c r="N38" s="14">
        <f t="shared" si="39"/>
        <v>7.7728666516636118E-3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9673-763C-3F43-9B5E-0D4F9DB18E49}">
  <dimension ref="A1:AJ25"/>
  <sheetViews>
    <sheetView workbookViewId="0">
      <selection activeCell="M33" sqref="M33"/>
    </sheetView>
  </sheetViews>
  <sheetFormatPr baseColWidth="10" defaultRowHeight="16" x14ac:dyDescent="0.2"/>
  <cols>
    <col min="4" max="9" width="11.33203125" bestFit="1" customWidth="1"/>
    <col min="10" max="10" width="14.33203125" bestFit="1" customWidth="1"/>
    <col min="11" max="11" width="14" bestFit="1" customWidth="1"/>
    <col min="12" max="14" width="11.33203125" bestFit="1" customWidth="1"/>
    <col min="15" max="15" width="52.83203125" customWidth="1"/>
  </cols>
  <sheetData>
    <row r="1" spans="1:36" x14ac:dyDescent="0.2">
      <c r="A1" s="15" t="s">
        <v>5</v>
      </c>
      <c r="B1" s="15" t="s">
        <v>0</v>
      </c>
      <c r="C1" s="15" t="s">
        <v>65</v>
      </c>
      <c r="D1" s="15" t="s">
        <v>4</v>
      </c>
      <c r="E1" s="15" t="s">
        <v>3</v>
      </c>
      <c r="F1" s="15" t="s">
        <v>1</v>
      </c>
      <c r="G1" s="15" t="s">
        <v>2</v>
      </c>
      <c r="H1" s="15" t="s">
        <v>21</v>
      </c>
      <c r="I1" s="15" t="s">
        <v>22</v>
      </c>
      <c r="J1" s="15" t="s">
        <v>12</v>
      </c>
      <c r="K1" s="15" t="s">
        <v>13</v>
      </c>
      <c r="L1" s="15" t="s">
        <v>14</v>
      </c>
      <c r="M1" s="15" t="s">
        <v>6</v>
      </c>
      <c r="N1" s="15" t="s">
        <v>7</v>
      </c>
      <c r="P1" t="s">
        <v>49</v>
      </c>
      <c r="Q1" t="s">
        <v>46</v>
      </c>
      <c r="R1" t="s">
        <v>45</v>
      </c>
      <c r="T1" t="s">
        <v>50</v>
      </c>
      <c r="U1" t="s">
        <v>46</v>
      </c>
      <c r="V1" t="s">
        <v>45</v>
      </c>
      <c r="X1" t="s">
        <v>51</v>
      </c>
      <c r="Y1" t="s">
        <v>55</v>
      </c>
      <c r="Z1" t="s">
        <v>56</v>
      </c>
      <c r="AB1" t="s">
        <v>52</v>
      </c>
      <c r="AC1" t="s">
        <v>57</v>
      </c>
      <c r="AD1" t="s">
        <v>58</v>
      </c>
      <c r="AF1" t="s">
        <v>53</v>
      </c>
      <c r="AG1" t="s">
        <v>59</v>
      </c>
      <c r="AI1" t="s">
        <v>54</v>
      </c>
      <c r="AJ1" t="s">
        <v>60</v>
      </c>
    </row>
    <row r="2" spans="1:36" x14ac:dyDescent="0.2">
      <c r="A2" s="16" t="s">
        <v>18</v>
      </c>
      <c r="B2" s="16" t="s">
        <v>8</v>
      </c>
      <c r="C2" s="16">
        <v>8</v>
      </c>
      <c r="D2" s="17">
        <v>3.0300749834325201E-2</v>
      </c>
      <c r="E2" s="17">
        <v>2.8721067627223498E-2</v>
      </c>
      <c r="F2" s="17">
        <v>1.4E-2</v>
      </c>
      <c r="G2" s="17">
        <v>8.9999999999999993E-3</v>
      </c>
      <c r="H2" s="17">
        <f>F2*1.921</f>
        <v>2.6894000000000001E-2</v>
      </c>
      <c r="I2" s="17">
        <f>G2*1.921</f>
        <v>1.7288999999999999E-2</v>
      </c>
      <c r="J2" s="17">
        <f>(((H2^2) / ((4.135667696E-15))) * (1/(SQRT(PI()*((D2+0.3)*0.000086173*300)))) * EXP(-(D2+0.3) / (4 * 0.000086173 * 300)))</f>
        <v>43780605780.501961</v>
      </c>
      <c r="K2" s="17">
        <f>(((I2^2) / ((4.135667696E-15))) * (1/(SQRT(PI()*((E2+0.3)*0.000086173*300)))) * EXP(-(E2+0.3) / (4 * 0.000086173 * 300)))</f>
        <v>18415610605.634552</v>
      </c>
      <c r="L2" s="18">
        <v>4</v>
      </c>
      <c r="M2" s="18">
        <f>(((1.6E-19)*(L2*0.0000001)^2)*J2)/(2*300*0.00008618*1.6E-19)</f>
        <v>0.13547027393982189</v>
      </c>
      <c r="N2" s="18">
        <f>(((1.6E-19)*(L2*0.0000001)^2)*K2)/(2*300*0.00008618*1.6E-19)</f>
        <v>5.6983400961196091E-2</v>
      </c>
      <c r="O2" t="s">
        <v>66</v>
      </c>
      <c r="P2" t="s">
        <v>8</v>
      </c>
      <c r="Q2" s="10">
        <f>M5</f>
        <v>8.6857641624681722E-2</v>
      </c>
      <c r="R2" s="10">
        <f>M6</f>
        <v>4.2608748970650985E-2</v>
      </c>
      <c r="T2" t="s">
        <v>8</v>
      </c>
      <c r="U2" s="10">
        <f>N5</f>
        <v>6.5894385473646511E-2</v>
      </c>
      <c r="V2" s="10">
        <f>N6</f>
        <v>7.7171389605117553E-3</v>
      </c>
      <c r="X2" t="s">
        <v>8</v>
      </c>
      <c r="Y2" s="10">
        <f>F5</f>
        <v>1.1000000000000001E-2</v>
      </c>
      <c r="Z2" s="10">
        <f>F6</f>
        <v>2.6457513110645912E-3</v>
      </c>
      <c r="AB2" t="s">
        <v>8</v>
      </c>
      <c r="AC2" s="10">
        <f>G5</f>
        <v>9.6666666666666654E-3</v>
      </c>
      <c r="AD2" s="10">
        <f>G6</f>
        <v>5.7735026918962623E-4</v>
      </c>
      <c r="AF2" t="s">
        <v>8</v>
      </c>
      <c r="AG2" s="10">
        <f>D5</f>
        <v>3.0300749834325198E-2</v>
      </c>
      <c r="AI2" t="s">
        <v>8</v>
      </c>
      <c r="AJ2" s="10">
        <f>E5</f>
        <v>2.8721067627223498E-2</v>
      </c>
    </row>
    <row r="3" spans="1:36" x14ac:dyDescent="0.2">
      <c r="A3" s="16"/>
      <c r="B3" s="16"/>
      <c r="C3" s="16">
        <v>9</v>
      </c>
      <c r="D3" s="17">
        <v>3.0300749834325201E-2</v>
      </c>
      <c r="E3" s="17">
        <v>2.8721067627223498E-2</v>
      </c>
      <c r="F3" s="17">
        <v>0.01</v>
      </c>
      <c r="G3" s="17">
        <v>0.01</v>
      </c>
      <c r="H3" s="17">
        <f t="shared" ref="H3:H4" si="0">F3*1.921</f>
        <v>1.9210000000000001E-2</v>
      </c>
      <c r="I3" s="17">
        <f t="shared" ref="I3:I4" si="1">G3*1.921</f>
        <v>1.9210000000000001E-2</v>
      </c>
      <c r="J3" s="17">
        <f t="shared" ref="J3:J4" si="2">(((H3^2) / ((4.135667696E-15))) * (1/(SQRT(PI()*((D3+0.3)*0.000086173*300)))) * EXP(-(D3+0.3) / (4 * 0.000086173 * 300)))</f>
        <v>22337043765.562225</v>
      </c>
      <c r="K3" s="17">
        <f t="shared" ref="K3:K4" si="3">(((I3^2) / ((4.135667696E-15))) * (1/(SQRT(PI()*((E3+0.3)*0.000086173*300)))) * EXP(-(E3+0.3) / (4 * 0.000086173 * 300)))</f>
        <v>22735321735.351303</v>
      </c>
      <c r="L3" s="18">
        <v>4</v>
      </c>
      <c r="M3" s="18">
        <f t="shared" ref="M3:M4" si="4">(((1.6E-19)*(L3*0.0000001)^2)*J3)/(2*300*0.00008618*1.6E-19)</f>
        <v>6.911748670399076E-2</v>
      </c>
      <c r="N3" s="18">
        <f t="shared" ref="N3:N4" si="5">(((1.6E-19)*(L3*0.0000001)^2)*K3)/(2*300*0.00008618*1.6E-19)</f>
        <v>7.0349877729871724E-2</v>
      </c>
      <c r="P3" t="s">
        <v>47</v>
      </c>
      <c r="Q3" s="10">
        <f>M11</f>
        <v>9.1065292338404671E-2</v>
      </c>
      <c r="R3" s="10">
        <f>M12</f>
        <v>8.5710703497453106E-2</v>
      </c>
      <c r="T3" t="s">
        <v>47</v>
      </c>
      <c r="U3" s="10">
        <f>N11</f>
        <v>4.6056240898507843E-2</v>
      </c>
      <c r="V3" s="10">
        <f>N12</f>
        <v>5.2571186782088775E-2</v>
      </c>
      <c r="X3" t="s">
        <v>47</v>
      </c>
      <c r="Y3" s="10">
        <f>F11</f>
        <v>1.6E-2</v>
      </c>
      <c r="Z3" s="10">
        <f>F12</f>
        <v>9.0000000000000011E-3</v>
      </c>
      <c r="AB3" t="s">
        <v>47</v>
      </c>
      <c r="AC3" s="10">
        <f>G11</f>
        <v>1.7666666666666664E-2</v>
      </c>
      <c r="AD3" s="10">
        <f>G12</f>
        <v>1.0692676621563636E-2</v>
      </c>
      <c r="AF3" t="s">
        <v>47</v>
      </c>
      <c r="AG3" s="10">
        <f>D8</f>
        <v>0.107872720476242</v>
      </c>
      <c r="AI3" t="s">
        <v>47</v>
      </c>
      <c r="AJ3" s="10">
        <f>E8</f>
        <v>0.191971293216014</v>
      </c>
    </row>
    <row r="4" spans="1:36" x14ac:dyDescent="0.2">
      <c r="A4" s="16"/>
      <c r="B4" s="16"/>
      <c r="C4" s="16">
        <v>10</v>
      </c>
      <c r="D4" s="17">
        <v>3.0300749834325201E-2</v>
      </c>
      <c r="E4" s="17">
        <v>2.8721067627223498E-2</v>
      </c>
      <c r="F4" s="17">
        <v>8.9999999999999993E-3</v>
      </c>
      <c r="G4" s="17">
        <v>0.01</v>
      </c>
      <c r="H4" s="17">
        <f t="shared" si="0"/>
        <v>1.7288999999999999E-2</v>
      </c>
      <c r="I4" s="17">
        <f t="shared" si="1"/>
        <v>1.9210000000000001E-2</v>
      </c>
      <c r="J4" s="17">
        <f t="shared" si="2"/>
        <v>18093005450.105396</v>
      </c>
      <c r="K4" s="17">
        <f t="shared" si="3"/>
        <v>22735321735.351303</v>
      </c>
      <c r="L4" s="18">
        <v>4</v>
      </c>
      <c r="M4" s="18">
        <f t="shared" si="4"/>
        <v>5.5985164230232504E-2</v>
      </c>
      <c r="N4" s="18">
        <f t="shared" si="5"/>
        <v>7.0349877729871724E-2</v>
      </c>
      <c r="P4" t="s">
        <v>10</v>
      </c>
      <c r="Q4" s="10">
        <f>M17</f>
        <v>0.11917835184701486</v>
      </c>
      <c r="R4" s="10">
        <f>M18</f>
        <v>0.20297832524913953</v>
      </c>
      <c r="T4" t="s">
        <v>10</v>
      </c>
      <c r="U4" s="10">
        <f>N17</f>
        <v>0.10317011680553008</v>
      </c>
      <c r="V4" s="10">
        <f>N18</f>
        <v>5.4477588854347593E-2</v>
      </c>
      <c r="X4" t="s">
        <v>10</v>
      </c>
      <c r="Y4" s="10">
        <f>F17</f>
        <v>1.5333333333333332E-2</v>
      </c>
      <c r="Z4" s="10">
        <f>F18</f>
        <v>2.1361959960016153E-2</v>
      </c>
      <c r="AB4" t="s">
        <v>10</v>
      </c>
      <c r="AC4" s="10">
        <f>G17</f>
        <v>2.7E-2</v>
      </c>
      <c r="AD4" s="10">
        <f>G18</f>
        <v>6.9282032302755148E-3</v>
      </c>
      <c r="AF4" t="s">
        <v>10</v>
      </c>
      <c r="AG4" s="10">
        <f>D17</f>
        <v>0.134093269318732</v>
      </c>
      <c r="AI4" t="s">
        <v>10</v>
      </c>
      <c r="AJ4" s="10">
        <f>E17</f>
        <v>0.17947151243055201</v>
      </c>
    </row>
    <row r="5" spans="1:36" x14ac:dyDescent="0.2">
      <c r="A5" s="16"/>
      <c r="B5" s="16"/>
      <c r="C5" s="14" t="s">
        <v>46</v>
      </c>
      <c r="D5" s="14">
        <f>AVERAGE(D2:D4)</f>
        <v>3.0300749834325198E-2</v>
      </c>
      <c r="E5" s="14">
        <f t="shared" ref="E5:N5" si="6">AVERAGE(E2:E4)</f>
        <v>2.8721067627223498E-2</v>
      </c>
      <c r="F5" s="14">
        <f t="shared" ref="F5" si="7">AVERAGE(F2:F4)</f>
        <v>1.1000000000000001E-2</v>
      </c>
      <c r="G5" s="14">
        <f t="shared" ref="G5" si="8">AVERAGE(G2:G4)</f>
        <v>9.6666666666666654E-3</v>
      </c>
      <c r="H5" s="14"/>
      <c r="I5" s="14"/>
      <c r="J5" s="14"/>
      <c r="K5" s="14"/>
      <c r="L5" s="14"/>
      <c r="M5" s="14">
        <f t="shared" si="6"/>
        <v>8.6857641624681722E-2</v>
      </c>
      <c r="N5" s="14">
        <f t="shared" si="6"/>
        <v>6.5894385473646511E-2</v>
      </c>
      <c r="P5" t="s">
        <v>11</v>
      </c>
      <c r="Q5" s="10">
        <f>M24</f>
        <v>3.9418185446642388E-3</v>
      </c>
      <c r="R5" s="10">
        <f>M25</f>
        <v>5.9068776348913119E-3</v>
      </c>
      <c r="T5" t="s">
        <v>11</v>
      </c>
      <c r="U5" s="10">
        <f>N24</f>
        <v>7.0251813502394192E-3</v>
      </c>
      <c r="V5" s="10">
        <f>N25</f>
        <v>6.4005634414278237E-3</v>
      </c>
      <c r="X5" t="s">
        <v>11</v>
      </c>
      <c r="Y5" s="10">
        <f>F24</f>
        <v>4.3333333333333331E-3</v>
      </c>
      <c r="Z5" s="10">
        <f>F25</f>
        <v>4.0414518843273801E-3</v>
      </c>
      <c r="AB5" t="s">
        <v>11</v>
      </c>
      <c r="AC5" s="10">
        <f>G24</f>
        <v>6.333333333333334E-3</v>
      </c>
      <c r="AD5" s="10">
        <f>G25</f>
        <v>4.7258156262526066E-3</v>
      </c>
      <c r="AF5" t="s">
        <v>11</v>
      </c>
      <c r="AG5" s="10">
        <f>D24</f>
        <v>0.18135063952248201</v>
      </c>
      <c r="AI5" t="s">
        <v>11</v>
      </c>
      <c r="AJ5" s="10">
        <f>E24</f>
        <v>0.18503576834647703</v>
      </c>
    </row>
    <row r="6" spans="1:36" x14ac:dyDescent="0.2">
      <c r="A6" s="16"/>
      <c r="B6" s="16"/>
      <c r="C6" s="14" t="s">
        <v>45</v>
      </c>
      <c r="D6" s="14">
        <f>STDEV(D2:D4)</f>
        <v>4.2491873609703695E-18</v>
      </c>
      <c r="E6" s="14">
        <f t="shared" ref="E6:N6" si="9">STDEV(E2:E4)</f>
        <v>0</v>
      </c>
      <c r="F6" s="14">
        <f t="shared" ref="F6:G6" si="10">STDEV(F2:F4)</f>
        <v>2.6457513110645912E-3</v>
      </c>
      <c r="G6" s="14">
        <f t="shared" si="10"/>
        <v>5.7735026918962623E-4</v>
      </c>
      <c r="H6" s="14"/>
      <c r="I6" s="14"/>
      <c r="J6" s="14"/>
      <c r="K6" s="14"/>
      <c r="L6" s="14"/>
      <c r="M6" s="14">
        <f t="shared" si="9"/>
        <v>4.2608748970650985E-2</v>
      </c>
      <c r="N6" s="14">
        <f t="shared" si="9"/>
        <v>7.7171389605117553E-3</v>
      </c>
    </row>
    <row r="7" spans="1:36" x14ac:dyDescent="0.2">
      <c r="A7" s="16"/>
      <c r="B7" s="16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36" x14ac:dyDescent="0.2">
      <c r="A8" s="16" t="s">
        <v>18</v>
      </c>
      <c r="B8" s="16" t="s">
        <v>9</v>
      </c>
      <c r="C8" s="16">
        <v>8</v>
      </c>
      <c r="D8" s="17">
        <v>0.107872720476242</v>
      </c>
      <c r="E8" s="17">
        <v>0.191971293216014</v>
      </c>
      <c r="F8" s="17">
        <v>2.5000000000000001E-2</v>
      </c>
      <c r="G8" s="17">
        <v>0.03</v>
      </c>
      <c r="H8" s="17">
        <f t="shared" ref="H8:H23" si="11">F8*1.921</f>
        <v>4.8025000000000005E-2</v>
      </c>
      <c r="I8" s="17">
        <f t="shared" ref="I8:I23" si="12">G8*1.921</f>
        <v>5.7630000000000001E-2</v>
      </c>
      <c r="J8" s="17">
        <f t="shared" ref="J8:J23" si="13">(((H8^2) / ((4.135667696E-15))) * (1/(SQRT(PI()*((D8+0.3)*0.000086173*300)))) * EXP(-(D8+0.3) / (4 * 0.000086173 * 300)))</f>
        <v>59334729539.241829</v>
      </c>
      <c r="K8" s="17">
        <f t="shared" ref="K8:K23" si="14">(((I8^2) / ((4.135667696E-15))) * (1/(SQRT(PI()*((E8+0.3)*0.000086173*300)))) * EXP(-(E8+0.3) / (4 * 0.000086173 * 300)))</f>
        <v>34495630267.307503</v>
      </c>
      <c r="L8" s="18">
        <v>4</v>
      </c>
      <c r="M8" s="18">
        <f t="shared" ref="M8" si="15">(((1.6E-19)*(L8*0.0000001)^2)*J8)/(2*300*0.00008618*1.6E-19)</f>
        <v>0.18359937971452558</v>
      </c>
      <c r="N8" s="18">
        <f t="shared" ref="N8:N23" si="16">(((1.6E-19)*(L8*0.0000001)^2)*K8)/(2*300*0.00008618*1.6E-19)</f>
        <v>0.10673978577336581</v>
      </c>
      <c r="O8" t="s">
        <v>70</v>
      </c>
    </row>
    <row r="9" spans="1:36" x14ac:dyDescent="0.2">
      <c r="A9" s="16"/>
      <c r="B9" s="16"/>
      <c r="C9" s="16">
        <v>9</v>
      </c>
      <c r="D9" s="17">
        <v>0.107872720476242</v>
      </c>
      <c r="E9" s="17">
        <v>0.191971293216014</v>
      </c>
      <c r="F9" s="17">
        <v>1.6E-2</v>
      </c>
      <c r="G9" s="17">
        <v>1.2E-2</v>
      </c>
      <c r="H9" s="17">
        <f t="shared" ref="H9:H10" si="17">F9*1.921</f>
        <v>3.0736000000000003E-2</v>
      </c>
      <c r="I9" s="17">
        <f t="shared" ref="I9:I10" si="18">G9*1.921</f>
        <v>2.3052E-2</v>
      </c>
      <c r="J9" s="17">
        <f t="shared" ref="J9:J10" si="19">(((H9^2) / ((4.135667696E-15))) * (1/(SQRT(PI()*((D9+0.3)*0.000086173*300)))) * EXP(-(D9+0.3) / (4 * 0.000086173 * 300)))</f>
        <v>24303505219.273457</v>
      </c>
      <c r="K9" s="17">
        <f t="shared" ref="K9:K10" si="20">(((I9^2) / ((4.135667696E-15))) * (1/(SQRT(PI()*((E9+0.3)*0.000086173*300)))) * EXP(-(E9+0.3) / (4 * 0.000086173 * 300)))</f>
        <v>5519300842.7692003</v>
      </c>
      <c r="L9" s="18">
        <v>4</v>
      </c>
      <c r="M9" s="18">
        <f t="shared" ref="M9:M10" si="21">(((1.6E-19)*(L9*0.0000001)^2)*J9)/(2*300*0.00008618*1.6E-19)</f>
        <v>7.5202305931069691E-2</v>
      </c>
      <c r="N9" s="18">
        <f t="shared" ref="N9:N10" si="22">(((1.6E-19)*(L9*0.0000001)^2)*K9)/(2*300*0.00008618*1.6E-19)</f>
        <v>1.7078365723738526E-2</v>
      </c>
    </row>
    <row r="10" spans="1:36" x14ac:dyDescent="0.2">
      <c r="A10" s="16"/>
      <c r="B10" s="16"/>
      <c r="C10" s="16">
        <v>10</v>
      </c>
      <c r="D10" s="17">
        <v>0.107872720476242</v>
      </c>
      <c r="E10" s="17">
        <v>0.191971293216014</v>
      </c>
      <c r="F10" s="17">
        <v>7.0000000000000001E-3</v>
      </c>
      <c r="G10" s="17">
        <v>1.0999999999999999E-2</v>
      </c>
      <c r="H10" s="17">
        <f t="shared" si="17"/>
        <v>1.3447000000000001E-2</v>
      </c>
      <c r="I10" s="17">
        <f t="shared" si="18"/>
        <v>2.1131E-2</v>
      </c>
      <c r="J10" s="17">
        <f t="shared" si="19"/>
        <v>4651842795.8765593</v>
      </c>
      <c r="K10" s="17">
        <f t="shared" si="20"/>
        <v>4637745847.0491209</v>
      </c>
      <c r="L10" s="18">
        <v>4</v>
      </c>
      <c r="M10" s="18">
        <f t="shared" si="21"/>
        <v>1.4394191369618807E-2</v>
      </c>
      <c r="N10" s="18">
        <f t="shared" si="22"/>
        <v>1.4350571198419183E-2</v>
      </c>
    </row>
    <row r="11" spans="1:36" x14ac:dyDescent="0.2">
      <c r="A11" s="16"/>
      <c r="B11" s="16"/>
      <c r="C11" s="14" t="s">
        <v>46</v>
      </c>
      <c r="D11" s="14">
        <f>AVERAGE(D8:D10)</f>
        <v>0.10787272047624201</v>
      </c>
      <c r="E11" s="14">
        <f t="shared" ref="E11" si="23">AVERAGE(E8:E10)</f>
        <v>0.191971293216014</v>
      </c>
      <c r="F11" s="14">
        <f t="shared" ref="F11" si="24">AVERAGE(F8:F10)</f>
        <v>1.6E-2</v>
      </c>
      <c r="G11" s="14">
        <f t="shared" ref="G11" si="25">AVERAGE(G8:G10)</f>
        <v>1.7666666666666664E-2</v>
      </c>
      <c r="H11" s="14"/>
      <c r="I11" s="14"/>
      <c r="J11" s="14"/>
      <c r="K11" s="14"/>
      <c r="L11" s="14"/>
      <c r="M11" s="14">
        <f t="shared" ref="M11" si="26">AVERAGE(M8:M10)</f>
        <v>9.1065292338404671E-2</v>
      </c>
      <c r="N11" s="14">
        <f t="shared" ref="N11" si="27">AVERAGE(N8:N10)</f>
        <v>4.6056240898507843E-2</v>
      </c>
    </row>
    <row r="12" spans="1:36" x14ac:dyDescent="0.2">
      <c r="A12" s="16"/>
      <c r="B12" s="16"/>
      <c r="C12" s="14" t="s">
        <v>45</v>
      </c>
      <c r="D12" s="14">
        <f>STDEV(D8:D10)</f>
        <v>1.6996749443881478E-17</v>
      </c>
      <c r="E12" s="14">
        <f t="shared" ref="E12:N12" si="28">STDEV(E8:E10)</f>
        <v>0</v>
      </c>
      <c r="F12" s="14">
        <f t="shared" si="28"/>
        <v>9.0000000000000011E-3</v>
      </c>
      <c r="G12" s="14">
        <f t="shared" si="28"/>
        <v>1.0692676621563636E-2</v>
      </c>
      <c r="H12" s="14"/>
      <c r="I12" s="14"/>
      <c r="J12" s="14"/>
      <c r="K12" s="14"/>
      <c r="L12" s="14"/>
      <c r="M12" s="14">
        <f t="shared" ref="M12:N12" si="29">STDEV(M8:M10)</f>
        <v>8.5710703497453106E-2</v>
      </c>
      <c r="N12" s="14">
        <f t="shared" si="29"/>
        <v>5.2571186782088775E-2</v>
      </c>
    </row>
    <row r="13" spans="1:36" x14ac:dyDescent="0.2">
      <c r="A13" s="16"/>
      <c r="B13" s="16"/>
      <c r="C13" s="16"/>
      <c r="D13" s="17"/>
      <c r="E13" s="17"/>
      <c r="F13" s="17"/>
      <c r="G13" s="17"/>
      <c r="H13" s="17"/>
      <c r="I13" s="17"/>
      <c r="J13" s="17"/>
      <c r="K13" s="17"/>
      <c r="L13" s="18"/>
      <c r="M13" s="18"/>
      <c r="N13" s="18"/>
    </row>
    <row r="14" spans="1:36" x14ac:dyDescent="0.2">
      <c r="A14" s="12" t="s">
        <v>18</v>
      </c>
      <c r="B14" s="12" t="s">
        <v>10</v>
      </c>
      <c r="C14" s="12">
        <v>8</v>
      </c>
      <c r="D14" s="13">
        <v>0.134093269318732</v>
      </c>
      <c r="E14" s="13">
        <v>0.17947151243055201</v>
      </c>
      <c r="F14" s="13">
        <v>3.0000000000000001E-3</v>
      </c>
      <c r="G14" s="13">
        <v>2.3E-2</v>
      </c>
      <c r="H14" s="13">
        <f t="shared" si="11"/>
        <v>5.7629999999999999E-3</v>
      </c>
      <c r="I14" s="13">
        <f t="shared" si="12"/>
        <v>4.4183E-2</v>
      </c>
      <c r="J14" s="13">
        <f t="shared" si="13"/>
        <v>642717876.49585533</v>
      </c>
      <c r="K14" s="13">
        <f t="shared" si="14"/>
        <v>23177292144.24939</v>
      </c>
      <c r="L14" s="14">
        <v>4</v>
      </c>
      <c r="M14" s="14">
        <f t="shared" ref="M14" si="30">(((1.6E-19)*(L14*0.0000001)^2)*J14)/(2*300*0.00008618*1.6E-19)</f>
        <v>1.9887611247647718E-3</v>
      </c>
      <c r="N14" s="14">
        <f t="shared" si="16"/>
        <v>7.1717466215670711E-2</v>
      </c>
      <c r="O14" t="s">
        <v>67</v>
      </c>
    </row>
    <row r="15" spans="1:36" x14ac:dyDescent="0.2">
      <c r="A15" s="12"/>
      <c r="B15" s="12"/>
      <c r="C15" s="12">
        <v>9</v>
      </c>
      <c r="D15" s="13">
        <v>0.134093269318732</v>
      </c>
      <c r="E15" s="13">
        <v>0.17947151243055201</v>
      </c>
      <c r="F15" s="13">
        <v>3.0000000000000001E-3</v>
      </c>
      <c r="G15" s="13">
        <v>2.3E-2</v>
      </c>
      <c r="H15" s="13">
        <f t="shared" ref="H15:H16" si="31">F15*1.921</f>
        <v>5.7629999999999999E-3</v>
      </c>
      <c r="I15" s="13">
        <f t="shared" ref="I15:I16" si="32">G15*1.921</f>
        <v>4.4183E-2</v>
      </c>
      <c r="J15" s="13">
        <f t="shared" ref="J15:J16" si="33">(((H15^2) / ((4.135667696E-15))) * (1/(SQRT(PI()*((D15+0.3)*0.000086173*300)))) * EXP(-(D15+0.3) / (4 * 0.000086173 * 300)))</f>
        <v>642717876.49585533</v>
      </c>
      <c r="K15" s="13">
        <f t="shared" ref="K15:K16" si="34">(((I15^2) / ((4.135667696E-15))) * (1/(SQRT(PI()*((E15+0.3)*0.000086173*300)))) * EXP(-(E15+0.3) / (4 * 0.000086173 * 300)))</f>
        <v>23177292144.24939</v>
      </c>
      <c r="L15" s="14">
        <v>4</v>
      </c>
      <c r="M15" s="14">
        <f t="shared" ref="M15:M16" si="35">(((1.6E-19)*(L15*0.0000001)^2)*J15)/(2*300*0.00008618*1.6E-19)</f>
        <v>1.9887611247647718E-3</v>
      </c>
      <c r="N15" s="14">
        <f t="shared" ref="N15:N16" si="36">(((1.6E-19)*(L15*0.0000001)^2)*K15)/(2*300*0.00008618*1.6E-19)</f>
        <v>7.1717466215670711E-2</v>
      </c>
    </row>
    <row r="16" spans="1:36" x14ac:dyDescent="0.2">
      <c r="A16" s="12"/>
      <c r="B16" s="12"/>
      <c r="C16" s="12">
        <v>10</v>
      </c>
      <c r="D16" s="13">
        <v>0.134093269318732</v>
      </c>
      <c r="E16" s="13">
        <v>0.17947151243055201</v>
      </c>
      <c r="F16" s="13">
        <v>0.04</v>
      </c>
      <c r="G16" s="13">
        <v>3.5000000000000003E-2</v>
      </c>
      <c r="H16" s="13">
        <f t="shared" si="31"/>
        <v>7.6840000000000006E-2</v>
      </c>
      <c r="I16" s="13">
        <f t="shared" si="32"/>
        <v>6.7235000000000003E-2</v>
      </c>
      <c r="J16" s="13">
        <f t="shared" si="33"/>
        <v>114260955821.48541</v>
      </c>
      <c r="K16" s="13">
        <f t="shared" si="34"/>
        <v>53671423207.382805</v>
      </c>
      <c r="L16" s="14">
        <v>4</v>
      </c>
      <c r="M16" s="14">
        <f t="shared" si="35"/>
        <v>0.35355753329151507</v>
      </c>
      <c r="N16" s="14">
        <f t="shared" si="36"/>
        <v>0.1660754179852488</v>
      </c>
    </row>
    <row r="17" spans="1:15" x14ac:dyDescent="0.2">
      <c r="A17" s="12"/>
      <c r="B17" s="12"/>
      <c r="C17" s="14" t="s">
        <v>46</v>
      </c>
      <c r="D17" s="14">
        <f>AVERAGE(D14:D16)</f>
        <v>0.134093269318732</v>
      </c>
      <c r="E17" s="14">
        <f t="shared" ref="E17" si="37">AVERAGE(E14:E16)</f>
        <v>0.17947151243055201</v>
      </c>
      <c r="F17" s="14">
        <f t="shared" ref="F17" si="38">AVERAGE(F14:F16)</f>
        <v>1.5333333333333332E-2</v>
      </c>
      <c r="G17" s="14">
        <f t="shared" ref="G17" si="39">AVERAGE(G14:G16)</f>
        <v>2.7E-2</v>
      </c>
      <c r="H17" s="14"/>
      <c r="I17" s="14"/>
      <c r="J17" s="14"/>
      <c r="K17" s="14"/>
      <c r="L17" s="14"/>
      <c r="M17" s="14">
        <f t="shared" ref="M17" si="40">AVERAGE(M14:M16)</f>
        <v>0.11917835184701486</v>
      </c>
      <c r="N17" s="14">
        <f t="shared" ref="N17" si="41">AVERAGE(N14:N16)</f>
        <v>0.10317011680553008</v>
      </c>
    </row>
    <row r="18" spans="1:15" x14ac:dyDescent="0.2">
      <c r="A18" s="12"/>
      <c r="B18" s="12"/>
      <c r="C18" s="14" t="s">
        <v>45</v>
      </c>
      <c r="D18" s="14">
        <f>STDEV(D14:D16)</f>
        <v>0</v>
      </c>
      <c r="E18" s="14">
        <f t="shared" ref="E18:N18" si="42">STDEV(E14:E16)</f>
        <v>0</v>
      </c>
      <c r="F18" s="14">
        <f t="shared" ref="F18:G18" si="43">STDEV(F14:F16)</f>
        <v>2.1361959960016153E-2</v>
      </c>
      <c r="G18" s="14">
        <f t="shared" si="43"/>
        <v>6.9282032302755148E-3</v>
      </c>
      <c r="H18" s="14"/>
      <c r="I18" s="14"/>
      <c r="J18" s="14"/>
      <c r="K18" s="14"/>
      <c r="L18" s="14"/>
      <c r="M18" s="14">
        <f t="shared" ref="M18:N18" si="44">STDEV(M14:M16)</f>
        <v>0.20297832524913953</v>
      </c>
      <c r="N18" s="14">
        <f t="shared" si="44"/>
        <v>5.4477588854347593E-2</v>
      </c>
    </row>
    <row r="19" spans="1:15" x14ac:dyDescent="0.2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4"/>
      <c r="M19" s="14"/>
      <c r="N19" s="14"/>
    </row>
    <row r="20" spans="1:15" x14ac:dyDescent="0.2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4"/>
      <c r="M20" s="14"/>
      <c r="N20" s="14"/>
    </row>
    <row r="21" spans="1:15" x14ac:dyDescent="0.2">
      <c r="A21" s="16" t="s">
        <v>18</v>
      </c>
      <c r="B21" s="16" t="s">
        <v>11</v>
      </c>
      <c r="C21" s="16">
        <v>8</v>
      </c>
      <c r="D21" s="17">
        <v>0.18135063952248201</v>
      </c>
      <c r="E21" s="17">
        <v>0.185035768346477</v>
      </c>
      <c r="F21" s="17">
        <v>8.9999999999999993E-3</v>
      </c>
      <c r="G21" s="17">
        <v>0.01</v>
      </c>
      <c r="H21" s="17">
        <f t="shared" si="11"/>
        <v>1.7288999999999999E-2</v>
      </c>
      <c r="I21" s="17">
        <f t="shared" si="12"/>
        <v>1.9210000000000001E-2</v>
      </c>
      <c r="J21" s="17">
        <f t="shared" si="13"/>
        <v>3478168781.8625107</v>
      </c>
      <c r="K21" s="17">
        <f t="shared" si="14"/>
        <v>4127932696.1156826</v>
      </c>
      <c r="L21" s="18">
        <v>4</v>
      </c>
      <c r="M21" s="18">
        <f t="shared" ref="M21:M24" si="45">(((1.6E-19)*(L21*0.0000001)^2)*J21)/(2*300*0.00008618*1.6E-19)</f>
        <v>1.0762493329813596E-2</v>
      </c>
      <c r="N21" s="18">
        <f t="shared" si="16"/>
        <v>1.2773057000435309E-2</v>
      </c>
      <c r="O21" t="s">
        <v>67</v>
      </c>
    </row>
    <row r="22" spans="1:15" x14ac:dyDescent="0.2">
      <c r="A22" s="7"/>
      <c r="B22" s="7"/>
      <c r="C22" s="12">
        <v>9</v>
      </c>
      <c r="D22" s="17">
        <v>0.18135063952248201</v>
      </c>
      <c r="E22" s="17">
        <v>0.185035768346477</v>
      </c>
      <c r="F22" s="13">
        <v>2E-3</v>
      </c>
      <c r="G22" s="13">
        <v>8.0000000000000002E-3</v>
      </c>
      <c r="H22" s="13">
        <f t="shared" si="11"/>
        <v>3.8420000000000004E-3</v>
      </c>
      <c r="I22" s="13">
        <f t="shared" si="12"/>
        <v>1.5368000000000001E-2</v>
      </c>
      <c r="J22" s="13">
        <f t="shared" si="13"/>
        <v>171761421.32654381</v>
      </c>
      <c r="K22" s="13">
        <f t="shared" si="14"/>
        <v>2641876925.5140367</v>
      </c>
      <c r="L22" s="14">
        <v>4</v>
      </c>
      <c r="M22" s="14">
        <f t="shared" si="45"/>
        <v>5.3148115208956055E-4</v>
      </c>
      <c r="N22" s="14">
        <f t="shared" si="16"/>
        <v>8.1747564802785964E-3</v>
      </c>
    </row>
    <row r="23" spans="1:15" x14ac:dyDescent="0.2">
      <c r="C23" s="12">
        <v>10</v>
      </c>
      <c r="D23" s="17">
        <v>0.18135063952248201</v>
      </c>
      <c r="E23" s="17">
        <v>0.185035768346477</v>
      </c>
      <c r="F23" s="13">
        <v>2E-3</v>
      </c>
      <c r="G23" s="13">
        <v>1E-3</v>
      </c>
      <c r="H23" s="13">
        <f t="shared" si="11"/>
        <v>3.8420000000000004E-3</v>
      </c>
      <c r="I23" s="13">
        <f t="shared" si="12"/>
        <v>1.9210000000000002E-3</v>
      </c>
      <c r="J23" s="13">
        <f t="shared" si="13"/>
        <v>171761421.32654381</v>
      </c>
      <c r="K23" s="13">
        <f t="shared" si="14"/>
        <v>41279326.961156823</v>
      </c>
      <c r="L23" s="14">
        <v>4</v>
      </c>
      <c r="M23" s="14">
        <f t="shared" si="45"/>
        <v>5.3148115208956055E-4</v>
      </c>
      <c r="N23" s="14">
        <f t="shared" si="16"/>
        <v>1.2773057000435307E-4</v>
      </c>
    </row>
    <row r="24" spans="1:15" x14ac:dyDescent="0.2">
      <c r="C24" s="14" t="s">
        <v>46</v>
      </c>
      <c r="D24" s="14">
        <f>AVERAGE(D21:D23)</f>
        <v>0.18135063952248201</v>
      </c>
      <c r="E24" s="14">
        <f t="shared" ref="E24" si="46">AVERAGE(E21:E23)</f>
        <v>0.18503576834647703</v>
      </c>
      <c r="F24" s="14">
        <f t="shared" ref="F24" si="47">AVERAGE(F21:F23)</f>
        <v>4.3333333333333331E-3</v>
      </c>
      <c r="G24" s="14">
        <f t="shared" ref="G24" si="48">AVERAGE(G21:G23)</f>
        <v>6.333333333333334E-3</v>
      </c>
      <c r="H24" s="14"/>
      <c r="I24" s="14"/>
      <c r="J24" s="14"/>
      <c r="K24" s="14"/>
      <c r="L24" s="14"/>
      <c r="M24" s="14">
        <f t="shared" ref="M24" si="49">AVERAGE(M21:M23)</f>
        <v>3.9418185446642388E-3</v>
      </c>
      <c r="N24" s="14">
        <f t="shared" ref="N24" si="50">AVERAGE(N21:N23)</f>
        <v>7.0251813502394192E-3</v>
      </c>
    </row>
    <row r="25" spans="1:15" x14ac:dyDescent="0.2">
      <c r="C25" s="14" t="s">
        <v>45</v>
      </c>
      <c r="D25" s="14">
        <f>STDEV(D21:D23)</f>
        <v>0</v>
      </c>
      <c r="E25" s="14">
        <f t="shared" ref="E25:N25" si="51">STDEV(E21:E23)</f>
        <v>3.3993498887762956E-17</v>
      </c>
      <c r="F25" s="14">
        <f t="shared" si="51"/>
        <v>4.0414518843273801E-3</v>
      </c>
      <c r="G25" s="14">
        <f t="shared" si="51"/>
        <v>4.7258156262526066E-3</v>
      </c>
      <c r="H25" s="14"/>
      <c r="I25" s="14"/>
      <c r="J25" s="14"/>
      <c r="K25" s="14"/>
      <c r="L25" s="14"/>
      <c r="M25" s="14">
        <f t="shared" ref="M25:N25" si="52">STDEV(M21:M23)</f>
        <v>5.9068776348913119E-3</v>
      </c>
      <c r="N25" s="14">
        <f t="shared" si="52"/>
        <v>6.4005634414278237E-3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7D33-F3C2-B74A-BFAE-2378A19E2836}">
  <dimension ref="A1:AJ46"/>
  <sheetViews>
    <sheetView workbookViewId="0">
      <selection activeCell="H34" sqref="H34"/>
    </sheetView>
  </sheetViews>
  <sheetFormatPr baseColWidth="10" defaultRowHeight="16" x14ac:dyDescent="0.2"/>
  <cols>
    <col min="3" max="6" width="11" bestFit="1" customWidth="1"/>
    <col min="7" max="7" width="14.83203125" customWidth="1"/>
    <col min="8" max="8" width="14.33203125" customWidth="1"/>
    <col min="9" max="9" width="14.1640625" bestFit="1" customWidth="1"/>
    <col min="10" max="10" width="14" bestFit="1" customWidth="1"/>
    <col min="11" max="11" width="12.83203125" customWidth="1"/>
    <col min="12" max="12" width="15.5" customWidth="1"/>
    <col min="13" max="13" width="14.1640625" customWidth="1"/>
    <col min="14" max="14" width="25.1640625" customWidth="1"/>
    <col min="15" max="15" width="8.83203125" customWidth="1"/>
    <col min="16" max="16" width="12" customWidth="1"/>
    <col min="17" max="17" width="14.6640625" customWidth="1"/>
  </cols>
  <sheetData>
    <row r="1" spans="1:36" x14ac:dyDescent="0.2">
      <c r="A1" s="11" t="s">
        <v>5</v>
      </c>
      <c r="B1" s="11" t="s">
        <v>0</v>
      </c>
      <c r="C1" s="11" t="s">
        <v>44</v>
      </c>
      <c r="D1" s="11" t="s">
        <v>4</v>
      </c>
      <c r="E1" s="11" t="s">
        <v>3</v>
      </c>
      <c r="F1" s="11" t="s">
        <v>1</v>
      </c>
      <c r="G1" s="11" t="s">
        <v>2</v>
      </c>
      <c r="H1" s="11" t="s">
        <v>21</v>
      </c>
      <c r="I1" s="11" t="s">
        <v>22</v>
      </c>
      <c r="J1" s="11" t="s">
        <v>12</v>
      </c>
      <c r="K1" s="11" t="s">
        <v>13</v>
      </c>
      <c r="L1" s="11" t="s">
        <v>14</v>
      </c>
      <c r="M1" s="11" t="s">
        <v>6</v>
      </c>
      <c r="N1" s="11" t="s">
        <v>7</v>
      </c>
      <c r="P1" t="s">
        <v>49</v>
      </c>
      <c r="Q1" t="s">
        <v>46</v>
      </c>
      <c r="R1" t="s">
        <v>45</v>
      </c>
      <c r="T1" t="s">
        <v>50</v>
      </c>
      <c r="U1" t="s">
        <v>46</v>
      </c>
      <c r="V1" t="s">
        <v>45</v>
      </c>
      <c r="X1" t="s">
        <v>51</v>
      </c>
      <c r="Y1" t="s">
        <v>55</v>
      </c>
      <c r="Z1" t="s">
        <v>56</v>
      </c>
      <c r="AB1" t="s">
        <v>52</v>
      </c>
      <c r="AC1" t="s">
        <v>57</v>
      </c>
      <c r="AD1" t="s">
        <v>58</v>
      </c>
      <c r="AF1" t="s">
        <v>53</v>
      </c>
      <c r="AG1" t="s">
        <v>59</v>
      </c>
      <c r="AI1" t="s">
        <v>54</v>
      </c>
      <c r="AJ1" t="s">
        <v>60</v>
      </c>
    </row>
    <row r="2" spans="1:36" x14ac:dyDescent="0.2">
      <c r="A2" s="11"/>
      <c r="B2" s="11"/>
      <c r="C2" s="11">
        <v>4</v>
      </c>
      <c r="D2" s="17">
        <v>8.0749515561685095E-2</v>
      </c>
      <c r="E2" s="17">
        <v>0.19936570830266601</v>
      </c>
      <c r="F2" s="17">
        <v>7.0000000000000001E-3</v>
      </c>
      <c r="G2" s="17">
        <v>2E-3</v>
      </c>
      <c r="H2" s="17">
        <f t="shared" ref="H2" si="0">F2*1.921</f>
        <v>1.3447000000000001E-2</v>
      </c>
      <c r="I2" s="17">
        <f t="shared" ref="I2" si="1">G2*1.921</f>
        <v>3.8420000000000004E-3</v>
      </c>
      <c r="J2" s="17">
        <f>(((H2^2) / ((4.135667696E-15))) * (1/(SQRT(PI()*((D2+0.3)*0.000086173*300)))) * EXP(-(D2+0.3) / (4 * 0.000086173 * 300)))</f>
        <v>6258648576.7833862</v>
      </c>
      <c r="K2" s="17">
        <f>(((I2^2) / ((4.135667696E-15))) * (1/(SQRT(PI()*((E2+0.3)*0.000086173*300)))) * EXP(-(E2+0.3) / (4 * 0.000086173 * 300)))</f>
        <v>141672902.97528294</v>
      </c>
      <c r="L2" s="18">
        <v>4</v>
      </c>
      <c r="M2" s="18">
        <f>(((1.6E-19)*(L2*0.0000001)^2)*J2)/(2*300*0.00008618*1.6E-19)</f>
        <v>1.9366128496274105E-2</v>
      </c>
      <c r="N2" s="18">
        <f>(((1.6E-19)*(L2*0.0000001)^2)*K2)/(2*300*0.00008618*1.6E-19)</f>
        <v>4.3837828722915719E-4</v>
      </c>
      <c r="P2" t="s">
        <v>8</v>
      </c>
      <c r="Q2" s="10">
        <f>M8</f>
        <v>2.8719836817603771E-2</v>
      </c>
      <c r="R2" s="10">
        <f>M8</f>
        <v>2.8719836817603771E-2</v>
      </c>
      <c r="T2" t="s">
        <v>8</v>
      </c>
      <c r="U2" s="10">
        <f>N8</f>
        <v>7.8542776461890671E-4</v>
      </c>
      <c r="V2" s="10">
        <f>N9</f>
        <v>5.8575880802502625E-4</v>
      </c>
      <c r="X2" t="s">
        <v>8</v>
      </c>
      <c r="Y2" s="10">
        <f>F8</f>
        <v>8.3333333333333332E-3</v>
      </c>
      <c r="Z2" s="10">
        <f>F9</f>
        <v>1.9663841605003498E-3</v>
      </c>
      <c r="AB2" t="s">
        <v>8</v>
      </c>
      <c r="AC2" s="10">
        <f>G8</f>
        <v>2.5000000000000001E-3</v>
      </c>
      <c r="AD2" s="10">
        <f>G9</f>
        <v>1.0488088481701515E-3</v>
      </c>
      <c r="AF2" t="s">
        <v>8</v>
      </c>
      <c r="AG2" s="10">
        <f>D8</f>
        <v>8.0749515561685095E-2</v>
      </c>
      <c r="AI2" t="s">
        <v>8</v>
      </c>
      <c r="AJ2" s="10">
        <f>E8</f>
        <v>0.19936570830266601</v>
      </c>
    </row>
    <row r="3" spans="1:36" x14ac:dyDescent="0.2">
      <c r="A3" s="11"/>
      <c r="B3" s="11"/>
      <c r="C3" s="11">
        <v>5</v>
      </c>
      <c r="D3" s="17">
        <v>8.0749515561685095E-2</v>
      </c>
      <c r="E3" s="17">
        <v>0.19936570830266601</v>
      </c>
      <c r="F3" s="11">
        <v>6.0000000000000001E-3</v>
      </c>
      <c r="G3" s="11">
        <v>1E-3</v>
      </c>
      <c r="H3" s="17">
        <f t="shared" ref="H3" si="2">F3*1.921</f>
        <v>1.1526E-2</v>
      </c>
      <c r="I3" s="17">
        <f t="shared" ref="I3" si="3">G3*1.921</f>
        <v>1.9210000000000002E-3</v>
      </c>
      <c r="J3" s="17">
        <f>(((H3^2) / ((4.135667696E-15))) * (1/(SQRT(PI()*((D3+0.3)*0.000086173*300)))) * EXP(-(D3+0.3) / (4 * 0.000086173 * 300)))</f>
        <v>4598190791.1061611</v>
      </c>
      <c r="K3" s="17">
        <f>(((I3^2) / ((4.135667696E-15))) * (1/(SQRT(PI()*((E3+0.3)*0.000086173*300)))) * EXP(-(E3+0.3) / (4 * 0.000086173 * 300)))</f>
        <v>35418225.743820734</v>
      </c>
      <c r="L3" s="18">
        <v>4</v>
      </c>
      <c r="M3" s="18">
        <f>(((1.6E-19)*(L3*0.0000001)^2)*J3)/(2*300*0.00008618*1.6E-19)</f>
        <v>1.4228176038078933E-2</v>
      </c>
      <c r="N3" s="18">
        <f>(((1.6E-19)*(L3*0.0000001)^2)*K3)/(2*300*0.00008618*1.6E-19)</f>
        <v>1.095945718072893E-4</v>
      </c>
      <c r="P3" t="s">
        <v>47</v>
      </c>
      <c r="Q3" s="10">
        <f>M17</f>
        <v>1.5258890312041131E-2</v>
      </c>
      <c r="R3" s="10">
        <f>M18</f>
        <v>1.6981662588072221E-2</v>
      </c>
      <c r="T3" t="s">
        <v>47</v>
      </c>
      <c r="U3" s="10">
        <f>N17</f>
        <v>2.8671325605327709E-3</v>
      </c>
      <c r="V3" s="10">
        <f>N18</f>
        <v>7.5834630837255798E-4</v>
      </c>
      <c r="X3" t="s">
        <v>47</v>
      </c>
      <c r="Y3" s="10">
        <f>F17</f>
        <v>7.4999999999999997E-3</v>
      </c>
      <c r="Z3" s="10">
        <f>F18</f>
        <v>4.3243496620879304E-3</v>
      </c>
      <c r="AB3" t="s">
        <v>47</v>
      </c>
      <c r="AC3" s="10">
        <f>G17</f>
        <v>3.666666666666667E-3</v>
      </c>
      <c r="AD3" s="10">
        <f>G18</f>
        <v>5.1639777949432221E-4</v>
      </c>
      <c r="AF3" t="s">
        <v>47</v>
      </c>
      <c r="AG3" s="10">
        <f>D17</f>
        <v>0.13774232897008101</v>
      </c>
      <c r="AI3" t="s">
        <v>47</v>
      </c>
      <c r="AJ3" s="10">
        <f>E17</f>
        <v>0.13889493440377901</v>
      </c>
    </row>
    <row r="4" spans="1:36" x14ac:dyDescent="0.2">
      <c r="A4" s="12" t="s">
        <v>17</v>
      </c>
      <c r="B4" s="12" t="s">
        <v>8</v>
      </c>
      <c r="C4" s="12">
        <v>6</v>
      </c>
      <c r="D4" s="17">
        <v>8.0749515561685095E-2</v>
      </c>
      <c r="E4" s="17">
        <v>0.19936570830266601</v>
      </c>
      <c r="F4" s="17">
        <v>7.0000000000000001E-3</v>
      </c>
      <c r="G4" s="17">
        <v>2E-3</v>
      </c>
      <c r="H4" s="17">
        <f t="shared" ref="H4" si="4">F4*1.921</f>
        <v>1.3447000000000001E-2</v>
      </c>
      <c r="I4" s="17">
        <f t="shared" ref="I4" si="5">G4*1.921</f>
        <v>3.8420000000000004E-3</v>
      </c>
      <c r="J4" s="17">
        <f>(((H4^2) / ((4.135667696E-15))) * (1/(SQRT(PI()*((D4+0.3)*0.000086173*300)))) * EXP(-(D4+0.3) / (4 * 0.000086173 * 300)))</f>
        <v>6258648576.7833862</v>
      </c>
      <c r="K4" s="17">
        <f>(((I4^2) / ((4.135667696E-15))) * (1/(SQRT(PI()*((E4+0.3)*0.000086173*300)))) * EXP(-(E4+0.3) / (4 * 0.000086173 * 300)))</f>
        <v>141672902.97528294</v>
      </c>
      <c r="L4" s="18">
        <v>4</v>
      </c>
      <c r="M4" s="18">
        <f>(((1.6E-19)*(L4*0.0000001)^2)*J4)/(2*300*0.00008618*1.6E-19)</f>
        <v>1.9366128496274105E-2</v>
      </c>
      <c r="N4" s="18">
        <f>(((1.6E-19)*(L4*0.0000001)^2)*K4)/(2*300*0.00008618*1.6E-19)</f>
        <v>4.3837828722915719E-4</v>
      </c>
      <c r="P4" t="s">
        <v>10</v>
      </c>
      <c r="Q4" s="10">
        <f>M27</f>
        <v>0.31988568861300964</v>
      </c>
      <c r="R4" s="10">
        <f>M28</f>
        <v>0.24096177846579647</v>
      </c>
      <c r="T4" t="s">
        <v>10</v>
      </c>
      <c r="U4" s="10">
        <f>N27</f>
        <v>1.0438190960598873E-3</v>
      </c>
      <c r="V4" s="10">
        <f>N28</f>
        <v>5.9444356776639331E-4</v>
      </c>
      <c r="X4" t="s">
        <v>10</v>
      </c>
      <c r="Y4" s="10">
        <f>F27</f>
        <v>5.6857142857142842E-2</v>
      </c>
      <c r="Z4" s="10">
        <f>F28</f>
        <v>2.3248143807112698E-2</v>
      </c>
      <c r="AB4" t="s">
        <v>10</v>
      </c>
      <c r="AC4" s="10">
        <f>G27</f>
        <v>5.2857142857142851E-3</v>
      </c>
      <c r="AD4" s="10">
        <f>G28</f>
        <v>2.1380899352993949E-3</v>
      </c>
      <c r="AF4" t="s">
        <v>10</v>
      </c>
      <c r="AG4" s="10">
        <f>D27</f>
        <v>0.22153208372215102</v>
      </c>
      <c r="AI4" t="s">
        <v>10</v>
      </c>
      <c r="AJ4" s="10">
        <f>E27</f>
        <v>0.31357201209075897</v>
      </c>
    </row>
    <row r="5" spans="1:36" x14ac:dyDescent="0.2">
      <c r="A5" s="12"/>
      <c r="B5" s="12"/>
      <c r="C5" s="12">
        <v>7</v>
      </c>
      <c r="D5" s="17">
        <v>8.0749515561685095E-2</v>
      </c>
      <c r="E5" s="17">
        <v>0.19936570830266601</v>
      </c>
      <c r="F5" s="17">
        <v>8.9999999999999993E-3</v>
      </c>
      <c r="G5" s="17">
        <v>3.0000000000000001E-3</v>
      </c>
      <c r="H5" s="13">
        <f>F5*1.921</f>
        <v>1.7288999999999999E-2</v>
      </c>
      <c r="I5" s="13">
        <f>G5*1.921</f>
        <v>5.7629999999999999E-3</v>
      </c>
      <c r="J5" s="13">
        <f>(((H5^2) / ((4.135667696E-15))) * (1/(SQRT(PI()*((D5+0.3)*0.000086173*300)))) * EXP(-(D5+0.3) / (4 * 0.000086173 * 300)))</f>
        <v>10345929279.988861</v>
      </c>
      <c r="K5" s="13">
        <f>(((I5^2) / ((4.135667696E-15))) * (1/(SQRT(PI()*((E5+0.3)*0.000086173*300)))) * EXP(-(E5+0.3) / (4 * 0.000086173 * 300)))</f>
        <v>318764031.69438654</v>
      </c>
      <c r="L5" s="14">
        <v>4</v>
      </c>
      <c r="M5" s="14">
        <f>(((1.6E-19)*(L5*0.0000001)^2)*J5)/(2*300*0.00008618*1.6E-19)</f>
        <v>3.2013396085677596E-2</v>
      </c>
      <c r="N5" s="14">
        <f>(((1.6E-19)*(L5*0.0000001)^2)*K5)/(2*300*0.00008618*1.6E-19)</f>
        <v>9.8635114626560347E-4</v>
      </c>
      <c r="P5" t="s">
        <v>11</v>
      </c>
      <c r="Q5" s="10">
        <f>M34</f>
        <v>2.6994381610264594E-4</v>
      </c>
      <c r="R5" s="10">
        <f>M35</f>
        <v>2.8415138537120626E-4</v>
      </c>
      <c r="T5" t="s">
        <v>11</v>
      </c>
      <c r="U5" s="10">
        <f>N34</f>
        <v>4.8466387644114354E-4</v>
      </c>
      <c r="V5" s="10">
        <f>N35</f>
        <v>4.4353115441056403E-4</v>
      </c>
      <c r="X5" t="s">
        <v>11</v>
      </c>
      <c r="Y5" s="10">
        <f>F34</f>
        <v>4.0000000000000001E-3</v>
      </c>
      <c r="Z5" s="10">
        <f>F35</f>
        <v>2.0000000000000005E-3</v>
      </c>
      <c r="AB5" t="s">
        <v>11</v>
      </c>
      <c r="AC5" s="10">
        <f>G34</f>
        <v>3.0000000000000001E-3</v>
      </c>
      <c r="AD5" s="10">
        <f>G35</f>
        <v>1.6329931618554519E-3</v>
      </c>
      <c r="AF5" t="s">
        <v>11</v>
      </c>
      <c r="AG5" s="10">
        <f>D34</f>
        <v>0.39363829187570698</v>
      </c>
      <c r="AI5" t="s">
        <v>11</v>
      </c>
      <c r="AJ5" s="10">
        <f>E34</f>
        <v>0.285376931681323</v>
      </c>
    </row>
    <row r="6" spans="1:36" x14ac:dyDescent="0.2">
      <c r="A6" s="12"/>
      <c r="B6" s="12"/>
      <c r="C6" s="12">
        <v>8</v>
      </c>
      <c r="D6" s="17">
        <v>8.0749515561685095E-2</v>
      </c>
      <c r="E6" s="17">
        <v>0.19936570830266601</v>
      </c>
      <c r="F6" s="17">
        <v>1.0999999999999999E-2</v>
      </c>
      <c r="G6" s="17">
        <v>4.0000000000000001E-3</v>
      </c>
      <c r="H6" s="13">
        <f>F6*1.921</f>
        <v>2.1131E-2</v>
      </c>
      <c r="I6" s="13">
        <f>G6*1.921</f>
        <v>7.6840000000000007E-3</v>
      </c>
      <c r="J6" s="13">
        <f>(((H6^2) / ((4.135667696E-15))) * (1/(SQRT(PI()*((D6+0.3)*0.000086173*300)))) * EXP(-(D6+0.3) / (4 * 0.000086173 * 300)))</f>
        <v>15455030158.995708</v>
      </c>
      <c r="K6" s="13">
        <f>(((I6^2) / ((4.135667696E-15))) * (1/(SQRT(PI()*((E6+0.3)*0.000086173*300)))) * EXP(-(E6+0.3) / (4 * 0.000086173 * 300)))</f>
        <v>566691611.90113175</v>
      </c>
      <c r="L6" s="14">
        <v>4</v>
      </c>
      <c r="M6" s="14">
        <f>(((1.6E-19)*(L6*0.0000001)^2)*J6)/(2*300*0.00008618*1.6E-19)</f>
        <v>4.782248057243197E-2</v>
      </c>
      <c r="N6" s="14">
        <f>(((1.6E-19)*(L6*0.0000001)^2)*K6)/(2*300*0.00008618*1.6E-19)</f>
        <v>1.7535131489166288E-3</v>
      </c>
    </row>
    <row r="7" spans="1:36" x14ac:dyDescent="0.2">
      <c r="A7" s="12"/>
      <c r="B7" s="12"/>
      <c r="C7" s="12">
        <v>9</v>
      </c>
      <c r="D7" s="17">
        <v>8.0749515561685095E-2</v>
      </c>
      <c r="E7" s="17">
        <v>0.19936570830266601</v>
      </c>
      <c r="F7" s="17">
        <v>0.01</v>
      </c>
      <c r="G7" s="17">
        <v>3.0000000000000001E-3</v>
      </c>
      <c r="H7" s="13">
        <f>F7*1.921</f>
        <v>1.9210000000000001E-2</v>
      </c>
      <c r="I7" s="13">
        <f>G7*1.921</f>
        <v>5.7629999999999999E-3</v>
      </c>
      <c r="J7" s="13">
        <f>(((H7^2) / ((4.135667696E-15))) * (1/(SQRT(PI()*((D7+0.3)*0.000086173*300)))) * EXP(-(D7+0.3) / (4 * 0.000086173 * 300)))</f>
        <v>12772752197.517115</v>
      </c>
      <c r="K7" s="13">
        <f>(((I7^2) / ((4.135667696E-15))) * (1/(SQRT(PI()*((E7+0.3)*0.000086173*300)))) * EXP(-(E7+0.3) / (4 * 0.000086173 * 300)))</f>
        <v>318764031.69438654</v>
      </c>
      <c r="L7" s="14">
        <v>4</v>
      </c>
      <c r="M7" s="14">
        <f>(((1.6E-19)*(L7*0.0000001)^2)*J7)/(2*300*0.00008618*1.6E-19)</f>
        <v>3.9522711216885928E-2</v>
      </c>
      <c r="N7" s="14">
        <f>(((1.6E-19)*(L7*0.0000001)^2)*K7)/(2*300*0.00008618*1.6E-19)</f>
        <v>9.8635114626560347E-4</v>
      </c>
    </row>
    <row r="8" spans="1:36" x14ac:dyDescent="0.2">
      <c r="A8" s="12"/>
      <c r="B8" s="12"/>
      <c r="C8" s="14" t="s">
        <v>46</v>
      </c>
      <c r="D8" s="14">
        <f>AVERAGE(D2:D7)</f>
        <v>8.0749515561685095E-2</v>
      </c>
      <c r="E8" s="14">
        <f>AVERAGE(E2:E7)</f>
        <v>0.19936570830266601</v>
      </c>
      <c r="F8" s="14">
        <f>AVERAGE(F2:F7)</f>
        <v>8.3333333333333332E-3</v>
      </c>
      <c r="G8" s="14">
        <f>AVERAGE(G2:G7)</f>
        <v>2.5000000000000001E-3</v>
      </c>
      <c r="H8" s="13"/>
      <c r="I8" s="13"/>
      <c r="J8" s="13"/>
      <c r="K8" s="13"/>
      <c r="L8" s="14"/>
      <c r="M8" s="14">
        <f>AVERAGE(M2:M7)</f>
        <v>2.8719836817603771E-2</v>
      </c>
      <c r="N8" s="14">
        <f>AVERAGE(N2:N7)</f>
        <v>7.8542776461890671E-4</v>
      </c>
    </row>
    <row r="9" spans="1:36" x14ac:dyDescent="0.2">
      <c r="A9" s="12"/>
      <c r="B9" s="12"/>
      <c r="C9" s="14" t="s">
        <v>45</v>
      </c>
      <c r="D9" s="14">
        <f>STDEV(D2:D7)</f>
        <v>0</v>
      </c>
      <c r="E9" s="14">
        <f>STDEV(E2:E7)</f>
        <v>0</v>
      </c>
      <c r="F9" s="14">
        <f>STDEV(F2:F7)</f>
        <v>1.9663841605003498E-3</v>
      </c>
      <c r="G9" s="14">
        <f>STDEV(G2:G7)</f>
        <v>1.0488088481701515E-3</v>
      </c>
      <c r="H9" s="13"/>
      <c r="I9" s="13"/>
      <c r="J9" s="13"/>
      <c r="K9" s="13"/>
      <c r="L9" s="14"/>
      <c r="M9" s="14">
        <f>STDEV(M2:M7)</f>
        <v>1.3247283323253117E-2</v>
      </c>
      <c r="N9" s="14">
        <f>STDEV(N2:N7)</f>
        <v>5.8575880802502625E-4</v>
      </c>
    </row>
    <row r="10" spans="1:36" x14ac:dyDescent="0.2">
      <c r="A10" s="12"/>
      <c r="B10" s="12"/>
      <c r="C10" s="12"/>
      <c r="D10" s="13"/>
      <c r="E10" s="13"/>
      <c r="F10" s="12"/>
      <c r="G10" s="12"/>
      <c r="H10" s="13"/>
      <c r="I10" s="13"/>
      <c r="J10" s="13"/>
      <c r="K10" s="13"/>
      <c r="L10" s="14"/>
      <c r="M10" s="14"/>
      <c r="N10" s="14"/>
    </row>
    <row r="11" spans="1:36" x14ac:dyDescent="0.2">
      <c r="A11" s="12" t="s">
        <v>48</v>
      </c>
      <c r="B11" s="12" t="s">
        <v>9</v>
      </c>
      <c r="C11" s="12">
        <v>5</v>
      </c>
      <c r="D11" s="17">
        <v>0.13774232897008101</v>
      </c>
      <c r="E11" s="17">
        <v>0.13889493440377901</v>
      </c>
      <c r="F11" s="12">
        <v>6.0000000000000001E-3</v>
      </c>
      <c r="G11" s="12">
        <v>4.0000000000000001E-3</v>
      </c>
      <c r="H11" s="13">
        <f t="shared" ref="H11:I16" si="6">F11*1.921</f>
        <v>1.1526E-2</v>
      </c>
      <c r="I11" s="13">
        <f t="shared" si="6"/>
        <v>7.6840000000000007E-3</v>
      </c>
      <c r="J11" s="13">
        <f t="shared" ref="J11:K16" si="7">(((H11^2) / ((4.135667696E-15))) * (1/(SQRT(PI()*((D11+0.3)*0.000086173*300)))) * EXP(-(D11+0.3) / (4 * 0.000086173 * 300)))</f>
        <v>2471366694.5342951</v>
      </c>
      <c r="K11" s="13">
        <f t="shared" si="7"/>
        <v>1084783100.7806969</v>
      </c>
      <c r="L11" s="14">
        <v>4</v>
      </c>
      <c r="M11" s="14">
        <f t="shared" ref="M11:M16" si="8">(((1.6E-19)*(L11*0.0000001)^2)*J11)/(2*300*0.00008618*1.6E-19)</f>
        <v>7.6471468849208454E-3</v>
      </c>
      <c r="N11" s="14">
        <f t="shared" ref="N11:N16" si="9">(((1.6E-19)*(L11*0.0000001)^2)*K11)/(2*300*0.00008618*1.6E-19)</f>
        <v>3.3566429976969029E-3</v>
      </c>
    </row>
    <row r="12" spans="1:36" x14ac:dyDescent="0.2">
      <c r="A12" s="12"/>
      <c r="B12" s="12"/>
      <c r="C12" s="12">
        <v>6</v>
      </c>
      <c r="D12" s="17">
        <v>0.13774232897008101</v>
      </c>
      <c r="E12" s="17">
        <v>0.13889493440377901</v>
      </c>
      <c r="F12" s="17">
        <v>4.0000000000000001E-3</v>
      </c>
      <c r="G12" s="17">
        <v>3.0000000000000001E-3</v>
      </c>
      <c r="H12" s="17">
        <f t="shared" si="6"/>
        <v>7.6840000000000007E-3</v>
      </c>
      <c r="I12" s="17">
        <f t="shared" si="6"/>
        <v>5.7629999999999999E-3</v>
      </c>
      <c r="J12" s="17">
        <f t="shared" si="7"/>
        <v>1098385197.5707982</v>
      </c>
      <c r="K12" s="17">
        <f t="shared" si="7"/>
        <v>610190494.18914187</v>
      </c>
      <c r="L12" s="18">
        <v>4</v>
      </c>
      <c r="M12" s="18">
        <f>(((1.6E-19)*(L12*0.0000001)^2)*J12)/(2*300*0.00008618*1.6E-19)</f>
        <v>3.3987319488537103E-3</v>
      </c>
      <c r="N12" s="18">
        <f t="shared" si="9"/>
        <v>1.8881116862045073E-3</v>
      </c>
    </row>
    <row r="13" spans="1:36" x14ac:dyDescent="0.2">
      <c r="A13" s="12"/>
      <c r="B13" s="12"/>
      <c r="C13" s="12">
        <v>7</v>
      </c>
      <c r="D13" s="17">
        <v>0.13774232897008101</v>
      </c>
      <c r="E13" s="17">
        <v>0.13889493440377901</v>
      </c>
      <c r="F13" s="17">
        <v>3.0000000000000001E-3</v>
      </c>
      <c r="G13" s="17">
        <v>3.0000000000000001E-3</v>
      </c>
      <c r="H13" s="13">
        <f t="shared" si="6"/>
        <v>5.7629999999999999E-3</v>
      </c>
      <c r="I13" s="13">
        <f t="shared" si="6"/>
        <v>5.7629999999999999E-3</v>
      </c>
      <c r="J13" s="13">
        <f t="shared" si="7"/>
        <v>617841673.63357377</v>
      </c>
      <c r="K13" s="13">
        <f t="shared" si="7"/>
        <v>610190494.18914187</v>
      </c>
      <c r="L13" s="14">
        <v>4</v>
      </c>
      <c r="M13" s="14">
        <f t="shared" si="8"/>
        <v>1.9117867212302114E-3</v>
      </c>
      <c r="N13" s="14">
        <f t="shared" si="9"/>
        <v>1.8881116862045073E-3</v>
      </c>
    </row>
    <row r="14" spans="1:36" x14ac:dyDescent="0.2">
      <c r="A14" s="12"/>
      <c r="B14" s="12"/>
      <c r="C14" s="12">
        <v>8</v>
      </c>
      <c r="D14" s="17">
        <v>0.13774232897008101</v>
      </c>
      <c r="E14" s="17">
        <v>0.13889493440377901</v>
      </c>
      <c r="F14" s="12">
        <v>8.9999999999999993E-3</v>
      </c>
      <c r="G14" s="12">
        <v>4.0000000000000001E-3</v>
      </c>
      <c r="H14" s="13">
        <f t="shared" si="6"/>
        <v>1.7288999999999999E-2</v>
      </c>
      <c r="I14" s="13">
        <f t="shared" si="6"/>
        <v>7.6840000000000007E-3</v>
      </c>
      <c r="J14" s="13">
        <f t="shared" si="7"/>
        <v>5560575062.7021637</v>
      </c>
      <c r="K14" s="13">
        <f t="shared" si="7"/>
        <v>1084783100.7806969</v>
      </c>
      <c r="L14" s="14">
        <v>4</v>
      </c>
      <c r="M14" s="14">
        <f t="shared" si="8"/>
        <v>1.72060804910719E-2</v>
      </c>
      <c r="N14" s="14">
        <f t="shared" si="9"/>
        <v>3.3566429976969029E-3</v>
      </c>
    </row>
    <row r="15" spans="1:36" x14ac:dyDescent="0.2">
      <c r="A15" s="12"/>
      <c r="B15" s="12"/>
      <c r="C15" s="12">
        <v>9</v>
      </c>
      <c r="D15" s="17">
        <v>0.13774232897008101</v>
      </c>
      <c r="E15" s="17">
        <v>0.13889493440377901</v>
      </c>
      <c r="F15" s="12">
        <v>1.4999999999999999E-2</v>
      </c>
      <c r="G15" s="12">
        <v>4.0000000000000001E-3</v>
      </c>
      <c r="H15" s="13">
        <f t="shared" si="6"/>
        <v>2.8815E-2</v>
      </c>
      <c r="I15" s="13">
        <f t="shared" si="6"/>
        <v>7.6840000000000007E-3</v>
      </c>
      <c r="J15" s="13">
        <f t="shared" si="7"/>
        <v>15446041840.839344</v>
      </c>
      <c r="K15" s="13">
        <f t="shared" si="7"/>
        <v>1084783100.7806969</v>
      </c>
      <c r="L15" s="14">
        <v>4</v>
      </c>
      <c r="M15" s="14">
        <f t="shared" si="8"/>
        <v>4.7794668030755279E-2</v>
      </c>
      <c r="N15" s="14">
        <f t="shared" si="9"/>
        <v>3.3566429976969029E-3</v>
      </c>
    </row>
    <row r="16" spans="1:36" x14ac:dyDescent="0.2">
      <c r="A16" s="12"/>
      <c r="B16" s="12"/>
      <c r="C16" s="12">
        <v>10</v>
      </c>
      <c r="D16" s="17">
        <v>0.13774232897008101</v>
      </c>
      <c r="E16" s="17">
        <v>0.13889493440377901</v>
      </c>
      <c r="F16" s="12">
        <v>8.0000000000000002E-3</v>
      </c>
      <c r="G16" s="12">
        <v>4.0000000000000001E-3</v>
      </c>
      <c r="H16" s="13">
        <f t="shared" si="6"/>
        <v>1.5368000000000001E-2</v>
      </c>
      <c r="I16" s="13">
        <f t="shared" si="6"/>
        <v>7.6840000000000007E-3</v>
      </c>
      <c r="J16" s="13">
        <f t="shared" si="7"/>
        <v>4393540790.2831926</v>
      </c>
      <c r="K16" s="13">
        <f t="shared" si="7"/>
        <v>1084783100.7806969</v>
      </c>
      <c r="L16" s="14">
        <v>4</v>
      </c>
      <c r="M16" s="14">
        <f t="shared" si="8"/>
        <v>1.3594927795414841E-2</v>
      </c>
      <c r="N16" s="14">
        <f t="shared" si="9"/>
        <v>3.3566429976969029E-3</v>
      </c>
    </row>
    <row r="17" spans="1:14" x14ac:dyDescent="0.2">
      <c r="A17" s="12"/>
      <c r="B17" s="12"/>
      <c r="C17" s="14" t="s">
        <v>46</v>
      </c>
      <c r="D17" s="14">
        <f>AVERAGE(D11:D16)</f>
        <v>0.13774232897008101</v>
      </c>
      <c r="E17" s="14">
        <f>AVERAGE(E11:E16)</f>
        <v>0.13889493440377901</v>
      </c>
      <c r="F17" s="14">
        <f>AVERAGE(F11:F16)</f>
        <v>7.4999999999999997E-3</v>
      </c>
      <c r="G17" s="14">
        <f>AVERAGE(G11:G16)</f>
        <v>3.666666666666667E-3</v>
      </c>
      <c r="H17" s="13"/>
      <c r="I17" s="13"/>
      <c r="J17" s="13"/>
      <c r="K17" s="13"/>
      <c r="L17" s="14"/>
      <c r="M17" s="14">
        <f>AVERAGE(M11:M16)</f>
        <v>1.5258890312041131E-2</v>
      </c>
      <c r="N17" s="14">
        <f>AVERAGE(N11:N16)</f>
        <v>2.8671325605327709E-3</v>
      </c>
    </row>
    <row r="18" spans="1:14" x14ac:dyDescent="0.2">
      <c r="A18" s="12"/>
      <c r="B18" s="12"/>
      <c r="C18" s="14" t="s">
        <v>45</v>
      </c>
      <c r="D18" s="14">
        <f>STDEV(D11:D16)</f>
        <v>0</v>
      </c>
      <c r="E18" s="14">
        <f>STDEV(E11:E16)</f>
        <v>0</v>
      </c>
      <c r="F18" s="14">
        <f>STDEV(F11:F16)</f>
        <v>4.3243496620879304E-3</v>
      </c>
      <c r="G18" s="14">
        <f>STDEV(G11:G16)</f>
        <v>5.1639777949432221E-4</v>
      </c>
      <c r="H18" s="13"/>
      <c r="I18" s="13"/>
      <c r="J18" s="13"/>
      <c r="K18" s="13"/>
      <c r="L18" s="14"/>
      <c r="M18" s="14">
        <f>STDEV(M11:M16)</f>
        <v>1.6981662588072221E-2</v>
      </c>
      <c r="N18" s="14">
        <f>STDEV(N11:N16)</f>
        <v>7.5834630837255798E-4</v>
      </c>
    </row>
    <row r="19" spans="1:14" x14ac:dyDescent="0.2">
      <c r="A19" s="12"/>
      <c r="B19" s="12"/>
      <c r="C19" s="12"/>
      <c r="D19" s="13"/>
      <c r="E19" s="13"/>
      <c r="F19" s="12"/>
      <c r="G19" s="12"/>
      <c r="H19" s="13"/>
      <c r="I19" s="13"/>
      <c r="J19" s="13"/>
      <c r="K19" s="13"/>
      <c r="L19" s="14"/>
      <c r="M19" s="14"/>
      <c r="N19" s="14"/>
    </row>
    <row r="20" spans="1:14" x14ac:dyDescent="0.2">
      <c r="A20" s="12" t="s">
        <v>17</v>
      </c>
      <c r="B20" s="12" t="s">
        <v>10</v>
      </c>
      <c r="C20" s="12">
        <v>4</v>
      </c>
      <c r="D20" s="17">
        <v>0.221532083722151</v>
      </c>
      <c r="E20" s="17">
        <v>0.31357201209075902</v>
      </c>
      <c r="F20" s="12">
        <v>8.1000000000000003E-2</v>
      </c>
      <c r="G20" s="12">
        <v>5.0000000000000001E-3</v>
      </c>
      <c r="H20" s="13">
        <f t="shared" ref="H20" si="10">F20*1.921</f>
        <v>0.15560100000000002</v>
      </c>
      <c r="I20" s="13">
        <f t="shared" ref="I20" si="11">G20*1.921</f>
        <v>9.6050000000000007E-3</v>
      </c>
      <c r="J20" s="13">
        <f t="shared" ref="J20" si="12">(((H20^2) / ((4.135667696E-15))) * (1/(SQRT(PI()*((D20+0.3)*0.000086173*300)))) * EXP(-(D20+0.3) / (4 * 0.000086173 * 300)))</f>
        <v>183514609230.59512</v>
      </c>
      <c r="K20" s="13">
        <f t="shared" ref="K20" si="13">(((I20^2) / ((4.135667696E-15))) * (1/(SQRT(PI()*((E20+0.3)*0.000086173*300)))) * EXP(-(E20+0.3) / (4 * 0.000086173 * 300)))</f>
        <v>264725746.02960527</v>
      </c>
      <c r="L20" s="14">
        <v>4</v>
      </c>
      <c r="M20" s="14">
        <f t="shared" ref="M20" si="14">(((1.6E-19)*(L20*0.0000001)^2)*J20)/(2*300*0.00008618*1.6E-19)</f>
        <v>0.56784902678299698</v>
      </c>
      <c r="N20" s="14">
        <f t="shared" ref="N20" si="15">(((1.6E-19)*(L20*0.0000001)^2)*K20)/(2*300*0.00008618*1.6E-19)</f>
        <v>8.1914054623533734E-4</v>
      </c>
    </row>
    <row r="21" spans="1:14" x14ac:dyDescent="0.2">
      <c r="A21" s="12"/>
      <c r="B21" s="12"/>
      <c r="C21" s="12">
        <v>5</v>
      </c>
      <c r="D21" s="17">
        <v>0.221532083722151</v>
      </c>
      <c r="E21" s="17">
        <v>0.31357201209075902</v>
      </c>
      <c r="F21" s="16">
        <v>8.2000000000000003E-2</v>
      </c>
      <c r="G21" s="16">
        <v>5.0000000000000001E-3</v>
      </c>
      <c r="H21" s="13">
        <f t="shared" ref="H21:I26" si="16">F21*1.921</f>
        <v>0.15752200000000002</v>
      </c>
      <c r="I21" s="13">
        <f t="shared" si="16"/>
        <v>9.6050000000000007E-3</v>
      </c>
      <c r="J21" s="13">
        <f t="shared" ref="J21:K26" si="17">(((H21^2) / ((4.135667696E-15))) * (1/(SQRT(PI()*((D21+0.3)*0.000086173*300)))) * EXP(-(D21+0.3) / (4 * 0.000086173 * 300)))</f>
        <v>188073804674.06213</v>
      </c>
      <c r="K21" s="13">
        <f t="shared" si="17"/>
        <v>264725746.02960527</v>
      </c>
      <c r="L21" s="14">
        <v>4</v>
      </c>
      <c r="M21" s="14">
        <f t="shared" ref="M21:M26" si="18">(((1.6E-19)*(L21*0.0000001)^2)*J21)/(2*300*0.00008618*1.6E-19)</f>
        <v>0.58195653956544302</v>
      </c>
      <c r="N21" s="14">
        <f t="shared" ref="N21:N26" si="19">(((1.6E-19)*(L21*0.0000001)^2)*K21)/(2*300*0.00008618*1.6E-19)</f>
        <v>8.1914054623533734E-4</v>
      </c>
    </row>
    <row r="22" spans="1:14" x14ac:dyDescent="0.2">
      <c r="A22" s="12"/>
      <c r="B22" s="12"/>
      <c r="C22" s="12">
        <v>6</v>
      </c>
      <c r="D22" s="17">
        <v>0.221532083722151</v>
      </c>
      <c r="E22" s="17">
        <v>0.31357201209075902</v>
      </c>
      <c r="F22" s="16">
        <v>8.2000000000000003E-2</v>
      </c>
      <c r="G22" s="16">
        <v>5.0000000000000001E-3</v>
      </c>
      <c r="H22" s="17">
        <f t="shared" si="16"/>
        <v>0.15752200000000002</v>
      </c>
      <c r="I22" s="17">
        <f t="shared" si="16"/>
        <v>9.6050000000000007E-3</v>
      </c>
      <c r="J22" s="17">
        <f t="shared" si="17"/>
        <v>188073804674.06213</v>
      </c>
      <c r="K22" s="17">
        <f t="shared" si="17"/>
        <v>264725746.02960527</v>
      </c>
      <c r="L22" s="18">
        <v>4</v>
      </c>
      <c r="M22" s="18">
        <f>(((1.6E-19)*(L22*0.0000001)^2)*J22)/(2*300*0.00008618*1.6E-19)</f>
        <v>0.58195653956544302</v>
      </c>
      <c r="N22" s="18">
        <f t="shared" si="19"/>
        <v>8.1914054623533734E-4</v>
      </c>
    </row>
    <row r="23" spans="1:14" x14ac:dyDescent="0.2">
      <c r="A23" s="12"/>
      <c r="B23" s="12"/>
      <c r="C23" s="12">
        <v>7</v>
      </c>
      <c r="D23" s="17">
        <v>0.221532083722151</v>
      </c>
      <c r="E23" s="17">
        <v>0.31357201209075902</v>
      </c>
      <c r="F23" s="12">
        <v>3.6999999999999998E-2</v>
      </c>
      <c r="G23" s="12">
        <v>7.0000000000000001E-3</v>
      </c>
      <c r="H23" s="13">
        <f t="shared" si="16"/>
        <v>7.1077000000000001E-2</v>
      </c>
      <c r="I23" s="13">
        <f t="shared" si="16"/>
        <v>1.3447000000000001E-2</v>
      </c>
      <c r="J23" s="13">
        <f t="shared" si="17"/>
        <v>38291647620.28421</v>
      </c>
      <c r="K23" s="13">
        <f t="shared" si="17"/>
        <v>518862462.21802634</v>
      </c>
      <c r="L23" s="14">
        <v>4</v>
      </c>
      <c r="M23" s="14">
        <f t="shared" si="18"/>
        <v>0.11848579754091187</v>
      </c>
      <c r="N23" s="14">
        <f t="shared" si="19"/>
        <v>1.6055154706212614E-3</v>
      </c>
    </row>
    <row r="24" spans="1:14" x14ac:dyDescent="0.2">
      <c r="A24" s="12"/>
      <c r="B24" s="12"/>
      <c r="C24" s="12">
        <v>8</v>
      </c>
      <c r="D24" s="17">
        <v>0.221532083722151</v>
      </c>
      <c r="E24" s="17">
        <v>0.31357201209075902</v>
      </c>
      <c r="F24" s="12">
        <v>3.7999999999999999E-2</v>
      </c>
      <c r="G24" s="12">
        <v>7.0000000000000001E-3</v>
      </c>
      <c r="H24" s="13">
        <f t="shared" si="16"/>
        <v>7.2997999999999993E-2</v>
      </c>
      <c r="I24" s="13">
        <f t="shared" si="16"/>
        <v>1.3447000000000001E-2</v>
      </c>
      <c r="J24" s="13">
        <f t="shared" si="17"/>
        <v>40389436934.762878</v>
      </c>
      <c r="K24" s="13">
        <f t="shared" si="17"/>
        <v>518862462.21802634</v>
      </c>
      <c r="L24" s="14">
        <v>4</v>
      </c>
      <c r="M24" s="14">
        <f t="shared" si="18"/>
        <v>0.12497698440400051</v>
      </c>
      <c r="N24" s="14">
        <f t="shared" si="19"/>
        <v>1.6055154706212614E-3</v>
      </c>
    </row>
    <row r="25" spans="1:14" x14ac:dyDescent="0.2">
      <c r="A25" s="12"/>
      <c r="B25" s="12"/>
      <c r="C25" s="12">
        <v>9</v>
      </c>
      <c r="D25" s="17">
        <v>0.221532083722151</v>
      </c>
      <c r="E25" s="17">
        <v>0.31357201209075902</v>
      </c>
      <c r="F25" s="12">
        <v>4.1000000000000002E-2</v>
      </c>
      <c r="G25" s="12">
        <v>1E-3</v>
      </c>
      <c r="H25" s="13">
        <f t="shared" si="16"/>
        <v>7.8761000000000012E-2</v>
      </c>
      <c r="I25" s="13">
        <f t="shared" si="16"/>
        <v>1.9210000000000002E-3</v>
      </c>
      <c r="J25" s="13">
        <f t="shared" si="17"/>
        <v>47018451168.515533</v>
      </c>
      <c r="K25" s="13">
        <f t="shared" si="17"/>
        <v>10589029.841184212</v>
      </c>
      <c r="L25" s="14">
        <v>4</v>
      </c>
      <c r="M25" s="14">
        <f t="shared" si="18"/>
        <v>0.14548913489136076</v>
      </c>
      <c r="N25" s="14">
        <f t="shared" si="19"/>
        <v>3.2765621849413504E-5</v>
      </c>
    </row>
    <row r="26" spans="1:14" x14ac:dyDescent="0.2">
      <c r="A26" s="12"/>
      <c r="B26" s="12"/>
      <c r="C26" s="12">
        <v>10</v>
      </c>
      <c r="D26" s="17">
        <v>0.221532083722151</v>
      </c>
      <c r="E26" s="17">
        <v>0.31357201209075902</v>
      </c>
      <c r="F26" s="12">
        <v>3.6999999999999998E-2</v>
      </c>
      <c r="G26" s="12">
        <v>7.0000000000000001E-3</v>
      </c>
      <c r="H26" s="13">
        <f t="shared" si="16"/>
        <v>7.1077000000000001E-2</v>
      </c>
      <c r="I26" s="13">
        <f t="shared" si="16"/>
        <v>1.3447000000000001E-2</v>
      </c>
      <c r="J26" s="13">
        <f t="shared" si="17"/>
        <v>38291647620.28421</v>
      </c>
      <c r="K26" s="13">
        <f t="shared" si="17"/>
        <v>518862462.21802634</v>
      </c>
      <c r="L26" s="14">
        <v>4</v>
      </c>
      <c r="M26" s="14">
        <f t="shared" si="18"/>
        <v>0.11848579754091187</v>
      </c>
      <c r="N26" s="14">
        <f t="shared" si="19"/>
        <v>1.6055154706212614E-3</v>
      </c>
    </row>
    <row r="27" spans="1:14" x14ac:dyDescent="0.2">
      <c r="A27" s="12"/>
      <c r="B27" s="12"/>
      <c r="C27" s="14" t="s">
        <v>46</v>
      </c>
      <c r="D27" s="14">
        <f>AVERAGE(D20:D26)</f>
        <v>0.22153208372215102</v>
      </c>
      <c r="E27" s="14">
        <f t="shared" ref="E27:G27" si="20">AVERAGE(E20:E26)</f>
        <v>0.31357201209075897</v>
      </c>
      <c r="F27" s="14">
        <f t="shared" si="20"/>
        <v>5.6857142857142842E-2</v>
      </c>
      <c r="G27" s="14">
        <f t="shared" si="20"/>
        <v>5.2857142857142851E-3</v>
      </c>
      <c r="H27" s="13"/>
      <c r="I27" s="13"/>
      <c r="J27" s="13"/>
      <c r="K27" s="13"/>
      <c r="L27" s="14"/>
      <c r="M27" s="14">
        <f>AVERAGE(M20:M26)</f>
        <v>0.31988568861300964</v>
      </c>
      <c r="N27" s="14">
        <f>AVERAGE(N20:N26)</f>
        <v>1.0438190960598873E-3</v>
      </c>
    </row>
    <row r="28" spans="1:14" x14ac:dyDescent="0.2">
      <c r="A28" s="12"/>
      <c r="B28" s="12"/>
      <c r="C28" s="14" t="s">
        <v>45</v>
      </c>
      <c r="D28" s="14">
        <f>STDEV(D20:D26)</f>
        <v>2.9979448083323853E-17</v>
      </c>
      <c r="E28" s="14">
        <f t="shared" ref="E28:G28" si="21">STDEV(E20:E26)</f>
        <v>5.9958896166647706E-17</v>
      </c>
      <c r="F28" s="14">
        <f t="shared" si="21"/>
        <v>2.3248143807112698E-2</v>
      </c>
      <c r="G28" s="14">
        <f t="shared" si="21"/>
        <v>2.1380899352993949E-3</v>
      </c>
      <c r="H28" s="13"/>
      <c r="I28" s="13"/>
      <c r="J28" s="13"/>
      <c r="K28" s="13"/>
      <c r="L28" s="14"/>
      <c r="M28" s="14">
        <f>STDEV(M20:M26)</f>
        <v>0.24096177846579647</v>
      </c>
      <c r="N28" s="14">
        <f>STDEV(N20:N26)</f>
        <v>5.9444356776639331E-4</v>
      </c>
    </row>
    <row r="29" spans="1:14" x14ac:dyDescent="0.2">
      <c r="A29" s="12"/>
      <c r="B29" s="12"/>
      <c r="C29" s="12"/>
      <c r="D29" s="13"/>
      <c r="E29" s="12"/>
      <c r="F29" s="12"/>
      <c r="G29" s="12"/>
      <c r="H29" s="13"/>
      <c r="I29" s="13"/>
      <c r="J29" s="13"/>
      <c r="K29" s="13"/>
      <c r="L29" s="14"/>
      <c r="M29" s="14"/>
      <c r="N29" s="14"/>
    </row>
    <row r="30" spans="1:14" x14ac:dyDescent="0.2">
      <c r="A30" s="12" t="s">
        <v>17</v>
      </c>
      <c r="B30" s="12" t="s">
        <v>11</v>
      </c>
      <c r="C30" s="12">
        <v>4</v>
      </c>
      <c r="D30" s="17">
        <v>0.39363829187570698</v>
      </c>
      <c r="E30" s="17">
        <v>0.285376931681323</v>
      </c>
      <c r="F30" s="12">
        <v>3.0000000000000001E-3</v>
      </c>
      <c r="G30" s="12">
        <v>5.0000000000000001E-3</v>
      </c>
      <c r="H30" s="13">
        <f>F30*1.921</f>
        <v>5.7629999999999999E-3</v>
      </c>
      <c r="I30" s="13">
        <f>G30*1.921</f>
        <v>9.6050000000000007E-3</v>
      </c>
      <c r="J30" s="13">
        <f>(((H30^2) / ((4.135667696E-15))) * (1/(SQRT(PI()*((D30+0.3)*0.000086173*300)))) * EXP(-(D30+0.3) / (4 * 0.000086173 * 300)))</f>
        <v>41323780.785302818</v>
      </c>
      <c r="K30" s="13">
        <f>(((I30^2) / ((4.135667696E-15))) * (1/(SQRT(PI()*((E30+0.3)*0.000086173*300)))) * EXP(-(E30+0.3) / (4 * 0.000086173 * 300)))</f>
        <v>355980109.70196962</v>
      </c>
      <c r="L30" s="14">
        <v>4</v>
      </c>
      <c r="M30" s="14">
        <f t="shared" ref="M30:M33" si="22">(((1.6E-19)*(L30*0.0000001)^2)*J30)/(2*300*0.00008618*1.6E-19)</f>
        <v>1.2786812341704278E-4</v>
      </c>
      <c r="N30" s="14">
        <f>(((1.6E-19)*(L30*0.0000001)^2)*K30)/(2*300*0.00008618*1.6E-19)</f>
        <v>1.1015088100935081E-3</v>
      </c>
    </row>
    <row r="31" spans="1:14" x14ac:dyDescent="0.2">
      <c r="A31" s="12"/>
      <c r="B31" s="12"/>
      <c r="C31" s="12">
        <v>5</v>
      </c>
      <c r="D31" s="17">
        <v>0.39363829187570698</v>
      </c>
      <c r="E31" s="17">
        <v>0.285376931681323</v>
      </c>
      <c r="F31" s="12">
        <v>7.0000000000000001E-3</v>
      </c>
      <c r="G31" s="12">
        <v>1E-3</v>
      </c>
      <c r="H31" s="13">
        <f>F31*1.921</f>
        <v>1.3447000000000001E-2</v>
      </c>
      <c r="I31" s="13">
        <f>G31*1.921</f>
        <v>1.9210000000000002E-3</v>
      </c>
      <c r="J31" s="13">
        <f>(((H31^2) / ((4.135667696E-15))) * (1/(SQRT(PI()*((D31+0.3)*0.000086173*300)))) * EXP(-(D31+0.3) / (4 * 0.000086173 * 300)))</f>
        <v>224985028.71998206</v>
      </c>
      <c r="K31" s="13">
        <f>(((I31^2) / ((4.135667696E-15))) * (1/(SQRT(PI()*((E31+0.3)*0.000086173*300)))) * EXP(-(E31+0.3) / (4 * 0.000086173 * 300)))</f>
        <v>14239204.388078785</v>
      </c>
      <c r="L31" s="14">
        <v>4</v>
      </c>
      <c r="M31" s="14">
        <f t="shared" si="22"/>
        <v>6.9617089415945532E-4</v>
      </c>
      <c r="N31" s="14">
        <f>(((1.6E-19)*(L31*0.0000001)^2)*K31)/(2*300*0.00008618*1.6E-19)</f>
        <v>4.4060352403740326E-5</v>
      </c>
    </row>
    <row r="32" spans="1:14" x14ac:dyDescent="0.2">
      <c r="A32" s="12"/>
      <c r="B32" s="12"/>
      <c r="C32" s="12">
        <v>6</v>
      </c>
      <c r="D32" s="17">
        <v>0.39363829187570698</v>
      </c>
      <c r="E32" s="17">
        <v>0.285376931681323</v>
      </c>
      <c r="F32" s="16">
        <v>3.0000000000000001E-3</v>
      </c>
      <c r="G32" s="16">
        <v>3.0000000000000001E-3</v>
      </c>
      <c r="H32" s="17">
        <f t="shared" ref="H32" si="23">F32*1.921</f>
        <v>5.7629999999999999E-3</v>
      </c>
      <c r="I32" s="17">
        <f t="shared" ref="I32" si="24">G32*1.921</f>
        <v>5.7629999999999999E-3</v>
      </c>
      <c r="J32" s="17">
        <f t="shared" ref="J32" si="25">(((H32^2) / ((4.135667696E-15))) * (1/(SQRT(PI()*((D32+0.3)*0.000086173*300)))) * EXP(-(D32+0.3) / (4 * 0.000086173 * 300)))</f>
        <v>41323780.785302818</v>
      </c>
      <c r="K32" s="17">
        <f t="shared" ref="K32" si="26">(((I32^2) / ((4.135667696E-15))) * (1/(SQRT(PI()*((E32+0.3)*0.000086173*300)))) * EXP(-(E32+0.3) / (4 * 0.000086173 * 300)))</f>
        <v>128152839.49270904</v>
      </c>
      <c r="L32" s="18">
        <v>4</v>
      </c>
      <c r="M32" s="18">
        <f>(((1.6E-19)*(L32*0.0000001)^2)*J32)/(2*300*0.00008618*1.6E-19)</f>
        <v>1.2786812341704278E-4</v>
      </c>
      <c r="N32" s="18">
        <f t="shared" ref="N32" si="27">(((1.6E-19)*(L32*0.0000001)^2)*K32)/(2*300*0.00008618*1.6E-19)</f>
        <v>3.9654317163366286E-4</v>
      </c>
    </row>
    <row r="33" spans="1:14" x14ac:dyDescent="0.2">
      <c r="A33" s="12"/>
      <c r="B33" s="12"/>
      <c r="C33" s="12">
        <v>7</v>
      </c>
      <c r="D33" s="17">
        <v>0.39363829187570698</v>
      </c>
      <c r="E33" s="17">
        <v>0.285376931681323</v>
      </c>
      <c r="F33" s="16">
        <v>3.0000000000000001E-3</v>
      </c>
      <c r="G33" s="16">
        <v>3.0000000000000001E-3</v>
      </c>
      <c r="H33" s="13">
        <f>F33*1.921</f>
        <v>5.7629999999999999E-3</v>
      </c>
      <c r="I33" s="13">
        <f>G33*1.921</f>
        <v>5.7629999999999999E-3</v>
      </c>
      <c r="J33" s="13">
        <f>(((H33^2) / ((4.135667696E-15))) * (1/(SQRT(PI()*((D33+0.3)*0.000086173*300)))) * EXP(-(D33+0.3) / (4 * 0.000086173 * 300)))</f>
        <v>41323780.785302818</v>
      </c>
      <c r="K33" s="13">
        <f>(((I33^2) / ((4.135667696E-15))) * (1/(SQRT(PI()*((E33+0.3)*0.000086173*300)))) * EXP(-(E33+0.3) / (4 * 0.000086173 * 300)))</f>
        <v>128152839.49270904</v>
      </c>
      <c r="L33" s="14">
        <v>4</v>
      </c>
      <c r="M33" s="14">
        <f t="shared" si="22"/>
        <v>1.2786812341704278E-4</v>
      </c>
      <c r="N33" s="14">
        <f>(((1.6E-19)*(L33*0.0000001)^2)*K33)/(2*300*0.00008618*1.6E-19)</f>
        <v>3.9654317163366286E-4</v>
      </c>
    </row>
    <row r="34" spans="1:14" x14ac:dyDescent="0.2">
      <c r="C34" s="14" t="s">
        <v>46</v>
      </c>
      <c r="D34" s="14">
        <f>AVERAGE(D30:D33)</f>
        <v>0.39363829187570698</v>
      </c>
      <c r="E34" s="14">
        <f t="shared" ref="E34:N34" si="28">AVERAGE(E30:E33)</f>
        <v>0.285376931681323</v>
      </c>
      <c r="F34" s="14">
        <f t="shared" si="28"/>
        <v>4.0000000000000001E-3</v>
      </c>
      <c r="G34" s="14">
        <f t="shared" si="28"/>
        <v>3.0000000000000001E-3</v>
      </c>
      <c r="H34" s="14"/>
      <c r="I34" s="14"/>
      <c r="J34" s="14"/>
      <c r="K34" s="14"/>
      <c r="L34" s="14"/>
      <c r="M34" s="14">
        <f t="shared" si="28"/>
        <v>2.6994381610264594E-4</v>
      </c>
      <c r="N34" s="14">
        <f t="shared" si="28"/>
        <v>4.8466387644114354E-4</v>
      </c>
    </row>
    <row r="35" spans="1:14" x14ac:dyDescent="0.2">
      <c r="C35" s="14" t="s">
        <v>45</v>
      </c>
      <c r="D35" s="14">
        <f>STDEV(D30:D33)</f>
        <v>0</v>
      </c>
      <c r="E35" s="14">
        <f t="shared" ref="E35:N35" si="29">STDEV(E30:E33)</f>
        <v>0</v>
      </c>
      <c r="F35" s="14">
        <f t="shared" si="29"/>
        <v>2.0000000000000005E-3</v>
      </c>
      <c r="G35" s="14">
        <f t="shared" si="29"/>
        <v>1.6329931618554519E-3</v>
      </c>
      <c r="H35" s="14"/>
      <c r="I35" s="14"/>
      <c r="J35" s="14"/>
      <c r="K35" s="14"/>
      <c r="L35" s="14"/>
      <c r="M35" s="14">
        <f t="shared" si="29"/>
        <v>2.8415138537120626E-4</v>
      </c>
      <c r="N35" s="14">
        <f t="shared" si="29"/>
        <v>4.4353115441056403E-4</v>
      </c>
    </row>
    <row r="36" spans="1:14" x14ac:dyDescent="0.2">
      <c r="A36" s="16"/>
      <c r="B36" s="16"/>
      <c r="C36" s="17"/>
      <c r="D36" s="17"/>
      <c r="E36" s="16"/>
      <c r="F36" s="16"/>
      <c r="G36" s="17"/>
      <c r="H36" s="17"/>
      <c r="I36" s="17"/>
      <c r="J36" s="17"/>
      <c r="K36" s="18"/>
      <c r="L36" s="18"/>
      <c r="M36" s="18"/>
    </row>
    <row r="37" spans="1:14" x14ac:dyDescent="0.2">
      <c r="A37" s="16"/>
      <c r="B37" s="16"/>
      <c r="C37" s="17"/>
      <c r="D37" s="17"/>
      <c r="E37" s="16"/>
      <c r="F37" s="16"/>
      <c r="G37" s="17"/>
      <c r="H37" s="17"/>
      <c r="I37" s="17"/>
      <c r="J37" s="17"/>
      <c r="K37" s="18"/>
      <c r="L37" s="18"/>
      <c r="M37" s="18"/>
    </row>
    <row r="42" spans="1:14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4" x14ac:dyDescent="0.2">
      <c r="A43" s="16"/>
      <c r="B43" s="16"/>
      <c r="C43" s="17"/>
      <c r="D43" s="17"/>
      <c r="E43" s="17"/>
      <c r="F43" s="17"/>
      <c r="G43" s="17"/>
      <c r="H43" s="17"/>
      <c r="I43" s="17"/>
      <c r="J43" s="17"/>
      <c r="K43" s="18"/>
      <c r="L43" s="18"/>
      <c r="M43" s="18"/>
    </row>
    <row r="44" spans="1:14" x14ac:dyDescent="0.2">
      <c r="A44" s="16"/>
      <c r="B44" s="16"/>
      <c r="C44" s="17"/>
      <c r="D44" s="17"/>
      <c r="E44" s="17"/>
      <c r="F44" s="17"/>
      <c r="G44" s="17"/>
      <c r="H44" s="17"/>
      <c r="I44" s="17"/>
      <c r="J44" s="17"/>
      <c r="K44" s="18"/>
      <c r="L44" s="18"/>
      <c r="M44" s="18"/>
    </row>
    <row r="45" spans="1:14" x14ac:dyDescent="0.2">
      <c r="A45" s="16"/>
      <c r="B45" s="16"/>
      <c r="C45" s="17"/>
      <c r="D45" s="17"/>
      <c r="E45" s="16"/>
      <c r="F45" s="16"/>
      <c r="G45" s="17"/>
      <c r="H45" s="17"/>
      <c r="I45" s="17"/>
      <c r="J45" s="17"/>
      <c r="K45" s="18"/>
      <c r="L45" s="18"/>
      <c r="M45" s="18"/>
    </row>
    <row r="46" spans="1:14" x14ac:dyDescent="0.2">
      <c r="A46" s="16"/>
      <c r="B46" s="16"/>
      <c r="C46" s="17"/>
      <c r="D46" s="17"/>
      <c r="E46" s="16"/>
      <c r="F46" s="16"/>
      <c r="G46" s="17"/>
      <c r="H46" s="17"/>
      <c r="I46" s="17"/>
      <c r="J46" s="17"/>
      <c r="K46" s="18"/>
      <c r="L46" s="18"/>
      <c r="M46" s="18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CBB2-4DD2-A047-BD37-8B8A12BA28CE}">
  <dimension ref="A1:AJ33"/>
  <sheetViews>
    <sheetView workbookViewId="0">
      <selection activeCell="P2" sqref="P2:P5"/>
    </sheetView>
  </sheetViews>
  <sheetFormatPr baseColWidth="10" defaultRowHeight="16" x14ac:dyDescent="0.2"/>
  <cols>
    <col min="3" max="3" width="26.5" customWidth="1"/>
    <col min="8" max="8" width="14.6640625" customWidth="1"/>
    <col min="9" max="9" width="14.83203125" customWidth="1"/>
    <col min="10" max="10" width="20.33203125" customWidth="1"/>
    <col min="11" max="11" width="20" customWidth="1"/>
    <col min="12" max="12" width="15.33203125" customWidth="1"/>
  </cols>
  <sheetData>
    <row r="1" spans="1:36" x14ac:dyDescent="0.2">
      <c r="A1" s="11" t="s">
        <v>5</v>
      </c>
      <c r="B1" s="11" t="s">
        <v>0</v>
      </c>
      <c r="C1" s="11" t="s">
        <v>44</v>
      </c>
      <c r="D1" s="11" t="s">
        <v>4</v>
      </c>
      <c r="E1" s="11" t="s">
        <v>3</v>
      </c>
      <c r="F1" s="11" t="s">
        <v>1</v>
      </c>
      <c r="G1" s="11" t="s">
        <v>2</v>
      </c>
      <c r="H1" s="11" t="s">
        <v>21</v>
      </c>
      <c r="I1" s="11" t="s">
        <v>22</v>
      </c>
      <c r="J1" s="11" t="s">
        <v>12</v>
      </c>
      <c r="K1" s="11" t="s">
        <v>13</v>
      </c>
      <c r="L1" s="11" t="s">
        <v>14</v>
      </c>
      <c r="M1" s="11" t="s">
        <v>6</v>
      </c>
      <c r="N1" s="11" t="s">
        <v>7</v>
      </c>
      <c r="P1" t="s">
        <v>49</v>
      </c>
      <c r="Q1" t="s">
        <v>46</v>
      </c>
      <c r="R1" t="s">
        <v>45</v>
      </c>
      <c r="T1" t="s">
        <v>50</v>
      </c>
      <c r="U1" t="s">
        <v>46</v>
      </c>
      <c r="V1" t="s">
        <v>45</v>
      </c>
      <c r="X1" t="s">
        <v>51</v>
      </c>
      <c r="Y1" t="s">
        <v>55</v>
      </c>
      <c r="Z1" t="s">
        <v>56</v>
      </c>
      <c r="AB1" t="s">
        <v>52</v>
      </c>
      <c r="AC1" t="s">
        <v>57</v>
      </c>
      <c r="AD1" t="s">
        <v>58</v>
      </c>
      <c r="AF1" t="s">
        <v>53</v>
      </c>
      <c r="AG1" t="s">
        <v>59</v>
      </c>
      <c r="AI1" t="s">
        <v>54</v>
      </c>
      <c r="AJ1" t="s">
        <v>60</v>
      </c>
    </row>
    <row r="2" spans="1:36" x14ac:dyDescent="0.2">
      <c r="A2" s="12" t="s">
        <v>17</v>
      </c>
      <c r="B2" s="12" t="s">
        <v>8</v>
      </c>
      <c r="C2" s="12">
        <v>6</v>
      </c>
      <c r="D2" s="13">
        <v>0.312452813521989</v>
      </c>
      <c r="E2" s="13">
        <v>0.31975021939648701</v>
      </c>
      <c r="F2" s="12">
        <v>3.0000000000000001E-3</v>
      </c>
      <c r="G2" s="12">
        <v>3.0000000000000001E-3</v>
      </c>
      <c r="H2" s="13">
        <f>F2*1.921</f>
        <v>5.7629999999999999E-3</v>
      </c>
      <c r="I2" s="13">
        <f>G2*1.921</f>
        <v>5.7629999999999999E-3</v>
      </c>
      <c r="J2" s="13">
        <f>(((H2^2) / ((4.135667696E-15))) * (1/(SQRT(PI()*((D2+0.3)*0.000086173*300)))) * EXP(-(D2+0.3) / (4 * 0.000086173 * 300)))</f>
        <v>96426317.273572728</v>
      </c>
      <c r="K2" s="13">
        <f>(((I2^2) / ((4.135667696E-15))) * (1/(SQRT(PI()*((E2+0.3)*0.000086173*300)))) * EXP(-(E2+0.3) / (4 * 0.000086173 * 300)))</f>
        <v>89325545.85946615</v>
      </c>
      <c r="L2" s="14">
        <v>4</v>
      </c>
      <c r="M2" s="14">
        <f>(((1.6E-19)*(L2*0.0000001)^2)*J2)/(2*300*0.00008618*1.6E-19)</f>
        <v>2.9837183344495305E-4</v>
      </c>
      <c r="N2" s="14">
        <f>(((1.6E-19)*(L2*0.0000001)^2)*K2)/(2*300*0.00008618*1.6E-19)</f>
        <v>2.7639992530197608E-4</v>
      </c>
      <c r="O2" s="5"/>
      <c r="P2" t="s">
        <v>8</v>
      </c>
      <c r="Q2" s="10">
        <f>M6</f>
        <v>2.486431945374609E-4</v>
      </c>
      <c r="R2" s="10">
        <f>M7</f>
        <v>2.1739499502206169E-4</v>
      </c>
      <c r="T2" t="s">
        <v>8</v>
      </c>
      <c r="U2" s="10">
        <f>N6</f>
        <v>3.8388878514163344E-4</v>
      </c>
      <c r="V2" s="10">
        <f>N7</f>
        <v>4.916974482334866E-4</v>
      </c>
      <c r="X2" t="s">
        <v>8</v>
      </c>
      <c r="Y2" s="10">
        <f>F6</f>
        <v>2.5000000000000001E-3</v>
      </c>
      <c r="Z2" s="10">
        <f>F7</f>
        <v>1.2909944487358056E-3</v>
      </c>
      <c r="AB2" t="s">
        <v>8</v>
      </c>
      <c r="AC2" s="10">
        <f>G6</f>
        <v>3.0000000000000001E-3</v>
      </c>
      <c r="AD2" s="10">
        <f>G7</f>
        <v>2.160246899469287E-3</v>
      </c>
      <c r="AF2" t="s">
        <v>8</v>
      </c>
      <c r="AG2" s="10">
        <f>D6</f>
        <v>0.312452813521989</v>
      </c>
      <c r="AI2" t="s">
        <v>8</v>
      </c>
      <c r="AJ2" s="10">
        <f>E6</f>
        <v>0.31975021939648701</v>
      </c>
    </row>
    <row r="3" spans="1:36" x14ac:dyDescent="0.2">
      <c r="A3" s="12"/>
      <c r="B3" s="12"/>
      <c r="C3" s="12">
        <v>7</v>
      </c>
      <c r="D3" s="13">
        <v>0.312452813521989</v>
      </c>
      <c r="E3" s="13">
        <v>0.31975021939648701</v>
      </c>
      <c r="F3" s="12">
        <v>1E-3</v>
      </c>
      <c r="G3" s="12">
        <v>1E-3</v>
      </c>
      <c r="H3" s="13">
        <f>F3*1.921</f>
        <v>1.9210000000000002E-3</v>
      </c>
      <c r="I3" s="13">
        <f>G3*1.921</f>
        <v>1.9210000000000002E-3</v>
      </c>
      <c r="J3" s="13">
        <f>(((H3^2) / ((4.135667696E-15))) * (1/(SQRT(PI()*((D3+0.3)*0.000086173*300)))) * EXP(-(D3+0.3) / (4 * 0.000086173 * 300)))</f>
        <v>10714035.252619194</v>
      </c>
      <c r="K3" s="13">
        <f>(((I3^2) / ((4.135667696E-15))) * (1/(SQRT(PI()*((E3+0.3)*0.000086173*300)))) * EXP(-(E3+0.3) / (4 * 0.000086173 * 300)))</f>
        <v>9925060.6510517951</v>
      </c>
      <c r="L3" s="14">
        <v>4</v>
      </c>
      <c r="M3" s="14">
        <f>(((1.6E-19)*(L3*0.0000001)^2)*J3)/(2*300*0.00008618*1.6E-19)</f>
        <v>3.3152425938328116E-5</v>
      </c>
      <c r="N3" s="14">
        <f>(((1.6E-19)*(L3*0.0000001)^2)*K3)/(2*300*0.00008618*1.6E-19)</f>
        <v>3.0711102811330675E-5</v>
      </c>
      <c r="O3" s="5"/>
      <c r="P3" t="s">
        <v>47</v>
      </c>
      <c r="Q3" s="10">
        <f>M16</f>
        <v>1.2832654270816446E-3</v>
      </c>
      <c r="R3" s="10">
        <f>M17</f>
        <v>9.4270997288735934E-4</v>
      </c>
      <c r="T3" t="s">
        <v>47</v>
      </c>
      <c r="U3" s="10">
        <f>N16</f>
        <v>1.8656187926096773E-2</v>
      </c>
      <c r="V3" s="10">
        <f>N17</f>
        <v>1.4495673204959838E-2</v>
      </c>
      <c r="X3" t="s">
        <v>47</v>
      </c>
      <c r="Y3" s="10">
        <f>F16</f>
        <v>8.1428571428571427E-3</v>
      </c>
      <c r="Z3" s="10">
        <f>F17</f>
        <v>4.0590873945002088E-3</v>
      </c>
      <c r="AB3" t="s">
        <v>47</v>
      </c>
      <c r="AC3" s="10">
        <f>G16</f>
        <v>1.2857142857142859E-2</v>
      </c>
      <c r="AD3" s="10">
        <f>G17</f>
        <v>5.4598098693566044E-3</v>
      </c>
      <c r="AF3" t="s">
        <v>47</v>
      </c>
      <c r="AG3" s="10">
        <f>D16</f>
        <v>0.38247959114353097</v>
      </c>
      <c r="AI3" t="s">
        <v>47</v>
      </c>
      <c r="AJ3" s="10">
        <f>E16</f>
        <v>0.21009438673703903</v>
      </c>
    </row>
    <row r="4" spans="1:36" x14ac:dyDescent="0.2">
      <c r="A4" s="12"/>
      <c r="B4" s="12"/>
      <c r="C4" s="12">
        <v>8</v>
      </c>
      <c r="D4" s="13">
        <v>0.312452813521989</v>
      </c>
      <c r="E4" s="13">
        <v>0.31975021939648701</v>
      </c>
      <c r="F4" s="12">
        <v>4.0000000000000001E-3</v>
      </c>
      <c r="G4" s="12">
        <v>6.0000000000000001E-3</v>
      </c>
      <c r="H4" s="13">
        <f>F4*1.921</f>
        <v>7.6840000000000007E-3</v>
      </c>
      <c r="I4" s="13">
        <f>G4*1.921</f>
        <v>1.1526E-2</v>
      </c>
      <c r="J4" s="13">
        <f>(((H4^2) / ((4.135667696E-15))) * (1/(SQRT(PI()*((D4+0.3)*0.000086173*300)))) * EXP(-(D4+0.3) / (4 * 0.000086173 * 300)))</f>
        <v>171424564.0419071</v>
      </c>
      <c r="K4" s="13">
        <f>(((I4^2) / ((4.135667696E-15))) * (1/(SQRT(PI()*((E4+0.3)*0.000086173*300)))) * EXP(-(E4+0.3) / (4 * 0.000086173 * 300)))</f>
        <v>357302183.4378646</v>
      </c>
      <c r="L4" s="14">
        <v>4</v>
      </c>
      <c r="M4" s="14">
        <f>(((1.6E-19)*(L4*0.0000001)^2)*J4)/(2*300*0.00008618*1.6E-19)</f>
        <v>5.3043881501324986E-4</v>
      </c>
      <c r="N4" s="14">
        <f>(((1.6E-19)*(L4*0.0000001)^2)*K4)/(2*300*0.00008618*1.6E-19)</f>
        <v>1.1055997012079043E-3</v>
      </c>
      <c r="O4" s="5"/>
      <c r="P4" t="s">
        <v>10</v>
      </c>
      <c r="Q4" s="10">
        <f>M25</f>
        <v>8.8040233199071678E-4</v>
      </c>
      <c r="R4" s="10">
        <f>M26</f>
        <v>5.5377635918147988E-4</v>
      </c>
      <c r="T4" t="s">
        <v>10</v>
      </c>
      <c r="U4" s="10">
        <f>N25</f>
        <v>6.5527040447187837E-2</v>
      </c>
      <c r="V4" s="10">
        <f>N26</f>
        <v>2.1370922593234382E-2</v>
      </c>
      <c r="X4" t="s">
        <v>10</v>
      </c>
      <c r="Y4" s="10">
        <f>F25</f>
        <v>0.01</v>
      </c>
      <c r="Z4" s="10">
        <f>F26</f>
        <v>3.949683531626301E-3</v>
      </c>
      <c r="AB4" t="s">
        <v>10</v>
      </c>
      <c r="AC4" s="10">
        <f>G25</f>
        <v>4.1499999999999995E-2</v>
      </c>
      <c r="AD4" s="10">
        <f>G26</f>
        <v>8.2158383625775249E-3</v>
      </c>
      <c r="AF4" t="s">
        <v>10</v>
      </c>
      <c r="AG4" s="10">
        <f>D25</f>
        <v>0.45161354186042996</v>
      </c>
      <c r="AI4" t="s">
        <v>10</v>
      </c>
      <c r="AJ4" s="10">
        <f>E25</f>
        <v>0.30239179587576298</v>
      </c>
    </row>
    <row r="5" spans="1:36" x14ac:dyDescent="0.2">
      <c r="A5" s="12"/>
      <c r="B5" s="12"/>
      <c r="C5" s="12">
        <v>9</v>
      </c>
      <c r="D5" s="13">
        <v>0.312452813521989</v>
      </c>
      <c r="E5" s="13">
        <v>0.31975021939648701</v>
      </c>
      <c r="F5" s="12">
        <v>2E-3</v>
      </c>
      <c r="G5" s="12">
        <v>2E-3</v>
      </c>
      <c r="H5" s="13">
        <f>F5*1.921</f>
        <v>3.8420000000000004E-3</v>
      </c>
      <c r="I5" s="13">
        <f>G5*1.921</f>
        <v>3.8420000000000004E-3</v>
      </c>
      <c r="J5" s="13">
        <f>(((H5^2) / ((4.135667696E-15))) * (1/(SQRT(PI()*((D5+0.3)*0.000086173*300)))) * EXP(-(D5+0.3) / (4 * 0.000086173 * 300)))</f>
        <v>42856141.010476775</v>
      </c>
      <c r="K5" s="13">
        <f>(((I5^2) / ((4.135667696E-15))) * (1/(SQRT(PI()*((E5+0.3)*0.000086173*300)))) * EXP(-(E5+0.3) / (4 * 0.000086173 * 300)))</f>
        <v>39700242.60420718</v>
      </c>
      <c r="L5" s="14">
        <v>4</v>
      </c>
      <c r="M5" s="14">
        <f>(((1.6E-19)*(L5*0.0000001)^2)*J5)/(2*300*0.00008618*1.6E-19)</f>
        <v>1.3260970375331247E-4</v>
      </c>
      <c r="N5" s="14">
        <f>(((1.6E-19)*(L5*0.0000001)^2)*K5)/(2*300*0.00008618*1.6E-19)</f>
        <v>1.228444112453227E-4</v>
      </c>
      <c r="O5" s="5"/>
      <c r="P5" t="s">
        <v>11</v>
      </c>
      <c r="Q5" s="10">
        <f>M32</f>
        <v>1.2284310659538646E-3</v>
      </c>
      <c r="R5" s="10">
        <f>M33</f>
        <v>9.4699748568686289E-4</v>
      </c>
      <c r="T5" t="s">
        <v>11</v>
      </c>
      <c r="U5" s="10">
        <f>N32</f>
        <v>1.8250641957868727E-2</v>
      </c>
      <c r="V5" s="10">
        <f>N33</f>
        <v>3.8081680619526806E-3</v>
      </c>
      <c r="X5" t="s">
        <v>11</v>
      </c>
      <c r="Y5" s="10">
        <f>F32</f>
        <v>1.8250000000000002E-2</v>
      </c>
      <c r="Z5" s="10">
        <f>F33</f>
        <v>9.7766729173749713E-3</v>
      </c>
      <c r="AB5" t="s">
        <v>11</v>
      </c>
      <c r="AC5" s="10">
        <f>G32</f>
        <v>2.1499999999999998E-2</v>
      </c>
      <c r="AD5" s="10">
        <f>G33</f>
        <v>2.3804761428476173E-3</v>
      </c>
      <c r="AF5" t="s">
        <v>11</v>
      </c>
      <c r="AG5" s="10">
        <f>D32</f>
        <v>0.54316031892387195</v>
      </c>
      <c r="AI5" t="s">
        <v>11</v>
      </c>
      <c r="AJ5" s="10">
        <f>E32</f>
        <v>0.29667946313967603</v>
      </c>
    </row>
    <row r="6" spans="1:36" x14ac:dyDescent="0.2">
      <c r="A6" s="12"/>
      <c r="B6" s="12"/>
      <c r="C6" s="14" t="s">
        <v>46</v>
      </c>
      <c r="D6" s="14">
        <f>AVERAGE(D2:D5)</f>
        <v>0.312452813521989</v>
      </c>
      <c r="E6" s="14">
        <f>AVERAGE(E2:E5)</f>
        <v>0.31975021939648701</v>
      </c>
      <c r="F6" s="14">
        <f>AVERAGE(F2:F5)</f>
        <v>2.5000000000000001E-3</v>
      </c>
      <c r="G6" s="14">
        <f>AVERAGE(G2:G5)</f>
        <v>3.0000000000000001E-3</v>
      </c>
      <c r="H6" s="14"/>
      <c r="I6" s="14"/>
      <c r="J6" s="14"/>
      <c r="K6" s="14"/>
      <c r="L6" s="14"/>
      <c r="M6" s="14">
        <f t="shared" ref="M6:N6" si="0">AVERAGE(M2:M5)</f>
        <v>2.486431945374609E-4</v>
      </c>
      <c r="N6" s="14">
        <f t="shared" si="0"/>
        <v>3.8388878514163344E-4</v>
      </c>
      <c r="O6" s="5"/>
      <c r="Q6" s="10"/>
      <c r="R6" s="10"/>
    </row>
    <row r="7" spans="1:36" x14ac:dyDescent="0.2">
      <c r="A7" s="12"/>
      <c r="B7" s="12"/>
      <c r="C7" s="14" t="s">
        <v>45</v>
      </c>
      <c r="D7" s="14">
        <f>STDEV(D2:D5)</f>
        <v>0</v>
      </c>
      <c r="E7" s="14">
        <f>STDEV(E2:E5)</f>
        <v>0</v>
      </c>
      <c r="F7" s="14">
        <f>STDEV(F2:F5)</f>
        <v>1.2909944487358056E-3</v>
      </c>
      <c r="G7" s="14">
        <f>STDEV(G2:G5)</f>
        <v>2.160246899469287E-3</v>
      </c>
      <c r="H7" s="14"/>
      <c r="I7" s="14"/>
      <c r="J7" s="14"/>
      <c r="K7" s="14"/>
      <c r="L7" s="14"/>
      <c r="M7" s="14">
        <f t="shared" ref="M7:N7" si="1">STDEV(M2:M5)</f>
        <v>2.1739499502206169E-4</v>
      </c>
      <c r="N7" s="14">
        <f t="shared" si="1"/>
        <v>4.916974482334866E-4</v>
      </c>
      <c r="O7" s="5"/>
    </row>
    <row r="8" spans="1:36" x14ac:dyDescent="0.2">
      <c r="A8" s="12"/>
      <c r="B8" s="12"/>
      <c r="C8" s="12"/>
      <c r="D8" s="13"/>
      <c r="E8" s="13"/>
      <c r="F8" s="12"/>
      <c r="G8" s="12"/>
      <c r="H8" s="13"/>
      <c r="I8" s="13"/>
      <c r="J8" s="13"/>
      <c r="K8" s="13"/>
      <c r="L8" s="14"/>
      <c r="M8" s="14"/>
      <c r="N8" s="14"/>
      <c r="O8" s="5"/>
    </row>
    <row r="9" spans="1:36" x14ac:dyDescent="0.2">
      <c r="A9" s="12" t="s">
        <v>17</v>
      </c>
      <c r="B9" s="12" t="s">
        <v>9</v>
      </c>
      <c r="C9" s="12">
        <v>4</v>
      </c>
      <c r="D9" s="13">
        <v>0.38247959114353097</v>
      </c>
      <c r="E9" s="13">
        <v>0.21009438673703901</v>
      </c>
      <c r="F9" s="12">
        <v>2E-3</v>
      </c>
      <c r="G9" s="12">
        <v>8.9999999999999993E-3</v>
      </c>
      <c r="H9" s="13">
        <f t="shared" ref="H9" si="2">F9*1.921</f>
        <v>3.8420000000000004E-3</v>
      </c>
      <c r="I9" s="13">
        <f t="shared" ref="I9" si="3">G9*1.921</f>
        <v>1.7288999999999999E-2</v>
      </c>
      <c r="J9" s="13">
        <f t="shared" ref="J9" si="4">(((H9^2) / ((4.135667696E-15))) * (1/(SQRT(PI()*((D9+0.3)*0.000086173*300)))) * EXP(-(D9+0.3) / (4 * 0.000086173 * 300)))</f>
        <v>20625471.621881172</v>
      </c>
      <c r="K9" s="13">
        <f t="shared" ref="K9" si="5">(((I9^2) / ((4.135667696E-15))) * (1/(SQRT(PI()*((E9+0.3)*0.000086173*300)))) * EXP(-(E9+0.3) / (4 * 0.000086173 * 300)))</f>
        <v>2558805444.0271387</v>
      </c>
      <c r="L9" s="14">
        <v>4</v>
      </c>
      <c r="M9" s="14">
        <f t="shared" ref="M9" si="6">(((1.6E-19)*(L9*0.0000001)^2)*J9)/(2*300*0.00008618*1.6E-19)</f>
        <v>6.3821371151485005E-5</v>
      </c>
      <c r="N9" s="14">
        <f t="shared" ref="N9" si="7">(((1.6E-19)*(L9*0.0000001)^2)*K9)/(2*300*0.00008618*1.6E-19)</f>
        <v>7.9177084985755028E-3</v>
      </c>
      <c r="O9" s="5"/>
    </row>
    <row r="10" spans="1:36" x14ac:dyDescent="0.2">
      <c r="A10" s="12"/>
      <c r="B10" s="12"/>
      <c r="C10" s="12">
        <v>5</v>
      </c>
      <c r="D10" s="13">
        <v>0.38247959114353097</v>
      </c>
      <c r="E10" s="13">
        <v>0.21009438673703901</v>
      </c>
      <c r="F10" s="12">
        <v>4.0000000000000001E-3</v>
      </c>
      <c r="G10" s="12">
        <v>8.0000000000000002E-3</v>
      </c>
      <c r="H10" s="13">
        <f t="shared" ref="H10" si="8">F10*1.921</f>
        <v>7.6840000000000007E-3</v>
      </c>
      <c r="I10" s="13">
        <f t="shared" ref="I10" si="9">G10*1.921</f>
        <v>1.5368000000000001E-2</v>
      </c>
      <c r="J10" s="13">
        <f t="shared" ref="J10" si="10">(((H10^2) / ((4.135667696E-15))) * (1/(SQRT(PI()*((D10+0.3)*0.000086173*300)))) * EXP(-(D10+0.3) / (4 * 0.000086173 * 300)))</f>
        <v>82501886.487524688</v>
      </c>
      <c r="K10" s="13">
        <f t="shared" ref="K10" si="11">(((I10^2) / ((4.135667696E-15))) * (1/(SQRT(PI()*((E10+0.3)*0.000086173*300)))) * EXP(-(E10+0.3) / (4 * 0.000086173 * 300)))</f>
        <v>2021772202.6881099</v>
      </c>
      <c r="L10" s="14">
        <v>4</v>
      </c>
      <c r="M10" s="14">
        <f t="shared" ref="M10" si="12">(((1.6E-19)*(L10*0.0000001)^2)*J10)/(2*300*0.00008618*1.6E-19)</f>
        <v>2.5528548460594002E-4</v>
      </c>
      <c r="N10" s="14">
        <f t="shared" ref="N10" si="13">(((1.6E-19)*(L10*0.0000001)^2)*K10)/(2*300*0.00008618*1.6E-19)</f>
        <v>6.2559672087510142E-3</v>
      </c>
      <c r="O10" s="5"/>
      <c r="Q10" s="10"/>
      <c r="R10" s="10"/>
    </row>
    <row r="11" spans="1:36" x14ac:dyDescent="0.2">
      <c r="A11" s="12"/>
      <c r="B11" s="12"/>
      <c r="C11" s="12">
        <v>6</v>
      </c>
      <c r="D11" s="13">
        <v>0.38247959114353097</v>
      </c>
      <c r="E11" s="13">
        <v>0.21009438673703901</v>
      </c>
      <c r="F11" s="12">
        <v>6.0000000000000001E-3</v>
      </c>
      <c r="G11" s="12">
        <v>8.0000000000000002E-3</v>
      </c>
      <c r="H11" s="13">
        <f t="shared" ref="H11" si="14">F11*1.921</f>
        <v>1.1526E-2</v>
      </c>
      <c r="I11" s="13">
        <f t="shared" ref="I11" si="15">G11*1.921</f>
        <v>1.5368000000000001E-2</v>
      </c>
      <c r="J11" s="13">
        <f t="shared" ref="J11" si="16">(((H11^2) / ((4.135667696E-15))) * (1/(SQRT(PI()*((D11+0.3)*0.000086173*300)))) * EXP(-(D11+0.3) / (4 * 0.000086173 * 300)))</f>
        <v>185629244.5969305</v>
      </c>
      <c r="K11" s="13">
        <f t="shared" ref="K11" si="17">(((I11^2) / ((4.135667696E-15))) * (1/(SQRT(PI()*((E11+0.3)*0.000086173*300)))) * EXP(-(E11+0.3) / (4 * 0.000086173 * 300)))</f>
        <v>2021772202.6881099</v>
      </c>
      <c r="L11" s="14">
        <v>4</v>
      </c>
      <c r="M11" s="14">
        <f t="shared" ref="M11" si="18">(((1.6E-19)*(L11*0.0000001)^2)*J11)/(2*300*0.00008618*1.6E-19)</f>
        <v>5.7439234036336484E-4</v>
      </c>
      <c r="N11" s="14">
        <f t="shared" ref="N11" si="19">(((1.6E-19)*(L11*0.0000001)^2)*K11)/(2*300*0.00008618*1.6E-19)</f>
        <v>6.2559672087510142E-3</v>
      </c>
      <c r="O11" s="5"/>
      <c r="Q11" s="10"/>
      <c r="R11" s="10"/>
    </row>
    <row r="12" spans="1:36" x14ac:dyDescent="0.2">
      <c r="A12" s="12"/>
      <c r="B12" s="12"/>
      <c r="C12" s="12">
        <v>7</v>
      </c>
      <c r="D12" s="13">
        <v>0.38247959114353097</v>
      </c>
      <c r="E12" s="13">
        <v>0.21009438673703901</v>
      </c>
      <c r="F12" s="12">
        <v>1.0999999999999999E-2</v>
      </c>
      <c r="G12" s="12">
        <v>8.9999999999999993E-3</v>
      </c>
      <c r="H12" s="13">
        <f t="shared" ref="H12:H14" si="20">F12*1.921</f>
        <v>2.1131E-2</v>
      </c>
      <c r="I12" s="13">
        <f t="shared" ref="I12:I14" si="21">G12*1.921</f>
        <v>1.7288999999999999E-2</v>
      </c>
      <c r="J12" s="13">
        <f t="shared" ref="J12" si="22">(((H12^2) / ((4.135667696E-15))) * (1/(SQRT(PI()*((D12+0.3)*0.000086173*300)))) * EXP(-(D12+0.3) / (4 * 0.000086173 * 300)))</f>
        <v>623920516.56190538</v>
      </c>
      <c r="K12" s="13">
        <f t="shared" ref="K12" si="23">(((I12^2) / ((4.135667696E-15))) * (1/(SQRT(PI()*((E12+0.3)*0.000086173*300)))) * EXP(-(E12+0.3) / (4 * 0.000086173 * 300)))</f>
        <v>2558805444.0271387</v>
      </c>
      <c r="L12" s="14">
        <v>4</v>
      </c>
      <c r="M12" s="14">
        <f t="shared" ref="M12" si="24">(((1.6E-19)*(L12*0.0000001)^2)*J12)/(2*300*0.00008618*1.6E-19)</f>
        <v>1.9305964773324209E-3</v>
      </c>
      <c r="N12" s="14">
        <f t="shared" ref="N12" si="25">(((1.6E-19)*(L12*0.0000001)^2)*K12)/(2*300*0.00008618*1.6E-19)</f>
        <v>7.9177084985755028E-3</v>
      </c>
      <c r="O12" s="5"/>
      <c r="Q12" s="10"/>
      <c r="R12" s="10"/>
    </row>
    <row r="13" spans="1:36" x14ac:dyDescent="0.2">
      <c r="A13" s="12"/>
      <c r="B13" s="12"/>
      <c r="C13" s="12">
        <v>8</v>
      </c>
      <c r="D13" s="13">
        <v>0.38247959114353097</v>
      </c>
      <c r="E13" s="13">
        <v>0.21009438673703901</v>
      </c>
      <c r="F13" s="12">
        <v>1.2E-2</v>
      </c>
      <c r="G13" s="12">
        <v>1.7999999999999999E-2</v>
      </c>
      <c r="H13" s="13">
        <f t="shared" si="20"/>
        <v>2.3052E-2</v>
      </c>
      <c r="I13" s="13">
        <f t="shared" si="21"/>
        <v>3.4577999999999998E-2</v>
      </c>
      <c r="J13" s="13">
        <f t="shared" ref="J13:J14" si="26">(((H13^2) / ((4.135667696E-15))) * (1/(SQRT(PI()*((D13+0.3)*0.000086173*300)))) * EXP(-(D13+0.3) / (4 * 0.000086173 * 300)))</f>
        <v>742516978.38772202</v>
      </c>
      <c r="K13" s="13">
        <f t="shared" ref="K13:K14" si="27">(((I13^2) / ((4.135667696E-15))) * (1/(SQRT(PI()*((E13+0.3)*0.000086173*300)))) * EXP(-(E13+0.3) / (4 * 0.000086173 * 300)))</f>
        <v>10235221776.108555</v>
      </c>
      <c r="L13" s="14">
        <v>4</v>
      </c>
      <c r="M13" s="14">
        <f t="shared" ref="M13:M14" si="28">(((1.6E-19)*(L13*0.0000001)^2)*J13)/(2*300*0.00008618*1.6E-19)</f>
        <v>2.2975693614534594E-3</v>
      </c>
      <c r="N13" s="14">
        <f t="shared" ref="N13:N14" si="29">(((1.6E-19)*(L13*0.0000001)^2)*K13)/(2*300*0.00008618*1.6E-19)</f>
        <v>3.1670833994302011E-2</v>
      </c>
      <c r="O13" s="5"/>
      <c r="Q13" s="10"/>
      <c r="R13" s="10"/>
    </row>
    <row r="14" spans="1:36" x14ac:dyDescent="0.2">
      <c r="A14" s="12"/>
      <c r="B14" s="12"/>
      <c r="C14" s="12">
        <v>9</v>
      </c>
      <c r="D14" s="13">
        <v>0.38247959114353097</v>
      </c>
      <c r="E14" s="13">
        <v>0.21009438673703901</v>
      </c>
      <c r="F14" s="12">
        <v>1.0999999999999999E-2</v>
      </c>
      <c r="G14" s="12">
        <v>1.9E-2</v>
      </c>
      <c r="H14" s="13">
        <f t="shared" si="20"/>
        <v>2.1131E-2</v>
      </c>
      <c r="I14" s="13">
        <f t="shared" si="21"/>
        <v>3.6498999999999997E-2</v>
      </c>
      <c r="J14" s="13">
        <f t="shared" si="26"/>
        <v>623920516.56190538</v>
      </c>
      <c r="K14" s="13">
        <f t="shared" si="27"/>
        <v>11404058830.787617</v>
      </c>
      <c r="L14" s="14">
        <v>4</v>
      </c>
      <c r="M14" s="14">
        <f t="shared" si="28"/>
        <v>1.9305964773324209E-3</v>
      </c>
      <c r="N14" s="14">
        <f t="shared" si="29"/>
        <v>3.5287565036861181E-2</v>
      </c>
      <c r="O14" s="5"/>
    </row>
    <row r="15" spans="1:36" x14ac:dyDescent="0.2">
      <c r="A15" s="12"/>
      <c r="B15" s="12"/>
      <c r="C15" s="12">
        <v>10</v>
      </c>
      <c r="D15" s="13">
        <v>0.38247959114353097</v>
      </c>
      <c r="E15" s="13">
        <v>0.21009438673703901</v>
      </c>
      <c r="F15" s="12">
        <v>1.0999999999999999E-2</v>
      </c>
      <c r="G15" s="12">
        <v>1.9E-2</v>
      </c>
      <c r="H15" s="13">
        <f t="shared" ref="H15" si="30">F15*1.921</f>
        <v>2.1131E-2</v>
      </c>
      <c r="I15" s="13">
        <f t="shared" ref="I15" si="31">G15*1.921</f>
        <v>3.6498999999999997E-2</v>
      </c>
      <c r="J15" s="13">
        <f t="shared" ref="J15" si="32">(((H15^2) / ((4.135667696E-15))) * (1/(SQRT(PI()*((D15+0.3)*0.000086173*300)))) * EXP(-(D15+0.3) / (4 * 0.000086173 * 300)))</f>
        <v>623920516.56190538</v>
      </c>
      <c r="K15" s="13">
        <f t="shared" ref="K15" si="33">(((I15^2) / ((4.135667696E-15))) * (1/(SQRT(PI()*((E15+0.3)*0.000086173*300)))) * EXP(-(E15+0.3) / (4 * 0.000086173 * 300)))</f>
        <v>11404058830.787617</v>
      </c>
      <c r="L15" s="14">
        <v>4</v>
      </c>
      <c r="M15" s="14">
        <f t="shared" ref="M15" si="34">(((1.6E-19)*(L15*0.0000001)^2)*J15)/(2*300*0.00008618*1.6E-19)</f>
        <v>1.9305964773324209E-3</v>
      </c>
      <c r="N15" s="14">
        <f t="shared" ref="N15" si="35">(((1.6E-19)*(L15*0.0000001)^2)*K15)/(2*300*0.00008618*1.6E-19)</f>
        <v>3.5287565036861181E-2</v>
      </c>
      <c r="O15" s="5"/>
    </row>
    <row r="16" spans="1:36" x14ac:dyDescent="0.2">
      <c r="A16" s="12"/>
      <c r="B16" s="12"/>
      <c r="C16" s="14" t="s">
        <v>46</v>
      </c>
      <c r="D16" s="14">
        <f>AVERAGE(D9:D15)</f>
        <v>0.38247959114353097</v>
      </c>
      <c r="E16" s="14">
        <f t="shared" ref="E16:N16" si="36">AVERAGE(E9:E15)</f>
        <v>0.21009438673703903</v>
      </c>
      <c r="F16" s="14">
        <f t="shared" si="36"/>
        <v>8.1428571428571427E-3</v>
      </c>
      <c r="G16" s="14">
        <f t="shared" si="36"/>
        <v>1.2857142857142859E-2</v>
      </c>
      <c r="H16" s="14"/>
      <c r="I16" s="14"/>
      <c r="J16" s="14"/>
      <c r="K16" s="14"/>
      <c r="L16" s="14"/>
      <c r="M16" s="14">
        <f t="shared" si="36"/>
        <v>1.2832654270816446E-3</v>
      </c>
      <c r="N16" s="14">
        <f t="shared" si="36"/>
        <v>1.8656187926096773E-2</v>
      </c>
      <c r="O16" s="5"/>
    </row>
    <row r="17" spans="1:15" x14ac:dyDescent="0.2">
      <c r="A17" s="12"/>
      <c r="B17" s="12"/>
      <c r="C17" s="14" t="s">
        <v>45</v>
      </c>
      <c r="D17" s="14">
        <f>STDEV(D9:D15)</f>
        <v>0</v>
      </c>
      <c r="E17" s="14">
        <f t="shared" ref="E17:N17" si="37">STDEV(E9:E15)</f>
        <v>2.9979448083323853E-17</v>
      </c>
      <c r="F17" s="14">
        <f t="shared" si="37"/>
        <v>4.0590873945002088E-3</v>
      </c>
      <c r="G17" s="14">
        <f t="shared" si="37"/>
        <v>5.4598098693566044E-3</v>
      </c>
      <c r="H17" s="14"/>
      <c r="I17" s="14"/>
      <c r="J17" s="14"/>
      <c r="K17" s="14"/>
      <c r="L17" s="14"/>
      <c r="M17" s="14">
        <f t="shared" si="37"/>
        <v>9.4270997288735934E-4</v>
      </c>
      <c r="N17" s="14">
        <f t="shared" si="37"/>
        <v>1.4495673204959838E-2</v>
      </c>
      <c r="O17" s="5"/>
    </row>
    <row r="18" spans="1:15" x14ac:dyDescent="0.2">
      <c r="A18" s="12"/>
      <c r="B18" s="12"/>
      <c r="C18" s="12"/>
      <c r="D18" s="13"/>
      <c r="E18" s="13"/>
      <c r="F18" s="12"/>
      <c r="G18" s="12"/>
      <c r="H18" s="13"/>
      <c r="I18" s="13"/>
      <c r="J18" s="13"/>
      <c r="K18" s="13"/>
      <c r="L18" s="14"/>
      <c r="M18" s="14"/>
      <c r="N18" s="14"/>
      <c r="O18" s="5"/>
    </row>
    <row r="19" spans="1:15" x14ac:dyDescent="0.2">
      <c r="A19" s="12" t="s">
        <v>17</v>
      </c>
      <c r="B19" s="12" t="s">
        <v>10</v>
      </c>
      <c r="C19" s="12">
        <v>5</v>
      </c>
      <c r="D19" s="13">
        <v>0.45161354186043001</v>
      </c>
      <c r="E19" s="12">
        <v>0.30239179587576298</v>
      </c>
      <c r="F19" s="12">
        <v>5.0000000000000001E-3</v>
      </c>
      <c r="G19" s="12">
        <v>4.2999999999999997E-2</v>
      </c>
      <c r="H19" s="13">
        <f t="shared" ref="H19" si="38">F19*1.921</f>
        <v>9.6050000000000007E-3</v>
      </c>
      <c r="I19" s="13">
        <f t="shared" ref="I19" si="39">G19*1.921</f>
        <v>8.2602999999999996E-2</v>
      </c>
      <c r="J19" s="13">
        <f t="shared" ref="J19" si="40">(((H19^2) / ((4.135667696E-15))) * (1/(SQRT(PI()*((D19+0.3)*0.000086173*300)))) * EXP(-(D19+0.3) / (4 * 0.000086173 * 300)))</f>
        <v>62947792.840951331</v>
      </c>
      <c r="K19" s="13">
        <f t="shared" ref="K19" si="41">(((I19^2) / ((4.135667696E-15))) * (1/(SQRT(PI()*((E19+0.3)*0.000086173*300)))) * EXP(-(E19+0.3) / (4 * 0.000086173 * 300)))</f>
        <v>22016148831.748871</v>
      </c>
      <c r="L19" s="14">
        <v>4</v>
      </c>
      <c r="M19" s="14">
        <f t="shared" ref="M19" si="42">(((1.6E-19)*(L19*0.0000001)^2)*J19)/(2*300*0.00008618*1.6E-19)</f>
        <v>1.9477927698909663E-4</v>
      </c>
      <c r="N19" s="14">
        <f t="shared" ref="N19" si="43">(((1.6E-19)*(L19*0.0000001)^2)*K19)/(2*300*0.00008618*1.6E-19)</f>
        <v>6.8124541909952388E-2</v>
      </c>
      <c r="O19" s="5"/>
    </row>
    <row r="20" spans="1:15" x14ac:dyDescent="0.2">
      <c r="A20" s="12"/>
      <c r="B20" s="12"/>
      <c r="C20" s="12">
        <v>6</v>
      </c>
      <c r="D20" s="13">
        <v>0.45161354186043001</v>
      </c>
      <c r="E20" s="12">
        <v>0.30239179587576298</v>
      </c>
      <c r="F20" s="12">
        <v>5.0000000000000001E-3</v>
      </c>
      <c r="G20" s="12">
        <v>4.2999999999999997E-2</v>
      </c>
      <c r="H20" s="13">
        <f t="shared" ref="H20" si="44">F20*1.921</f>
        <v>9.6050000000000007E-3</v>
      </c>
      <c r="I20" s="13">
        <f t="shared" ref="I20" si="45">G20*1.921</f>
        <v>8.2602999999999996E-2</v>
      </c>
      <c r="J20" s="13">
        <f t="shared" ref="J20" si="46">(((H20^2) / ((4.135667696E-15))) * (1/(SQRT(PI()*((D20+0.3)*0.000086173*300)))) * EXP(-(D20+0.3) / (4 * 0.000086173 * 300)))</f>
        <v>62947792.840951331</v>
      </c>
      <c r="K20" s="13">
        <f t="shared" ref="K20" si="47">(((I20^2) / ((4.135667696E-15))) * (1/(SQRT(PI()*((E20+0.3)*0.000086173*300)))) * EXP(-(E20+0.3) / (4 * 0.000086173 * 300)))</f>
        <v>22016148831.748871</v>
      </c>
      <c r="L20" s="14">
        <v>4</v>
      </c>
      <c r="M20" s="14">
        <f t="shared" ref="M20" si="48">(((1.6E-19)*(L20*0.0000001)^2)*J20)/(2*300*0.00008618*1.6E-19)</f>
        <v>1.9477927698909663E-4</v>
      </c>
      <c r="N20" s="14">
        <f t="shared" ref="N20" si="49">(((1.6E-19)*(L20*0.0000001)^2)*K20)/(2*300*0.00008618*1.6E-19)</f>
        <v>6.8124541909952388E-2</v>
      </c>
      <c r="O20" s="5"/>
    </row>
    <row r="21" spans="1:15" x14ac:dyDescent="0.2">
      <c r="A21" s="12"/>
      <c r="B21" s="12"/>
      <c r="C21" s="12">
        <v>7</v>
      </c>
      <c r="D21" s="13">
        <v>0.45161354186043001</v>
      </c>
      <c r="E21" s="12">
        <v>0.30239179587576298</v>
      </c>
      <c r="F21" s="12">
        <v>1.2E-2</v>
      </c>
      <c r="G21" s="12">
        <v>4.5999999999999999E-2</v>
      </c>
      <c r="H21" s="13">
        <f t="shared" ref="H21:H22" si="50">F21*1.921</f>
        <v>2.3052E-2</v>
      </c>
      <c r="I21" s="13">
        <f t="shared" ref="I21:I22" si="51">G21*1.921</f>
        <v>8.8366E-2</v>
      </c>
      <c r="J21" s="13">
        <f t="shared" ref="J21:J22" si="52">(((H21^2) / ((4.135667696E-15))) * (1/(SQRT(PI()*((D21+0.3)*0.000086173*300)))) * EXP(-(D21+0.3) / (4 * 0.000086173 * 300)))</f>
        <v>362579286.7638796</v>
      </c>
      <c r="K21" s="13">
        <f t="shared" ref="K21:K22" si="53">(((I21^2) / ((4.135667696E-15))) * (1/(SQRT(PI()*((E21+0.3)*0.000086173*300)))) * EXP(-(E21+0.3) / (4 * 0.000086173 * 300)))</f>
        <v>25195333114.105255</v>
      </c>
      <c r="L21" s="14">
        <v>4</v>
      </c>
      <c r="M21" s="14">
        <f t="shared" ref="M21:M22" si="54">(((1.6E-19)*(L21*0.0000001)^2)*J21)/(2*300*0.00008618*1.6E-19)</f>
        <v>1.1219286354571965E-3</v>
      </c>
      <c r="N21" s="14">
        <f t="shared" ref="N21:N22" si="55">(((1.6E-19)*(L21*0.0000001)^2)*K21)/(2*300*0.00008618*1.6E-19)</f>
        <v>7.796188787531598E-2</v>
      </c>
      <c r="O21" s="5"/>
    </row>
    <row r="22" spans="1:15" x14ac:dyDescent="0.2">
      <c r="A22" s="12"/>
      <c r="B22" s="12"/>
      <c r="C22" s="12">
        <v>8</v>
      </c>
      <c r="D22" s="13">
        <v>0.45161354186043001</v>
      </c>
      <c r="E22" s="12">
        <v>0.30239179587576298</v>
      </c>
      <c r="F22" s="12">
        <v>1.2E-2</v>
      </c>
      <c r="G22" s="12">
        <v>4.5999999999999999E-2</v>
      </c>
      <c r="H22" s="13">
        <f t="shared" si="50"/>
        <v>2.3052E-2</v>
      </c>
      <c r="I22" s="13">
        <f t="shared" si="51"/>
        <v>8.8366E-2</v>
      </c>
      <c r="J22" s="13">
        <f t="shared" si="52"/>
        <v>362579286.7638796</v>
      </c>
      <c r="K22" s="13">
        <f t="shared" si="53"/>
        <v>25195333114.105255</v>
      </c>
      <c r="L22" s="14">
        <v>4</v>
      </c>
      <c r="M22" s="14">
        <f t="shared" si="54"/>
        <v>1.1219286354571965E-3</v>
      </c>
      <c r="N22" s="14">
        <f t="shared" si="55"/>
        <v>7.796188787531598E-2</v>
      </c>
      <c r="O22" s="5"/>
    </row>
    <row r="23" spans="1:15" x14ac:dyDescent="0.2">
      <c r="A23" s="12"/>
      <c r="B23" s="12"/>
      <c r="C23" s="12">
        <v>9</v>
      </c>
      <c r="D23" s="13">
        <v>0.45161354186043001</v>
      </c>
      <c r="E23" s="12">
        <v>0.30239179587576298</v>
      </c>
      <c r="F23" s="12">
        <v>1.2E-2</v>
      </c>
      <c r="G23" s="12">
        <v>4.5999999999999999E-2</v>
      </c>
      <c r="H23" s="13">
        <f t="shared" ref="H23:H24" si="56">F23*1.921</f>
        <v>2.3052E-2</v>
      </c>
      <c r="I23" s="13">
        <f t="shared" ref="I23:I24" si="57">G23*1.921</f>
        <v>8.8366E-2</v>
      </c>
      <c r="J23" s="13">
        <f t="shared" ref="J23:J24" si="58">(((H23^2) / ((4.135667696E-15))) * (1/(SQRT(PI()*((D23+0.3)*0.000086173*300)))) * EXP(-(D23+0.3) / (4 * 0.000086173 * 300)))</f>
        <v>362579286.7638796</v>
      </c>
      <c r="K23" s="13">
        <f t="shared" ref="K23:K24" si="59">(((I23^2) / ((4.135667696E-15))) * (1/(SQRT(PI()*((E23+0.3)*0.000086173*300)))) * EXP(-(E23+0.3) / (4 * 0.000086173 * 300)))</f>
        <v>25195333114.105255</v>
      </c>
      <c r="L23" s="14">
        <v>4</v>
      </c>
      <c r="M23" s="14">
        <f t="shared" ref="M23:M24" si="60">(((1.6E-19)*(L23*0.0000001)^2)*J23)/(2*300*0.00008618*1.6E-19)</f>
        <v>1.1219286354571965E-3</v>
      </c>
      <c r="N23" s="14">
        <f t="shared" ref="N23:N24" si="61">(((1.6E-19)*(L23*0.0000001)^2)*K23)/(2*300*0.00008618*1.6E-19)</f>
        <v>7.796188787531598E-2</v>
      </c>
      <c r="O23" s="5"/>
    </row>
    <row r="24" spans="1:15" x14ac:dyDescent="0.2">
      <c r="A24" s="12"/>
      <c r="B24" s="12"/>
      <c r="C24" s="12">
        <v>10</v>
      </c>
      <c r="D24" s="13">
        <v>0.45161354186043001</v>
      </c>
      <c r="E24" s="12">
        <v>0.30239179587576298</v>
      </c>
      <c r="F24" s="12">
        <v>1.4E-2</v>
      </c>
      <c r="G24" s="12">
        <v>2.5000000000000001E-2</v>
      </c>
      <c r="H24" s="13">
        <f t="shared" si="56"/>
        <v>2.6894000000000001E-2</v>
      </c>
      <c r="I24" s="13">
        <f t="shared" si="57"/>
        <v>4.8025000000000005E-2</v>
      </c>
      <c r="J24" s="13">
        <f t="shared" si="58"/>
        <v>493510695.87305844</v>
      </c>
      <c r="K24" s="13">
        <f t="shared" si="59"/>
        <v>7441910773.3061371</v>
      </c>
      <c r="L24" s="14">
        <v>4</v>
      </c>
      <c r="M24" s="14">
        <f t="shared" si="60"/>
        <v>1.5270695315945176E-3</v>
      </c>
      <c r="N24" s="14">
        <f t="shared" si="61"/>
        <v>2.3027495237274338E-2</v>
      </c>
      <c r="O24" s="5"/>
    </row>
    <row r="25" spans="1:15" x14ac:dyDescent="0.2">
      <c r="A25" s="12"/>
      <c r="B25" s="12"/>
      <c r="C25" s="14" t="s">
        <v>46</v>
      </c>
      <c r="D25" s="14">
        <f>AVERAGE(D19:D24)</f>
        <v>0.45161354186042996</v>
      </c>
      <c r="E25" s="14">
        <f>AVERAGE(E19:E24)</f>
        <v>0.30239179587576298</v>
      </c>
      <c r="F25" s="14">
        <f>AVERAGE(F19:F24)</f>
        <v>0.01</v>
      </c>
      <c r="G25" s="14">
        <f>AVERAGE(G19:G24)</f>
        <v>4.1499999999999995E-2</v>
      </c>
      <c r="H25" s="13"/>
      <c r="I25" s="13"/>
      <c r="J25" s="13"/>
      <c r="K25" s="13"/>
      <c r="L25" s="14"/>
      <c r="M25" s="14">
        <f>AVERAGE(M19:M24)</f>
        <v>8.8040233199071678E-4</v>
      </c>
      <c r="N25" s="14">
        <f>AVERAGE(N19:N24)</f>
        <v>6.5527040447187837E-2</v>
      </c>
      <c r="O25" s="5"/>
    </row>
    <row r="26" spans="1:15" x14ac:dyDescent="0.2">
      <c r="A26" s="12"/>
      <c r="B26" s="12"/>
      <c r="C26" s="14" t="s">
        <v>45</v>
      </c>
      <c r="D26" s="14">
        <f>STDEV(D19:D24)</f>
        <v>6.0809419444881171E-17</v>
      </c>
      <c r="E26" s="14">
        <f>STDEV(E19:E24)</f>
        <v>0</v>
      </c>
      <c r="F26" s="14">
        <f>STDEV(F19:F24)</f>
        <v>3.949683531626301E-3</v>
      </c>
      <c r="G26" s="14">
        <f>STDEV(G19:G24)</f>
        <v>8.2158383625775249E-3</v>
      </c>
      <c r="H26" s="13"/>
      <c r="I26" s="13"/>
      <c r="J26" s="13"/>
      <c r="K26" s="13"/>
      <c r="L26" s="14"/>
      <c r="M26" s="14">
        <f>STDEV(M19:M24)</f>
        <v>5.5377635918147988E-4</v>
      </c>
      <c r="N26" s="14">
        <f>STDEV(N19:N24)</f>
        <v>2.1370922593234382E-2</v>
      </c>
      <c r="O26" s="5"/>
    </row>
    <row r="27" spans="1:15" x14ac:dyDescent="0.2">
      <c r="A27" s="12"/>
      <c r="B27" s="12"/>
      <c r="C27" s="12"/>
      <c r="D27" s="13"/>
      <c r="E27" s="12"/>
      <c r="F27" s="12"/>
      <c r="G27" s="12"/>
      <c r="H27" s="13"/>
      <c r="I27" s="13"/>
      <c r="J27" s="13"/>
      <c r="K27" s="13"/>
      <c r="L27" s="14"/>
      <c r="M27" s="14"/>
      <c r="N27" s="14"/>
      <c r="O27" s="5"/>
    </row>
    <row r="28" spans="1:15" x14ac:dyDescent="0.2">
      <c r="A28" s="12" t="s">
        <v>17</v>
      </c>
      <c r="B28" s="12" t="s">
        <v>11</v>
      </c>
      <c r="C28" s="12">
        <v>4</v>
      </c>
      <c r="D28" s="13">
        <v>0.54316031892387195</v>
      </c>
      <c r="E28" s="13">
        <v>0.29667946313967603</v>
      </c>
      <c r="F28" s="12">
        <v>2.7E-2</v>
      </c>
      <c r="G28" s="12">
        <v>2.3E-2</v>
      </c>
      <c r="H28" s="13">
        <f>F28*1.921</f>
        <v>5.1867000000000003E-2</v>
      </c>
      <c r="I28" s="13">
        <f>G28*1.921</f>
        <v>4.4183E-2</v>
      </c>
      <c r="J28" s="13">
        <f>(((H28^2) / ((4.135667696E-15))) * (1/(SQRT(PI()*((D28+0.3)*0.000086173*300)))) * EXP(-(D28+0.3) / (4 * 0.000086173 * 300)))</f>
        <v>715038159.11105084</v>
      </c>
      <c r="K28" s="13">
        <f>(((I28^2) / ((4.135667696E-15))) * (1/(SQRT(PI()*((E28+0.3)*0.000086173*300)))) * EXP(-(E28+0.3) / (4 * 0.000086173 * 300)))</f>
        <v>6688364399.9880104</v>
      </c>
      <c r="L28" s="14">
        <v>4</v>
      </c>
      <c r="M28" s="14">
        <f t="shared" ref="M28" si="62">(((1.6E-19)*(L28*0.0000001)^2)*J28)/(2*300*0.00008618*1.6E-19)</f>
        <v>2.2125416851892952E-3</v>
      </c>
      <c r="N28" s="14">
        <f>(((1.6E-19)*(L28*0.0000001)^2)*K28)/(2*300*0.00008618*1.6E-19)</f>
        <v>2.0695797632824343E-2</v>
      </c>
      <c r="O28" s="5"/>
    </row>
    <row r="29" spans="1:15" x14ac:dyDescent="0.2">
      <c r="A29" s="12"/>
      <c r="B29" s="12"/>
      <c r="C29" s="12">
        <v>5</v>
      </c>
      <c r="D29" s="13">
        <v>0.54316031892387195</v>
      </c>
      <c r="E29" s="13">
        <v>0.29667946313967603</v>
      </c>
      <c r="F29" s="12">
        <v>1.7000000000000001E-2</v>
      </c>
      <c r="G29" s="12">
        <v>2.1999999999999999E-2</v>
      </c>
      <c r="H29" s="13">
        <f>F29*1.921</f>
        <v>3.2657000000000005E-2</v>
      </c>
      <c r="I29" s="13">
        <f>G29*1.921</f>
        <v>4.2262000000000001E-2</v>
      </c>
      <c r="J29" s="13">
        <f>(((H29^2) / ((4.135667696E-15))) * (1/(SQRT(PI()*((D29+0.3)*0.000086173*300)))) * EXP(-(D29+0.3) / (4 * 0.000086173 * 300)))</f>
        <v>283465058.96171981</v>
      </c>
      <c r="K29" s="13">
        <f>(((I29^2) / ((4.135667696E-15))) * (1/(SQRT(PI()*((E29+0.3)*0.000086173*300)))) * EXP(-(E29+0.3) / (4 * 0.000086173 * 300)))</f>
        <v>6119410906.6052876</v>
      </c>
      <c r="L29" s="14">
        <v>4</v>
      </c>
      <c r="M29" s="14">
        <f t="shared" ref="M29" si="63">(((1.6E-19)*(L29*0.0000001)^2)*J29)/(2*300*0.00008618*1.6E-19)</f>
        <v>8.7712557890220371E-4</v>
      </c>
      <c r="N29" s="14">
        <f>(((1.6E-19)*(L29*0.0000001)^2)*K29)/(2*300*0.00008618*1.6E-19)</f>
        <v>1.8935285546856299E-2</v>
      </c>
      <c r="O29" s="5"/>
    </row>
    <row r="30" spans="1:15" x14ac:dyDescent="0.2">
      <c r="A30" s="12"/>
      <c r="B30" s="12"/>
      <c r="C30" s="12">
        <v>6</v>
      </c>
      <c r="D30" s="13">
        <v>0.54316031892387195</v>
      </c>
      <c r="E30" s="13">
        <v>0.29667946313967603</v>
      </c>
      <c r="F30" s="12">
        <v>2.4E-2</v>
      </c>
      <c r="G30" s="12">
        <v>1.7999999999999999E-2</v>
      </c>
      <c r="H30" s="13">
        <f>F30*1.921</f>
        <v>4.6103999999999999E-2</v>
      </c>
      <c r="I30" s="13">
        <f>G30*1.921</f>
        <v>3.4577999999999998E-2</v>
      </c>
      <c r="J30" s="13">
        <f>(((H30^2) / ((4.135667696E-15))) * (1/(SQRT(PI()*((D30+0.3)*0.000086173*300)))) * EXP(-(D30+0.3) / (4 * 0.000086173 * 300)))</f>
        <v>564968422.01366973</v>
      </c>
      <c r="K30" s="13">
        <f>(((I30^2) / ((4.135667696E-15))) * (1/(SQRT(PI()*((E30+0.3)*0.000086173*300)))) * EXP(-(E30+0.3) / (4 * 0.000086173 * 300)))</f>
        <v>4096465152.3556051</v>
      </c>
      <c r="L30" s="14">
        <v>4</v>
      </c>
      <c r="M30" s="14">
        <f t="shared" ref="M30" si="64">(((1.6E-19)*(L30*0.0000001)^2)*J30)/(2*300*0.00008618*1.6E-19)</f>
        <v>1.748181084594011E-3</v>
      </c>
      <c r="N30" s="14">
        <f>(((1.6E-19)*(L30*0.0000001)^2)*K30)/(2*300*0.00008618*1.6E-19)</f>
        <v>1.2675687018969919E-2</v>
      </c>
      <c r="O30" s="5"/>
    </row>
    <row r="31" spans="1:15" x14ac:dyDescent="0.2">
      <c r="A31" s="12"/>
      <c r="B31" s="12"/>
      <c r="C31" s="12">
        <v>7</v>
      </c>
      <c r="D31" s="13">
        <v>0.54316031892387195</v>
      </c>
      <c r="E31" s="13">
        <v>0.29667946313967603</v>
      </c>
      <c r="F31" s="12">
        <v>5.0000000000000001E-3</v>
      </c>
      <c r="G31" s="12">
        <v>2.3E-2</v>
      </c>
      <c r="H31" s="13">
        <f>F31*1.921</f>
        <v>9.6050000000000007E-3</v>
      </c>
      <c r="I31" s="13">
        <f>G31*1.921</f>
        <v>4.4183E-2</v>
      </c>
      <c r="J31" s="13">
        <f>(((H31^2) / ((4.135667696E-15))) * (1/(SQRT(PI()*((D31+0.3)*0.000086173*300)))) * EXP(-(D31+0.3) / (4 * 0.000086173 * 300)))</f>
        <v>24521198.872121084</v>
      </c>
      <c r="K31" s="13">
        <f>(((I31^2) / ((4.135667696E-15))) * (1/(SQRT(PI()*((E31+0.3)*0.000086173*300)))) * EXP(-(E31+0.3) / (4 * 0.000086173 * 300)))</f>
        <v>6688364399.9880104</v>
      </c>
      <c r="L31" s="14">
        <v>4</v>
      </c>
      <c r="M31" s="14">
        <f t="shared" ref="M31" si="65">(((1.6E-19)*(L31*0.0000001)^2)*J31)/(2*300*0.00008618*1.6E-19)</f>
        <v>7.5875915129948397E-5</v>
      </c>
      <c r="N31" s="14">
        <f>(((1.6E-19)*(L31*0.0000001)^2)*K31)/(2*300*0.00008618*1.6E-19)</f>
        <v>2.0695797632824343E-2</v>
      </c>
      <c r="O31" s="5"/>
    </row>
    <row r="32" spans="1:15" x14ac:dyDescent="0.2">
      <c r="C32" s="14" t="s">
        <v>46</v>
      </c>
      <c r="D32" s="14">
        <f>AVERAGE(D28:D31)</f>
        <v>0.54316031892387195</v>
      </c>
      <c r="E32" s="14">
        <f t="shared" ref="E32:N32" si="66">AVERAGE(E28:E31)</f>
        <v>0.29667946313967603</v>
      </c>
      <c r="F32" s="14">
        <f t="shared" si="66"/>
        <v>1.8250000000000002E-2</v>
      </c>
      <c r="G32" s="14">
        <f t="shared" si="66"/>
        <v>2.1499999999999998E-2</v>
      </c>
      <c r="H32" s="14"/>
      <c r="I32" s="14"/>
      <c r="J32" s="14"/>
      <c r="K32" s="14"/>
      <c r="L32" s="14"/>
      <c r="M32" s="14">
        <f t="shared" si="66"/>
        <v>1.2284310659538646E-3</v>
      </c>
      <c r="N32" s="14">
        <f t="shared" si="66"/>
        <v>1.8250641957868727E-2</v>
      </c>
    </row>
    <row r="33" spans="3:14" x14ac:dyDescent="0.2">
      <c r="C33" s="14" t="s">
        <v>45</v>
      </c>
      <c r="D33" s="14">
        <f>STDEV(D28:D31)</f>
        <v>0</v>
      </c>
      <c r="E33" s="14">
        <f t="shared" ref="E33:N33" si="67">STDEV(E28:E31)</f>
        <v>0</v>
      </c>
      <c r="F33" s="14">
        <f t="shared" si="67"/>
        <v>9.7766729173749713E-3</v>
      </c>
      <c r="G33" s="14">
        <f t="shared" si="67"/>
        <v>2.3804761428476173E-3</v>
      </c>
      <c r="H33" s="14"/>
      <c r="I33" s="14"/>
      <c r="J33" s="14"/>
      <c r="K33" s="14"/>
      <c r="L33" s="14"/>
      <c r="M33" s="14">
        <f t="shared" si="67"/>
        <v>9.4699748568686289E-4</v>
      </c>
      <c r="N33" s="14">
        <f t="shared" si="67"/>
        <v>3.8081680619526806E-3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FF55-0238-0D46-837F-96A642BB1C17}">
  <dimension ref="A1:AJ30"/>
  <sheetViews>
    <sheetView workbookViewId="0">
      <selection activeCell="AB3" sqref="AB3:AD3"/>
    </sheetView>
  </sheetViews>
  <sheetFormatPr baseColWidth="10" defaultRowHeight="16" x14ac:dyDescent="0.2"/>
  <cols>
    <col min="8" max="8" width="18.6640625" customWidth="1"/>
    <col min="9" max="9" width="19.83203125" customWidth="1"/>
    <col min="10" max="10" width="15.83203125" customWidth="1"/>
    <col min="11" max="11" width="20.1640625" customWidth="1"/>
    <col min="12" max="12" width="14.5" customWidth="1"/>
    <col min="15" max="15" width="51.83203125" customWidth="1"/>
  </cols>
  <sheetData>
    <row r="1" spans="1:36" x14ac:dyDescent="0.2">
      <c r="A1" s="12" t="s">
        <v>5</v>
      </c>
      <c r="B1" s="12" t="s">
        <v>0</v>
      </c>
      <c r="C1" s="11" t="s">
        <v>44</v>
      </c>
      <c r="D1" s="12" t="s">
        <v>4</v>
      </c>
      <c r="E1" s="12" t="s">
        <v>3</v>
      </c>
      <c r="F1" s="12" t="s">
        <v>1</v>
      </c>
      <c r="G1" s="12" t="s">
        <v>2</v>
      </c>
      <c r="H1" s="12" t="s">
        <v>21</v>
      </c>
      <c r="I1" s="12" t="s">
        <v>22</v>
      </c>
      <c r="J1" s="12" t="s">
        <v>12</v>
      </c>
      <c r="K1" s="12" t="s">
        <v>13</v>
      </c>
      <c r="L1" s="12" t="s">
        <v>14</v>
      </c>
      <c r="M1" s="12" t="s">
        <v>6</v>
      </c>
      <c r="N1" s="12" t="s">
        <v>7</v>
      </c>
      <c r="P1" t="s">
        <v>49</v>
      </c>
      <c r="Q1" t="s">
        <v>46</v>
      </c>
      <c r="R1" t="s">
        <v>45</v>
      </c>
      <c r="T1" t="s">
        <v>50</v>
      </c>
      <c r="U1" t="s">
        <v>46</v>
      </c>
      <c r="V1" t="s">
        <v>45</v>
      </c>
      <c r="X1" t="s">
        <v>51</v>
      </c>
      <c r="Y1" t="s">
        <v>55</v>
      </c>
      <c r="Z1" t="s">
        <v>56</v>
      </c>
      <c r="AB1" t="s">
        <v>52</v>
      </c>
      <c r="AC1" t="s">
        <v>57</v>
      </c>
      <c r="AD1" t="s">
        <v>58</v>
      </c>
      <c r="AF1" t="s">
        <v>53</v>
      </c>
      <c r="AG1" t="s">
        <v>59</v>
      </c>
      <c r="AI1" t="s">
        <v>54</v>
      </c>
      <c r="AJ1" t="s">
        <v>60</v>
      </c>
    </row>
    <row r="2" spans="1:36" x14ac:dyDescent="0.2">
      <c r="A2" s="12" t="s">
        <v>20</v>
      </c>
      <c r="B2" s="12" t="s">
        <v>23</v>
      </c>
      <c r="C2" s="12">
        <v>6</v>
      </c>
      <c r="D2" s="13">
        <v>5.2973958406977804E-3</v>
      </c>
      <c r="E2" s="13">
        <v>-2.17801562637286E-2</v>
      </c>
      <c r="F2" s="13">
        <v>2E-3</v>
      </c>
      <c r="G2" s="13">
        <v>2.3E-2</v>
      </c>
      <c r="H2" s="13">
        <f>F2*1.921</f>
        <v>3.8420000000000004E-3</v>
      </c>
      <c r="I2" s="13">
        <f>G2*1.921</f>
        <v>4.4183E-2</v>
      </c>
      <c r="J2" s="13">
        <f>(((H2^2) / ((4.135667696E-15))) * (1/(SQRT(PI()*((D2+0.3)*0.000086173*300)))) * EXP(-(D2+0.3) / (4 * 0.000086173 * 300)))</f>
        <v>1183555932.6482158</v>
      </c>
      <c r="K2" s="13">
        <f>(((I2^2) / ((4.135667696E-15))) * (1/(SQRT(PI()*((E2+0.3)*0.000086173*300)))) * EXP(-(E2+0.3) / (4 * 0.000086173 * 300)))</f>
        <v>213045869588.71884</v>
      </c>
      <c r="L2" s="14">
        <v>4</v>
      </c>
      <c r="M2" s="14">
        <f>(((1.6E-19)*(L2*0.0000001)^2)*J2)/(2*300*0.00008618*1.6E-19)</f>
        <v>3.6622756483274243E-3</v>
      </c>
      <c r="N2" s="14">
        <f>(((1.6E-19)*(L2*0.0000001)^2)*K2)/(2*300*0.00008618*1.6E-19)</f>
        <v>0.65922756892927592</v>
      </c>
      <c r="O2" t="s">
        <v>42</v>
      </c>
      <c r="P2">
        <v>1</v>
      </c>
      <c r="Q2" s="10">
        <f>M6</f>
        <v>8.8504994834579433E-3</v>
      </c>
      <c r="R2" s="10">
        <f>M7</f>
        <v>5.5187873417992831E-3</v>
      </c>
      <c r="S2" s="10"/>
      <c r="T2">
        <v>1</v>
      </c>
      <c r="U2" s="10">
        <f>N6</f>
        <v>0.62267304714869853</v>
      </c>
      <c r="V2" s="10">
        <f>N7</f>
        <v>6.3314288970343108E-2</v>
      </c>
      <c r="X2">
        <v>1</v>
      </c>
      <c r="Y2" s="10">
        <f>F6</f>
        <v>3.0000000000000005E-3</v>
      </c>
      <c r="Z2" s="10">
        <f>F7</f>
        <v>1E-3</v>
      </c>
      <c r="AB2">
        <v>1</v>
      </c>
      <c r="AC2" s="10">
        <f>G6</f>
        <v>2.2333333333333334E-2</v>
      </c>
      <c r="AD2" s="10">
        <f>G7</f>
        <v>1.1547005383792505E-3</v>
      </c>
      <c r="AF2">
        <v>1</v>
      </c>
      <c r="AG2" s="10">
        <f>D2</f>
        <v>5.2973958406977804E-3</v>
      </c>
      <c r="AI2">
        <v>1</v>
      </c>
      <c r="AJ2" s="10">
        <f>E2</f>
        <v>-2.17801562637286E-2</v>
      </c>
    </row>
    <row r="3" spans="1:36" x14ac:dyDescent="0.2">
      <c r="A3" s="12"/>
      <c r="B3" s="12"/>
      <c r="C3" s="12">
        <v>7</v>
      </c>
      <c r="D3" s="13">
        <v>5.2973958406977804E-3</v>
      </c>
      <c r="E3" s="13">
        <v>-2.17801562637286E-2</v>
      </c>
      <c r="F3" s="13">
        <v>4.0000000000000001E-3</v>
      </c>
      <c r="G3" s="13">
        <v>2.3E-2</v>
      </c>
      <c r="H3" s="13">
        <f t="shared" ref="H3:H5" si="0">F3*1.921</f>
        <v>7.6840000000000007E-3</v>
      </c>
      <c r="I3" s="13">
        <f t="shared" ref="I3:I5" si="1">G3*1.921</f>
        <v>4.4183E-2</v>
      </c>
      <c r="J3" s="13">
        <f t="shared" ref="J3:J5" si="2">(((H3^2) / ((4.135667696E-15))) * (1/(SQRT(PI()*((D3+0.3)*0.000086173*300)))) * EXP(-(D3+0.3) / (4 * 0.000086173 * 300)))</f>
        <v>4734223730.5928631</v>
      </c>
      <c r="K3" s="13">
        <f t="shared" ref="K3:K5" si="3">(((I3^2) / ((4.135667696E-15))) * (1/(SQRT(PI()*((E3+0.3)*0.000086173*300)))) * EXP(-(E3+0.3) / (4 * 0.000086173 * 300)))</f>
        <v>213045869588.71884</v>
      </c>
      <c r="L3" s="14">
        <v>4</v>
      </c>
      <c r="M3" s="14">
        <f t="shared" ref="M3:M4" si="4">(((1.6E-19)*(L3*0.0000001)^2)*J3)/(2*300*0.00008618*1.6E-19)</f>
        <v>1.4649102593309697E-2</v>
      </c>
      <c r="N3" s="14">
        <f t="shared" ref="N3:N4" si="5">(((1.6E-19)*(L3*0.0000001)^2)*K3)/(2*300*0.00008618*1.6E-19)</f>
        <v>0.65922756892927592</v>
      </c>
      <c r="P3">
        <v>3</v>
      </c>
      <c r="Q3" s="10">
        <f>M22</f>
        <v>0.74098655854898843</v>
      </c>
      <c r="R3" s="10">
        <f>M23</f>
        <v>0.9607959900791837</v>
      </c>
      <c r="T3">
        <v>3</v>
      </c>
      <c r="U3" s="10">
        <f>N22</f>
        <v>0.44195443978110399</v>
      </c>
      <c r="V3" s="10">
        <f>N23</f>
        <v>0.49255271496055497</v>
      </c>
      <c r="X3">
        <v>3</v>
      </c>
      <c r="Y3" s="10">
        <f>F22</f>
        <v>4.4499999999999998E-2</v>
      </c>
      <c r="Z3" s="10">
        <f>F23</f>
        <v>4.3699733027407234E-2</v>
      </c>
      <c r="AB3">
        <v>3</v>
      </c>
      <c r="AC3" s="10">
        <f>G22</f>
        <v>3.7499999999999999E-2</v>
      </c>
      <c r="AD3" s="10">
        <f>G23</f>
        <v>2.9860788111948196E-2</v>
      </c>
      <c r="AF3">
        <v>2</v>
      </c>
      <c r="AG3" s="10">
        <f t="shared" ref="AG3" si="6">D10</f>
        <v>0.10025054319424</v>
      </c>
      <c r="AI3">
        <v>2</v>
      </c>
      <c r="AJ3" s="10">
        <f>E10</f>
        <v>9.6006349081123099E-2</v>
      </c>
    </row>
    <row r="4" spans="1:36" x14ac:dyDescent="0.2">
      <c r="A4" s="12"/>
      <c r="B4" s="12"/>
      <c r="C4" s="12">
        <v>8</v>
      </c>
      <c r="D4" s="13">
        <v>5.2973958406977804E-3</v>
      </c>
      <c r="E4" s="13">
        <v>-2.17801562637286E-2</v>
      </c>
      <c r="F4" s="13">
        <v>3.0000000000000001E-3</v>
      </c>
      <c r="G4" s="13">
        <v>2.1000000000000001E-2</v>
      </c>
      <c r="H4" s="13">
        <f t="shared" si="0"/>
        <v>5.7629999999999999E-3</v>
      </c>
      <c r="I4" s="13">
        <f t="shared" si="1"/>
        <v>4.0341000000000002E-2</v>
      </c>
      <c r="J4" s="13">
        <f t="shared" si="2"/>
        <v>2663000848.4584851</v>
      </c>
      <c r="K4" s="13">
        <f t="shared" si="3"/>
        <v>177605346859.40457</v>
      </c>
      <c r="L4" s="14">
        <v>4</v>
      </c>
      <c r="M4" s="14">
        <f t="shared" si="4"/>
        <v>8.2401202087367034E-3</v>
      </c>
      <c r="N4" s="14">
        <f t="shared" si="5"/>
        <v>0.54956400358754387</v>
      </c>
      <c r="P4">
        <v>4</v>
      </c>
      <c r="Q4" s="10">
        <f>M29</f>
        <v>2.5597243181995055E-4</v>
      </c>
      <c r="R4" s="10">
        <f>M30</f>
        <v>2.2167862862455736E-4</v>
      </c>
      <c r="T4">
        <v>4</v>
      </c>
      <c r="U4" s="10">
        <f>N29</f>
        <v>1.1933727159148909E-2</v>
      </c>
      <c r="V4" s="10">
        <f>N30</f>
        <v>1.3976036067718872E-3</v>
      </c>
      <c r="X4">
        <v>4</v>
      </c>
      <c r="Y4" s="10">
        <f>F29</f>
        <v>1.3333333333333333E-3</v>
      </c>
      <c r="Z4" s="10">
        <f>F30</f>
        <v>5.773502691896258E-4</v>
      </c>
      <c r="AB4">
        <v>4</v>
      </c>
      <c r="AC4" s="10">
        <f>G29</f>
        <v>9.6666666666666654E-3</v>
      </c>
      <c r="AD4" s="10">
        <f>G30</f>
        <v>5.7735026918962623E-4</v>
      </c>
      <c r="AF4">
        <v>3</v>
      </c>
      <c r="AG4" s="10">
        <f>D16</f>
        <v>0.13571110865675701</v>
      </c>
      <c r="AI4">
        <v>3</v>
      </c>
      <c r="AJ4" s="10">
        <f t="shared" ref="AJ4" si="7">E16</f>
        <v>0.13749478629343301</v>
      </c>
    </row>
    <row r="5" spans="1:36" x14ac:dyDescent="0.2">
      <c r="A5" s="12"/>
      <c r="B5" s="12"/>
      <c r="C5" s="12" t="s">
        <v>72</v>
      </c>
      <c r="D5" s="13"/>
      <c r="E5" s="13"/>
      <c r="F5" s="13"/>
      <c r="G5" s="13"/>
      <c r="H5" s="13"/>
      <c r="I5" s="13"/>
      <c r="J5" s="13"/>
      <c r="K5" s="13"/>
      <c r="L5" s="14"/>
      <c r="M5" s="14"/>
      <c r="N5" s="14"/>
      <c r="Q5" s="10"/>
      <c r="R5" s="10"/>
      <c r="U5" s="10"/>
      <c r="V5" s="10"/>
      <c r="Y5" s="10"/>
      <c r="Z5" s="10"/>
      <c r="AC5" s="10"/>
      <c r="AD5" s="10"/>
      <c r="AF5">
        <v>4</v>
      </c>
      <c r="AG5" s="10">
        <f>D25</f>
        <v>0.18484893073893899</v>
      </c>
      <c r="AI5">
        <v>4</v>
      </c>
      <c r="AJ5" s="10">
        <f>E25</f>
        <v>0.18527327910723701</v>
      </c>
    </row>
    <row r="6" spans="1:36" x14ac:dyDescent="0.2">
      <c r="A6" s="12"/>
      <c r="B6" s="12"/>
      <c r="C6" s="14" t="s">
        <v>46</v>
      </c>
      <c r="D6" s="14">
        <f>AVERAGE(D2:D4)</f>
        <v>5.2973958406977812E-3</v>
      </c>
      <c r="E6" s="14">
        <f t="shared" ref="E6:N6" si="8">AVERAGE(E2:E4)</f>
        <v>-2.17801562637286E-2</v>
      </c>
      <c r="F6" s="14">
        <f t="shared" si="8"/>
        <v>3.0000000000000005E-3</v>
      </c>
      <c r="G6" s="14">
        <f t="shared" si="8"/>
        <v>2.2333333333333334E-2</v>
      </c>
      <c r="H6" s="14"/>
      <c r="I6" s="14"/>
      <c r="J6" s="14"/>
      <c r="K6" s="14"/>
      <c r="L6" s="14"/>
      <c r="M6" s="14">
        <f t="shared" si="8"/>
        <v>8.8504994834579433E-3</v>
      </c>
      <c r="N6" s="14">
        <f t="shared" si="8"/>
        <v>0.62267304714869853</v>
      </c>
      <c r="Q6" s="10"/>
      <c r="R6" s="10"/>
      <c r="U6" s="10"/>
      <c r="V6" s="10"/>
      <c r="Y6" s="10"/>
      <c r="Z6" s="10"/>
      <c r="AC6" s="10"/>
      <c r="AD6" s="10"/>
    </row>
    <row r="7" spans="1:36" x14ac:dyDescent="0.2">
      <c r="A7" s="12"/>
      <c r="B7" s="12"/>
      <c r="C7" s="14" t="s">
        <v>45</v>
      </c>
      <c r="D7" s="14">
        <f>STDEV(D2:D4)</f>
        <v>1.0622968402425924E-18</v>
      </c>
      <c r="E7" s="14">
        <f t="shared" ref="E7:N7" si="9">STDEV(E2:E4)</f>
        <v>0</v>
      </c>
      <c r="F7" s="14">
        <f t="shared" si="9"/>
        <v>1E-3</v>
      </c>
      <c r="G7" s="14">
        <f t="shared" si="9"/>
        <v>1.1547005383792505E-3</v>
      </c>
      <c r="H7" s="14"/>
      <c r="I7" s="14"/>
      <c r="J7" s="14"/>
      <c r="K7" s="14"/>
      <c r="L7" s="14"/>
      <c r="M7" s="14">
        <f t="shared" si="9"/>
        <v>5.5187873417992831E-3</v>
      </c>
      <c r="N7" s="14">
        <f t="shared" si="9"/>
        <v>6.3314288970343108E-2</v>
      </c>
      <c r="Q7" s="10"/>
      <c r="R7" s="10"/>
      <c r="U7" s="10"/>
      <c r="V7" s="10"/>
      <c r="Y7" s="10"/>
      <c r="Z7" s="10"/>
      <c r="AC7" s="10"/>
      <c r="AD7" s="10"/>
    </row>
    <row r="8" spans="1:36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4"/>
      <c r="M8" s="14"/>
      <c r="N8" s="14"/>
      <c r="Q8" s="10"/>
      <c r="R8" s="10"/>
      <c r="U8" s="10"/>
      <c r="V8" s="10"/>
      <c r="Y8" s="10"/>
      <c r="Z8" s="10"/>
      <c r="AC8" s="10"/>
      <c r="AD8" s="10"/>
    </row>
    <row r="9" spans="1:36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4"/>
      <c r="M9" s="14"/>
      <c r="N9" s="14"/>
      <c r="Q9" s="10"/>
      <c r="R9" s="10"/>
      <c r="U9" s="10"/>
      <c r="V9" s="10"/>
      <c r="Y9" s="10"/>
      <c r="Z9" s="10"/>
      <c r="AC9" s="10"/>
      <c r="AD9" s="10"/>
    </row>
    <row r="10" spans="1:36" x14ac:dyDescent="0.2">
      <c r="A10" s="12" t="s">
        <v>20</v>
      </c>
      <c r="B10" s="12" t="s">
        <v>24</v>
      </c>
      <c r="C10" s="12">
        <v>6</v>
      </c>
      <c r="D10" s="13">
        <v>0.10025054319424</v>
      </c>
      <c r="E10" s="13">
        <v>9.6006349081123099E-2</v>
      </c>
      <c r="F10" s="12">
        <v>0</v>
      </c>
      <c r="G10" s="12">
        <v>0</v>
      </c>
      <c r="H10" s="13">
        <f t="shared" ref="H10:H25" si="10">F10*1.921</f>
        <v>0</v>
      </c>
      <c r="I10" s="13">
        <f t="shared" ref="I10:I25" si="11">G10*1.921</f>
        <v>0</v>
      </c>
      <c r="J10" s="13">
        <f t="shared" ref="J10:J25" si="12">(((H10^2) / ((4.135667696E-15))) * (1/(SQRT(PI()*((D10+0.3)*0.000086173*300)))) * EXP(-(D10+0.3) / (4 * 0.000086173 * 300)))</f>
        <v>0</v>
      </c>
      <c r="K10" s="13">
        <f t="shared" ref="K10:K25" si="13">(((I10^2) / ((4.135667696E-15))) * (1/(SQRT(PI()*((E10+0.3)*0.000086173*300)))) * EXP(-(E10+0.3) / (4 * 0.000086173 * 300)))</f>
        <v>0</v>
      </c>
      <c r="L10" s="14">
        <v>4</v>
      </c>
      <c r="M10" s="14">
        <f t="shared" ref="M10" si="14">(((1.6E-19)*(L10*0.0000001)^2)*J10)/(2*300*0.00008618*1.6E-19)</f>
        <v>0</v>
      </c>
      <c r="N10" s="14">
        <f t="shared" ref="N10:N25" si="15">(((1.6E-19)*(L10*0.0000001)^2)*K10)/(2*300*0.00008618*1.6E-19)</f>
        <v>0</v>
      </c>
      <c r="Q10" s="10"/>
      <c r="R10" s="10"/>
      <c r="U10" s="10"/>
      <c r="V10" s="10"/>
      <c r="Y10" s="10"/>
      <c r="Z10" s="10"/>
      <c r="AC10" s="10"/>
      <c r="AD10" s="10"/>
    </row>
    <row r="11" spans="1:36" x14ac:dyDescent="0.2">
      <c r="A11" s="12"/>
      <c r="B11" s="12"/>
      <c r="C11" s="14" t="s">
        <v>46</v>
      </c>
      <c r="D11" s="14">
        <f>AVERAGE(D10:D10)</f>
        <v>0.10025054319424</v>
      </c>
      <c r="E11" s="14">
        <f t="shared" ref="E11:N12" si="16">AVERAGE(E10:E10)</f>
        <v>9.6006349081123099E-2</v>
      </c>
      <c r="F11" s="14">
        <f t="shared" si="16"/>
        <v>0</v>
      </c>
      <c r="G11" s="14">
        <f t="shared" si="16"/>
        <v>0</v>
      </c>
      <c r="H11" s="14"/>
      <c r="I11" s="14"/>
      <c r="J11" s="14"/>
      <c r="K11" s="14"/>
      <c r="L11" s="14">
        <f t="shared" si="16"/>
        <v>4</v>
      </c>
      <c r="M11" s="14">
        <f t="shared" si="16"/>
        <v>0</v>
      </c>
      <c r="N11" s="14">
        <f t="shared" si="16"/>
        <v>0</v>
      </c>
      <c r="Q11" s="10"/>
      <c r="R11" s="10"/>
      <c r="U11" s="10"/>
      <c r="V11" s="10"/>
      <c r="Y11" s="10"/>
      <c r="Z11" s="10"/>
      <c r="AC11" s="10"/>
      <c r="AD11" s="10"/>
    </row>
    <row r="12" spans="1:36" x14ac:dyDescent="0.2">
      <c r="A12" s="12"/>
      <c r="B12" s="12"/>
      <c r="C12" s="14" t="s">
        <v>45</v>
      </c>
      <c r="D12" s="14" t="e">
        <f>STDEV(D10:D10)</f>
        <v>#DIV/0!</v>
      </c>
      <c r="E12" s="14" t="e">
        <f t="shared" ref="E12:N12" si="17">STDEV(E10:E10)</f>
        <v>#DIV/0!</v>
      </c>
      <c r="F12" s="14" t="e">
        <f t="shared" si="17"/>
        <v>#DIV/0!</v>
      </c>
      <c r="G12" s="14" t="e">
        <f t="shared" si="17"/>
        <v>#DIV/0!</v>
      </c>
      <c r="H12" s="14"/>
      <c r="I12" s="14"/>
      <c r="J12" s="14"/>
      <c r="K12" s="14"/>
      <c r="L12" s="14" t="e">
        <f t="shared" si="17"/>
        <v>#DIV/0!</v>
      </c>
      <c r="M12" s="14" t="e">
        <f t="shared" si="17"/>
        <v>#DIV/0!</v>
      </c>
      <c r="N12" s="14" t="e">
        <f t="shared" si="17"/>
        <v>#DIV/0!</v>
      </c>
      <c r="Q12" s="10"/>
      <c r="R12" s="10"/>
      <c r="U12" s="10"/>
      <c r="V12" s="10"/>
      <c r="Y12" s="10"/>
      <c r="Z12" s="10"/>
      <c r="AC12" s="10"/>
      <c r="AD12" s="10"/>
    </row>
    <row r="13" spans="1:36" x14ac:dyDescent="0.2">
      <c r="A13" s="12"/>
      <c r="B13" s="12"/>
      <c r="C13" s="12"/>
      <c r="D13" s="13"/>
      <c r="E13" s="13"/>
      <c r="F13" s="12"/>
      <c r="G13" s="12"/>
      <c r="H13" s="13"/>
      <c r="I13" s="13"/>
      <c r="J13" s="13"/>
      <c r="K13" s="13"/>
      <c r="L13" s="14"/>
      <c r="M13" s="14"/>
      <c r="N13" s="14"/>
      <c r="Q13" s="10"/>
      <c r="R13" s="10"/>
      <c r="U13" s="10"/>
      <c r="V13" s="10"/>
      <c r="Y13" s="10"/>
      <c r="Z13" s="10"/>
      <c r="AC13" s="10"/>
      <c r="AD13" s="10"/>
    </row>
    <row r="14" spans="1:36" x14ac:dyDescent="0.2">
      <c r="A14" s="12"/>
      <c r="B14" s="12"/>
      <c r="C14" s="12"/>
      <c r="D14" s="13"/>
      <c r="E14" s="13"/>
      <c r="F14" s="12"/>
      <c r="G14" s="12"/>
      <c r="H14" s="13"/>
      <c r="I14" s="13"/>
      <c r="J14" s="13"/>
      <c r="K14" s="13"/>
      <c r="L14" s="14"/>
      <c r="M14" s="14"/>
      <c r="N14" s="14"/>
      <c r="Q14" s="10"/>
      <c r="R14" s="10"/>
      <c r="U14" s="10"/>
      <c r="V14" s="10"/>
      <c r="Y14" s="10"/>
      <c r="Z14" s="10"/>
      <c r="AC14" s="10"/>
      <c r="AD14" s="10"/>
    </row>
    <row r="15" spans="1:36" x14ac:dyDescent="0.2">
      <c r="A15" s="12"/>
      <c r="B15" s="12"/>
      <c r="C15" s="12"/>
      <c r="D15" s="13"/>
      <c r="E15" s="13"/>
      <c r="F15" s="12"/>
      <c r="G15" s="12"/>
      <c r="H15" s="13"/>
      <c r="I15" s="13"/>
      <c r="J15" s="13"/>
      <c r="K15" s="13"/>
      <c r="L15" s="14"/>
      <c r="M15" s="14"/>
      <c r="N15" s="14"/>
      <c r="Q15" s="10"/>
      <c r="R15" s="10"/>
      <c r="U15" s="10"/>
      <c r="V15" s="10"/>
      <c r="Y15" s="10"/>
      <c r="Z15" s="10"/>
      <c r="AC15" s="10"/>
      <c r="AD15" s="10"/>
    </row>
    <row r="16" spans="1:36" x14ac:dyDescent="0.2">
      <c r="A16" s="12" t="s">
        <v>20</v>
      </c>
      <c r="B16" s="12" t="s">
        <v>15</v>
      </c>
      <c r="C16" s="12">
        <v>6</v>
      </c>
      <c r="D16" s="13">
        <v>0.13571110865675701</v>
      </c>
      <c r="E16" s="13">
        <v>0.13749478629343301</v>
      </c>
      <c r="F16" s="13">
        <v>9.7000000000000003E-2</v>
      </c>
      <c r="G16" s="12">
        <v>6.9000000000000006E-2</v>
      </c>
      <c r="H16" s="13">
        <f t="shared" si="10"/>
        <v>0.186337</v>
      </c>
      <c r="I16" s="13">
        <f t="shared" si="11"/>
        <v>0.132549</v>
      </c>
      <c r="J16" s="13">
        <f t="shared" si="12"/>
        <v>660265941958.91101</v>
      </c>
      <c r="K16" s="13">
        <f t="shared" si="13"/>
        <v>327714259638.10406</v>
      </c>
      <c r="L16" s="14">
        <v>4</v>
      </c>
      <c r="M16" s="14">
        <f t="shared" ref="M16" si="18">(((1.6E-19)*(L16*0.0000001)^2)*J16)/(2*300*0.00008618*1.6E-19)</f>
        <v>2.0430600818717748</v>
      </c>
      <c r="N16" s="14">
        <f t="shared" si="15"/>
        <v>1.0140458254447402</v>
      </c>
      <c r="Q16" s="10"/>
      <c r="R16" s="10"/>
      <c r="U16" s="10"/>
      <c r="V16" s="10"/>
      <c r="Y16" s="10"/>
      <c r="Z16" s="10"/>
      <c r="AC16" s="10"/>
      <c r="AD16" s="10"/>
    </row>
    <row r="17" spans="1:30" x14ac:dyDescent="0.2">
      <c r="A17" s="12"/>
      <c r="B17" s="12"/>
      <c r="C17" s="12">
        <v>7</v>
      </c>
      <c r="D17" s="13">
        <v>0.13571110865675701</v>
      </c>
      <c r="E17" s="13">
        <v>0.13749478629343301</v>
      </c>
      <c r="F17" s="13">
        <v>8.0000000000000002E-3</v>
      </c>
      <c r="G17" s="12">
        <v>1.2999999999999999E-2</v>
      </c>
      <c r="H17" s="13">
        <f t="shared" ref="H17:H19" si="19">F17*1.921</f>
        <v>1.5368000000000001E-2</v>
      </c>
      <c r="I17" s="13">
        <f t="shared" ref="I17:I19" si="20">G17*1.921</f>
        <v>2.4972999999999999E-2</v>
      </c>
      <c r="J17" s="13">
        <f t="shared" ref="J17:J19" si="21">(((H17^2) / ((4.135667696E-15))) * (1/(SQRT(PI()*((D17+0.3)*0.000086173*300)))) * EXP(-(D17+0.3) / (4 * 0.000086173 * 300)))</f>
        <v>4491127674.0748539</v>
      </c>
      <c r="K17" s="13">
        <f t="shared" ref="K17:K19" si="22">(((I17^2) / ((4.135667696E-15))) * (1/(SQRT(PI()*((E17+0.3)*0.000086173*300)))) * EXP(-(E17+0.3) / (4 * 0.000086173 * 300)))</f>
        <v>11632789304.524172</v>
      </c>
      <c r="L17" s="14">
        <v>4</v>
      </c>
      <c r="M17" s="14">
        <f t="shared" ref="M17:M19" si="23">(((1.6E-19)*(L17*0.0000001)^2)*J17)/(2*300*0.00008618*1.6E-19)</f>
        <v>1.3896890768391281E-2</v>
      </c>
      <c r="N17" s="14">
        <f t="shared" ref="N17:N19" si="24">(((1.6E-19)*(L17*0.0000001)^2)*K17)/(2*300*0.00008618*1.6E-19)</f>
        <v>3.5995325456870633E-2</v>
      </c>
      <c r="Q17" s="10"/>
      <c r="R17" s="10"/>
      <c r="U17" s="10"/>
      <c r="V17" s="10"/>
      <c r="Y17" s="10"/>
      <c r="Z17" s="10"/>
      <c r="AC17" s="10"/>
      <c r="AD17" s="10"/>
    </row>
    <row r="18" spans="1:30" x14ac:dyDescent="0.2">
      <c r="A18" s="12"/>
      <c r="B18" s="12"/>
      <c r="C18" s="12">
        <v>5</v>
      </c>
      <c r="D18" s="13">
        <v>0.13571110865675701</v>
      </c>
      <c r="E18" s="13">
        <v>0.13749478629343301</v>
      </c>
      <c r="F18" s="13">
        <v>8.9999999999999993E-3</v>
      </c>
      <c r="G18" s="12">
        <v>1.0999999999999999E-2</v>
      </c>
      <c r="H18" s="13">
        <f t="shared" si="19"/>
        <v>1.7288999999999999E-2</v>
      </c>
      <c r="I18" s="13">
        <f t="shared" si="20"/>
        <v>2.1131E-2</v>
      </c>
      <c r="J18" s="13">
        <f t="shared" si="21"/>
        <v>5684083462.5009861</v>
      </c>
      <c r="K18" s="13">
        <f t="shared" si="22"/>
        <v>8328801809.7480783</v>
      </c>
      <c r="L18" s="14">
        <v>4</v>
      </c>
      <c r="M18" s="14">
        <f t="shared" si="23"/>
        <v>1.7588252378745211E-2</v>
      </c>
      <c r="N18" s="14">
        <f t="shared" si="24"/>
        <v>2.5771801066753541E-2</v>
      </c>
      <c r="Q18" s="10"/>
      <c r="R18" s="10"/>
      <c r="U18" s="10"/>
      <c r="V18" s="10"/>
      <c r="Y18" s="10"/>
      <c r="Z18" s="10"/>
      <c r="AC18" s="10"/>
      <c r="AD18" s="10"/>
    </row>
    <row r="19" spans="1:30" x14ac:dyDescent="0.2">
      <c r="A19" s="12"/>
      <c r="B19" s="12"/>
      <c r="C19" s="12">
        <v>4</v>
      </c>
      <c r="D19" s="13">
        <v>0.13571110865675701</v>
      </c>
      <c r="E19" s="13">
        <v>0.13749478629343301</v>
      </c>
      <c r="F19" s="13">
        <v>6.4000000000000001E-2</v>
      </c>
      <c r="G19" s="12">
        <v>5.7000000000000002E-2</v>
      </c>
      <c r="H19" s="13">
        <f t="shared" si="19"/>
        <v>0.12294400000000001</v>
      </c>
      <c r="I19" s="13">
        <f t="shared" si="20"/>
        <v>0.10949700000000001</v>
      </c>
      <c r="J19" s="13">
        <f t="shared" si="21"/>
        <v>287432171140.79065</v>
      </c>
      <c r="K19" s="13">
        <f t="shared" si="22"/>
        <v>223638653552.65707</v>
      </c>
      <c r="L19" s="14">
        <v>4</v>
      </c>
      <c r="M19" s="14">
        <f t="shared" si="23"/>
        <v>0.88940100917704201</v>
      </c>
      <c r="N19" s="14">
        <f t="shared" si="24"/>
        <v>0.69200480715605162</v>
      </c>
      <c r="Q19" s="10"/>
      <c r="R19" s="10"/>
      <c r="U19" s="10"/>
      <c r="V19" s="10"/>
      <c r="Y19" s="10"/>
      <c r="Z19" s="10"/>
      <c r="AC19" s="10"/>
      <c r="AD19" s="10"/>
    </row>
    <row r="20" spans="1:30" x14ac:dyDescent="0.2">
      <c r="A20" s="12"/>
      <c r="B20" s="12"/>
      <c r="C20" s="12">
        <v>8</v>
      </c>
      <c r="D20" s="13"/>
      <c r="E20" s="13"/>
      <c r="F20" s="13"/>
      <c r="G20" s="12"/>
      <c r="H20" s="13"/>
      <c r="I20" s="13"/>
      <c r="J20" s="13"/>
      <c r="K20" s="13"/>
      <c r="L20" s="14"/>
      <c r="M20" s="14"/>
      <c r="N20" s="14"/>
      <c r="Q20" s="10"/>
      <c r="R20" s="10"/>
      <c r="U20" s="10"/>
      <c r="V20" s="10"/>
      <c r="Y20" s="10"/>
      <c r="Z20" s="10"/>
      <c r="AC20" s="10"/>
      <c r="AD20" s="10"/>
    </row>
    <row r="21" spans="1:30" x14ac:dyDescent="0.2">
      <c r="A21" s="12"/>
      <c r="B21" s="12"/>
      <c r="C21" s="12" t="s">
        <v>71</v>
      </c>
      <c r="D21" s="13"/>
      <c r="E21" s="13"/>
      <c r="F21" s="13"/>
      <c r="G21" s="12"/>
      <c r="H21" s="13"/>
      <c r="I21" s="13"/>
      <c r="J21" s="13"/>
      <c r="K21" s="13"/>
      <c r="L21" s="14"/>
      <c r="M21" s="14"/>
      <c r="N21" s="14"/>
      <c r="Q21" s="10"/>
      <c r="R21" s="10"/>
      <c r="U21" s="10"/>
      <c r="V21" s="10"/>
      <c r="Y21" s="10"/>
      <c r="Z21" s="10"/>
      <c r="AC21" s="10"/>
      <c r="AD21" s="10"/>
    </row>
    <row r="22" spans="1:30" x14ac:dyDescent="0.2">
      <c r="A22" s="12"/>
      <c r="B22" s="12"/>
      <c r="C22" s="14" t="s">
        <v>46</v>
      </c>
      <c r="D22" s="14">
        <f>AVERAGE(D16:D20)</f>
        <v>0.13571110865675701</v>
      </c>
      <c r="E22" s="14">
        <f t="shared" ref="E22:N22" si="25">AVERAGE(E16:E20)</f>
        <v>0.13749478629343301</v>
      </c>
      <c r="F22" s="14">
        <f t="shared" si="25"/>
        <v>4.4499999999999998E-2</v>
      </c>
      <c r="G22" s="14">
        <f t="shared" si="25"/>
        <v>3.7499999999999999E-2</v>
      </c>
      <c r="H22" s="14"/>
      <c r="I22" s="14"/>
      <c r="J22" s="14"/>
      <c r="K22" s="14"/>
      <c r="L22" s="14"/>
      <c r="M22" s="14">
        <f t="shared" si="25"/>
        <v>0.74098655854898843</v>
      </c>
      <c r="N22" s="14">
        <f t="shared" si="25"/>
        <v>0.44195443978110399</v>
      </c>
      <c r="Q22" s="10"/>
      <c r="R22" s="10"/>
      <c r="U22" s="10"/>
      <c r="V22" s="10"/>
      <c r="Y22" s="10"/>
      <c r="Z22" s="10"/>
      <c r="AC22" s="10"/>
      <c r="AD22" s="10"/>
    </row>
    <row r="23" spans="1:30" x14ac:dyDescent="0.2">
      <c r="A23" s="12"/>
      <c r="B23" s="12"/>
      <c r="C23" s="14" t="s">
        <v>45</v>
      </c>
      <c r="D23" s="14">
        <f>STDEV(D16:D20)</f>
        <v>0</v>
      </c>
      <c r="E23" s="14">
        <f t="shared" ref="E23:N23" si="26">STDEV(E16:E20)</f>
        <v>0</v>
      </c>
      <c r="F23" s="14">
        <f t="shared" si="26"/>
        <v>4.3699733027407234E-2</v>
      </c>
      <c r="G23" s="14">
        <f t="shared" si="26"/>
        <v>2.9860788111948196E-2</v>
      </c>
      <c r="H23" s="14"/>
      <c r="I23" s="14"/>
      <c r="J23" s="14"/>
      <c r="K23" s="14"/>
      <c r="L23" s="14"/>
      <c r="M23" s="14">
        <f t="shared" si="26"/>
        <v>0.9607959900791837</v>
      </c>
      <c r="N23" s="14">
        <f t="shared" si="26"/>
        <v>0.49255271496055497</v>
      </c>
      <c r="Q23" s="10"/>
      <c r="R23" s="10"/>
      <c r="U23" s="10"/>
      <c r="V23" s="10"/>
      <c r="Y23" s="10"/>
      <c r="Z23" s="10"/>
      <c r="AC23" s="10"/>
      <c r="AD23" s="10"/>
    </row>
    <row r="24" spans="1:30" x14ac:dyDescent="0.2">
      <c r="A24" s="12"/>
      <c r="B24" s="12"/>
      <c r="C24" s="12"/>
      <c r="D24" s="13"/>
      <c r="E24" s="13"/>
      <c r="F24" s="13"/>
      <c r="G24" s="12"/>
      <c r="H24" s="13"/>
      <c r="I24" s="13"/>
      <c r="J24" s="13"/>
      <c r="K24" s="13"/>
      <c r="L24" s="14"/>
      <c r="M24" s="14"/>
      <c r="N24" s="14"/>
      <c r="Q24" s="10"/>
      <c r="R24" s="10"/>
      <c r="U24" s="10"/>
      <c r="V24" s="10"/>
      <c r="Y24" s="10"/>
      <c r="Z24" s="10"/>
      <c r="AC24" s="10"/>
      <c r="AD24" s="10"/>
    </row>
    <row r="25" spans="1:30" x14ac:dyDescent="0.2">
      <c r="A25" s="12" t="s">
        <v>20</v>
      </c>
      <c r="B25" s="12" t="s">
        <v>16</v>
      </c>
      <c r="C25" s="12">
        <v>6</v>
      </c>
      <c r="D25" s="13">
        <v>0.18484893073893899</v>
      </c>
      <c r="E25" s="13">
        <v>0.18527327910723701</v>
      </c>
      <c r="F25" s="12">
        <v>1E-3</v>
      </c>
      <c r="G25" s="12">
        <v>0.01</v>
      </c>
      <c r="H25" s="13">
        <f t="shared" si="10"/>
        <v>1.9210000000000002E-3</v>
      </c>
      <c r="I25" s="13">
        <f t="shared" si="11"/>
        <v>1.9210000000000001E-2</v>
      </c>
      <c r="J25" s="13">
        <f t="shared" si="12"/>
        <v>41361945.326706275</v>
      </c>
      <c r="K25" s="13">
        <f t="shared" si="13"/>
        <v>4117454385.7558193</v>
      </c>
      <c r="L25" s="14">
        <v>4</v>
      </c>
      <c r="M25" s="14">
        <f t="shared" ref="M25" si="27">(((1.6E-19)*(L25*0.0000001)^2)*J25)/(2*300*0.00008618*1.6E-19)</f>
        <v>1.2798621590997527E-4</v>
      </c>
      <c r="N25" s="14">
        <f t="shared" si="15"/>
        <v>1.2740633977739051E-2</v>
      </c>
      <c r="O25" t="s">
        <v>43</v>
      </c>
    </row>
    <row r="26" spans="1:30" x14ac:dyDescent="0.2">
      <c r="C26">
        <v>5</v>
      </c>
      <c r="D26" s="13">
        <v>0.18484893073893899</v>
      </c>
      <c r="E26" s="13">
        <v>0.18527327910723701</v>
      </c>
      <c r="F26">
        <v>2E-3</v>
      </c>
      <c r="G26">
        <v>8.9999999999999993E-3</v>
      </c>
      <c r="H26" s="13">
        <f t="shared" ref="H26:H28" si="28">F26*1.921</f>
        <v>3.8420000000000004E-3</v>
      </c>
      <c r="I26" s="13">
        <f t="shared" ref="I26:I28" si="29">G26*1.921</f>
        <v>1.7288999999999999E-2</v>
      </c>
      <c r="J26" s="13">
        <f t="shared" ref="J26:J28" si="30">(((H26^2) / ((4.135667696E-15))) * (1/(SQRT(PI()*((D26+0.3)*0.000086173*300)))) * EXP(-(D26+0.3) / (4 * 0.000086173 * 300)))</f>
        <v>165447781.3068251</v>
      </c>
      <c r="K26" s="13">
        <f t="shared" ref="K26:K28" si="31">(((I26^2) / ((4.135667696E-15))) * (1/(SQRT(PI()*((E26+0.3)*0.000086173*300)))) * EXP(-(E26+0.3) / (4 * 0.000086173 * 300)))</f>
        <v>3335138052.4622126</v>
      </c>
      <c r="L26" s="14">
        <v>4</v>
      </c>
      <c r="M26" s="14">
        <f t="shared" ref="M26:M27" si="32">(((1.6E-19)*(L26*0.0000001)^2)*J26)/(2*300*0.00008618*1.6E-19)</f>
        <v>5.1194486363990109E-4</v>
      </c>
      <c r="N26" s="14">
        <f t="shared" ref="N26:N27" si="33">(((1.6E-19)*(L26*0.0000001)^2)*K26)/(2*300*0.00008618*1.6E-19)</f>
        <v>1.0319913521968628E-2</v>
      </c>
    </row>
    <row r="27" spans="1:30" x14ac:dyDescent="0.2">
      <c r="C27">
        <v>7</v>
      </c>
      <c r="D27" s="13">
        <v>0.18484893073893899</v>
      </c>
      <c r="E27" s="13">
        <v>0.18527327910723701</v>
      </c>
      <c r="F27" s="12">
        <v>1E-3</v>
      </c>
      <c r="G27" s="12">
        <v>0.01</v>
      </c>
      <c r="H27" s="13">
        <f t="shared" si="28"/>
        <v>1.9210000000000002E-3</v>
      </c>
      <c r="I27" s="13">
        <f t="shared" si="29"/>
        <v>1.9210000000000001E-2</v>
      </c>
      <c r="J27" s="13">
        <f t="shared" si="30"/>
        <v>41361945.326706275</v>
      </c>
      <c r="K27" s="13">
        <f t="shared" si="31"/>
        <v>4117454385.7558193</v>
      </c>
      <c r="L27" s="14">
        <v>4</v>
      </c>
      <c r="M27" s="14">
        <f t="shared" si="32"/>
        <v>1.2798621590997527E-4</v>
      </c>
      <c r="N27" s="14">
        <f t="shared" si="33"/>
        <v>1.2740633977739051E-2</v>
      </c>
    </row>
    <row r="28" spans="1:30" x14ac:dyDescent="0.2">
      <c r="C28" t="s">
        <v>73</v>
      </c>
      <c r="H28" s="13"/>
      <c r="I28" s="13"/>
      <c r="J28" s="13"/>
      <c r="K28" s="13"/>
      <c r="L28" s="14"/>
      <c r="M28" s="14"/>
      <c r="N28" s="14"/>
    </row>
    <row r="29" spans="1:30" x14ac:dyDescent="0.2">
      <c r="C29" s="14" t="s">
        <v>46</v>
      </c>
      <c r="D29" s="14">
        <f>AVERAGE(D25:D27)</f>
        <v>0.18484893073893902</v>
      </c>
      <c r="E29" s="14">
        <f t="shared" ref="E29:N29" si="34">AVERAGE(E25:E27)</f>
        <v>0.18527327910723701</v>
      </c>
      <c r="F29" s="14">
        <f t="shared" si="34"/>
        <v>1.3333333333333333E-3</v>
      </c>
      <c r="G29" s="14">
        <f t="shared" si="34"/>
        <v>9.6666666666666654E-3</v>
      </c>
      <c r="H29" s="14"/>
      <c r="I29" s="14"/>
      <c r="J29" s="14"/>
      <c r="K29" s="14"/>
      <c r="L29" s="14"/>
      <c r="M29" s="14">
        <f t="shared" si="34"/>
        <v>2.5597243181995055E-4</v>
      </c>
      <c r="N29" s="14">
        <f t="shared" si="34"/>
        <v>1.1933727159148909E-2</v>
      </c>
    </row>
    <row r="30" spans="1:30" x14ac:dyDescent="0.2">
      <c r="C30" s="14" t="s">
        <v>45</v>
      </c>
      <c r="D30" s="14">
        <f>STDEV(D25:D27)</f>
        <v>3.3993498887762956E-17</v>
      </c>
      <c r="E30" s="14">
        <f t="shared" ref="E30:N30" si="35">STDEV(E25:E27)</f>
        <v>0</v>
      </c>
      <c r="F30" s="14">
        <f t="shared" si="35"/>
        <v>5.773502691896258E-4</v>
      </c>
      <c r="G30" s="14">
        <f t="shared" si="35"/>
        <v>5.7735026918962623E-4</v>
      </c>
      <c r="H30" s="14"/>
      <c r="I30" s="14"/>
      <c r="J30" s="14"/>
      <c r="K30" s="14"/>
      <c r="L30" s="14"/>
      <c r="M30" s="14">
        <f t="shared" si="35"/>
        <v>2.2167862862455736E-4</v>
      </c>
      <c r="N30" s="14">
        <f t="shared" si="35"/>
        <v>1.3976036067718872E-3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031B-F0CE-104F-8605-A2754B2063CA}">
  <dimension ref="A1:AJ14"/>
  <sheetViews>
    <sheetView workbookViewId="0">
      <selection activeCell="H28" sqref="H28"/>
    </sheetView>
  </sheetViews>
  <sheetFormatPr baseColWidth="10" defaultRowHeight="16" x14ac:dyDescent="0.2"/>
  <cols>
    <col min="4" max="9" width="11.1640625" bestFit="1" customWidth="1"/>
    <col min="10" max="11" width="14" bestFit="1" customWidth="1"/>
    <col min="12" max="14" width="11.1640625" bestFit="1" customWidth="1"/>
  </cols>
  <sheetData>
    <row r="1" spans="1:36" x14ac:dyDescent="0.2">
      <c r="A1" s="11" t="s">
        <v>5</v>
      </c>
      <c r="B1" s="11" t="s">
        <v>0</v>
      </c>
      <c r="C1" s="11" t="s">
        <v>44</v>
      </c>
      <c r="D1" s="11" t="s">
        <v>4</v>
      </c>
      <c r="E1" s="11" t="s">
        <v>3</v>
      </c>
      <c r="F1" s="11" t="s">
        <v>1</v>
      </c>
      <c r="G1" s="11" t="s">
        <v>2</v>
      </c>
      <c r="H1" s="11" t="s">
        <v>21</v>
      </c>
      <c r="I1" s="11" t="s">
        <v>22</v>
      </c>
      <c r="J1" s="11" t="s">
        <v>12</v>
      </c>
      <c r="K1" s="11" t="s">
        <v>13</v>
      </c>
      <c r="L1" s="11" t="s">
        <v>14</v>
      </c>
      <c r="M1" s="11" t="s">
        <v>6</v>
      </c>
      <c r="N1" s="11" t="s">
        <v>7</v>
      </c>
      <c r="P1" t="s">
        <v>49</v>
      </c>
      <c r="Q1" t="s">
        <v>46</v>
      </c>
      <c r="R1" t="s">
        <v>45</v>
      </c>
      <c r="T1" t="s">
        <v>50</v>
      </c>
      <c r="U1" t="s">
        <v>46</v>
      </c>
      <c r="V1" t="s">
        <v>45</v>
      </c>
      <c r="X1" t="s">
        <v>51</v>
      </c>
      <c r="Y1" t="s">
        <v>55</v>
      </c>
      <c r="Z1" t="s">
        <v>56</v>
      </c>
      <c r="AB1" t="s">
        <v>52</v>
      </c>
      <c r="AC1" t="s">
        <v>57</v>
      </c>
      <c r="AD1" t="s">
        <v>58</v>
      </c>
      <c r="AF1" t="s">
        <v>53</v>
      </c>
      <c r="AG1" t="s">
        <v>59</v>
      </c>
      <c r="AI1" t="s">
        <v>54</v>
      </c>
      <c r="AJ1" t="s">
        <v>60</v>
      </c>
    </row>
    <row r="2" spans="1:36" x14ac:dyDescent="0.2">
      <c r="A2" s="12" t="s">
        <v>37</v>
      </c>
      <c r="B2" s="12" t="s">
        <v>35</v>
      </c>
      <c r="C2" s="12">
        <v>6</v>
      </c>
      <c r="D2" s="13">
        <v>0.16760655268264499</v>
      </c>
      <c r="E2" s="13">
        <v>0.122869803277505</v>
      </c>
      <c r="F2" s="13">
        <v>1.7999999999999999E-2</v>
      </c>
      <c r="G2" s="13">
        <v>2.8000000000000001E-2</v>
      </c>
      <c r="H2" s="13">
        <f>F2*1.921</f>
        <v>3.4577999999999998E-2</v>
      </c>
      <c r="I2" s="13">
        <f>G2*1.921</f>
        <v>5.3788000000000002E-2</v>
      </c>
      <c r="J2" s="13">
        <f>(((H2^2) / ((4.135667696E-15))) * (1/(SQRT(PI()*((D2+0.3)*0.000086173*300)))) * EXP(-(D2+0.3) / (4 * 0.000086173 * 300)))</f>
        <v>16122187716.117405</v>
      </c>
      <c r="K2" s="13">
        <f>(((I2^2) / ((4.135667696E-15))) * (1/(SQRT(PI()*((E2+0.3)*0.000086173*300)))) * EXP(-(E2+0.3) / (4 * 0.000086173 * 300)))</f>
        <v>63229360100.729019</v>
      </c>
      <c r="L2" s="14">
        <v>4</v>
      </c>
      <c r="M2" s="14">
        <f>(((1.6E-19)*(L2*0.0000001)^2)*J2)/(2*300*0.00008618*1.6E-19)</f>
        <v>4.9886865370518757E-2</v>
      </c>
      <c r="N2" s="14">
        <f>(((1.6E-19)*(L2*0.0000001)^2)*K2)/(2*300*0.00008618*1.6E-19)</f>
        <v>0.19565053021034731</v>
      </c>
      <c r="P2" t="s">
        <v>35</v>
      </c>
      <c r="Q2" s="10">
        <f>M5</f>
        <v>3.3309234182578883E-2</v>
      </c>
      <c r="R2" s="10">
        <f>M6</f>
        <v>2.4196772707273731E-2</v>
      </c>
      <c r="T2" t="s">
        <v>35</v>
      </c>
      <c r="U2" s="10">
        <f>N5</f>
        <v>0.14715382140395594</v>
      </c>
      <c r="V2" s="10">
        <f>N6</f>
        <v>7.2437965516676542E-2</v>
      </c>
      <c r="X2" t="s">
        <v>35</v>
      </c>
      <c r="Y2" s="10">
        <f>F5</f>
        <v>1.3666666666666667E-2</v>
      </c>
      <c r="Z2" s="10">
        <f>F6</f>
        <v>6.6583281184793936E-3</v>
      </c>
      <c r="AB2" t="s">
        <v>35</v>
      </c>
      <c r="AC2" s="10">
        <f>G5</f>
        <v>2.3666666666666669E-2</v>
      </c>
      <c r="AD2" s="10">
        <f>G6</f>
        <v>6.6583281184793737E-3</v>
      </c>
      <c r="AF2" t="s">
        <v>35</v>
      </c>
      <c r="AG2" s="10">
        <f>D5</f>
        <v>0.16760655268264499</v>
      </c>
      <c r="AI2" t="s">
        <v>35</v>
      </c>
      <c r="AJ2" s="10">
        <f>E5</f>
        <v>0.122869803277505</v>
      </c>
    </row>
    <row r="3" spans="1:36" x14ac:dyDescent="0.2">
      <c r="A3" s="12"/>
      <c r="B3" s="12"/>
      <c r="C3" s="12">
        <v>7</v>
      </c>
      <c r="D3" s="13">
        <v>0.16760655268264499</v>
      </c>
      <c r="E3" s="13">
        <v>0.122869803277505</v>
      </c>
      <c r="F3" s="13">
        <v>1.7000000000000001E-2</v>
      </c>
      <c r="G3" s="13">
        <v>2.7E-2</v>
      </c>
      <c r="H3" s="13">
        <f t="shared" ref="H3:H4" si="0">F3*1.921</f>
        <v>3.2657000000000005E-2</v>
      </c>
      <c r="I3" s="13">
        <f t="shared" ref="I3:I4" si="1">G3*1.921</f>
        <v>5.1867000000000003E-2</v>
      </c>
      <c r="J3" s="13">
        <f t="shared" ref="J3:J4" si="2">(((H3^2) / ((4.135667696E-15))) * (1/(SQRT(PI()*((D3+0.3)*0.000086173*300)))) * EXP(-(D3+0.3) / (4 * 0.000086173 * 300)))</f>
        <v>14380593364.067692</v>
      </c>
      <c r="K3" s="13">
        <f t="shared" ref="K3:K4" si="3">(((I3^2) / ((4.135667696E-15))) * (1/(SQRT(PI()*((E3+0.3)*0.000086173*300)))) * EXP(-(E3+0.3) / (4 * 0.000086173 * 300)))</f>
        <v>58793626930.397255</v>
      </c>
      <c r="L3" s="14">
        <v>4</v>
      </c>
      <c r="M3" s="14">
        <f t="shared" ref="M3:M4" si="4">(((1.6E-19)*(L3*0.0000001)^2)*J3)/(2*300*0.00008618*1.6E-19)</f>
        <v>4.4497852136049156E-2</v>
      </c>
      <c r="N3" s="14">
        <f t="shared" ref="N3:N4" si="5">(((1.6E-19)*(L3*0.0000001)^2)*K3)/(2*300*0.00008618*1.6E-19)</f>
        <v>0.18192504658589692</v>
      </c>
      <c r="P3" t="s">
        <v>36</v>
      </c>
      <c r="Q3" s="10">
        <f>M13</f>
        <v>9.0050960879818245E-2</v>
      </c>
      <c r="R3" s="10">
        <f>M14</f>
        <v>9.9559791849014451E-2</v>
      </c>
      <c r="T3" t="s">
        <v>36</v>
      </c>
      <c r="U3" s="10">
        <f>N13</f>
        <v>3.7012816818115649E-3</v>
      </c>
      <c r="V3" s="10">
        <f>N14</f>
        <v>1.6437969041081062E-3</v>
      </c>
      <c r="X3" t="s">
        <v>36</v>
      </c>
      <c r="Y3" s="10">
        <f>F13</f>
        <v>1.0999999999999999E-2</v>
      </c>
      <c r="Z3" s="10">
        <f>F14</f>
        <v>9.3094933625126261E-3</v>
      </c>
      <c r="AB3" t="s">
        <v>36</v>
      </c>
      <c r="AC3" s="10">
        <f>G13</f>
        <v>2.5000000000000001E-3</v>
      </c>
      <c r="AD3" s="10">
        <f>G14</f>
        <v>5.7735026918962569E-4</v>
      </c>
      <c r="AF3" t="s">
        <v>36</v>
      </c>
      <c r="AG3" s="10">
        <f>D13</f>
        <v>6.2329523652750803E-2</v>
      </c>
      <c r="AI3" t="s">
        <v>69</v>
      </c>
      <c r="AJ3" s="10">
        <f>E13</f>
        <v>4.76850082670554E-2</v>
      </c>
    </row>
    <row r="4" spans="1:36" x14ac:dyDescent="0.2">
      <c r="A4" s="12"/>
      <c r="B4" s="12"/>
      <c r="C4" s="12">
        <v>5</v>
      </c>
      <c r="D4" s="13">
        <v>0.16760655268264499</v>
      </c>
      <c r="E4" s="13">
        <v>0.122869803277505</v>
      </c>
      <c r="F4" s="13">
        <v>6.0000000000000001E-3</v>
      </c>
      <c r="G4" s="13">
        <v>1.6E-2</v>
      </c>
      <c r="H4" s="13">
        <f t="shared" si="0"/>
        <v>1.1526E-2</v>
      </c>
      <c r="I4" s="13">
        <f t="shared" si="1"/>
        <v>3.0736000000000003E-2</v>
      </c>
      <c r="J4" s="13">
        <f t="shared" si="2"/>
        <v>1791354190.6797118</v>
      </c>
      <c r="K4" s="13">
        <f t="shared" si="3"/>
        <v>20646321665.54417</v>
      </c>
      <c r="L4" s="14">
        <v>4</v>
      </c>
      <c r="M4" s="14">
        <f t="shared" si="4"/>
        <v>5.542985041168751E-3</v>
      </c>
      <c r="N4" s="14">
        <f t="shared" si="5"/>
        <v>6.3885887415623621E-2</v>
      </c>
      <c r="Q4" s="10"/>
      <c r="R4" s="10"/>
      <c r="U4" s="10"/>
      <c r="V4" s="10"/>
      <c r="Y4" s="10"/>
      <c r="Z4" s="10"/>
      <c r="AC4" s="10"/>
      <c r="AD4" s="10"/>
      <c r="AG4" s="10"/>
      <c r="AJ4" s="10"/>
    </row>
    <row r="5" spans="1:36" x14ac:dyDescent="0.2">
      <c r="A5" s="12"/>
      <c r="B5" s="12"/>
      <c r="C5" s="14" t="s">
        <v>46</v>
      </c>
      <c r="D5" s="14">
        <f>AVERAGE(D2:D4)</f>
        <v>0.16760655268264499</v>
      </c>
      <c r="E5" s="14">
        <f t="shared" ref="E5:N5" si="6">AVERAGE(E2:E4)</f>
        <v>0.122869803277505</v>
      </c>
      <c r="F5" s="14">
        <f t="shared" si="6"/>
        <v>1.3666666666666667E-2</v>
      </c>
      <c r="G5" s="14">
        <f t="shared" si="6"/>
        <v>2.3666666666666669E-2</v>
      </c>
      <c r="H5" s="14"/>
      <c r="I5" s="14"/>
      <c r="J5" s="14"/>
      <c r="K5" s="14"/>
      <c r="L5" s="14"/>
      <c r="M5" s="14">
        <f t="shared" si="6"/>
        <v>3.3309234182578883E-2</v>
      </c>
      <c r="N5" s="14">
        <f t="shared" si="6"/>
        <v>0.14715382140395594</v>
      </c>
      <c r="Q5" s="10"/>
      <c r="R5" s="10"/>
      <c r="U5" s="10"/>
      <c r="V5" s="10"/>
      <c r="Y5" s="10"/>
      <c r="Z5" s="10"/>
      <c r="AC5" s="10"/>
      <c r="AD5" s="10"/>
      <c r="AG5" s="10"/>
      <c r="AJ5" s="10"/>
    </row>
    <row r="6" spans="1:36" x14ac:dyDescent="0.2">
      <c r="A6" s="12"/>
      <c r="B6" s="12"/>
      <c r="C6" s="14" t="s">
        <v>45</v>
      </c>
      <c r="D6" s="14">
        <f>STDEV(D2:D4)</f>
        <v>0</v>
      </c>
      <c r="E6" s="14">
        <f t="shared" ref="E6:N6" si="7">STDEV(E2:E4)</f>
        <v>0</v>
      </c>
      <c r="F6" s="14">
        <f t="shared" si="7"/>
        <v>6.6583281184793936E-3</v>
      </c>
      <c r="G6" s="14">
        <f t="shared" si="7"/>
        <v>6.6583281184793737E-3</v>
      </c>
      <c r="H6" s="14"/>
      <c r="I6" s="14"/>
      <c r="J6" s="14"/>
      <c r="K6" s="14"/>
      <c r="L6" s="14"/>
      <c r="M6" s="14">
        <f t="shared" si="7"/>
        <v>2.4196772707273731E-2</v>
      </c>
      <c r="N6" s="14">
        <f t="shared" si="7"/>
        <v>7.2437965516676542E-2</v>
      </c>
    </row>
    <row r="7" spans="1:36" s="23" customFormat="1" x14ac:dyDescent="0.2">
      <c r="A7" s="20"/>
      <c r="B7" s="20"/>
      <c r="C7" s="20"/>
      <c r="D7" s="21"/>
      <c r="E7" s="21"/>
      <c r="F7" s="21"/>
      <c r="G7" s="21"/>
      <c r="H7" s="21"/>
      <c r="I7" s="21"/>
      <c r="J7" s="21"/>
      <c r="K7" s="21"/>
      <c r="L7" s="22"/>
      <c r="M7" s="22"/>
      <c r="N7" s="22"/>
    </row>
    <row r="8" spans="1:36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4"/>
      <c r="M8" s="14"/>
      <c r="N8" s="14"/>
    </row>
    <row r="9" spans="1:36" x14ac:dyDescent="0.2">
      <c r="A9" s="12" t="s">
        <v>37</v>
      </c>
      <c r="B9" s="12" t="s">
        <v>36</v>
      </c>
      <c r="C9" s="12">
        <v>6</v>
      </c>
      <c r="D9" s="13">
        <v>6.2329523652750803E-2</v>
      </c>
      <c r="E9" s="13">
        <v>4.76850082670554E-2</v>
      </c>
      <c r="F9" s="13">
        <v>2E-3</v>
      </c>
      <c r="G9" s="13">
        <v>2E-3</v>
      </c>
      <c r="H9" s="13">
        <f t="shared" ref="H9:I9" si="8">F9*1.921</f>
        <v>3.8420000000000004E-3</v>
      </c>
      <c r="I9" s="13">
        <f t="shared" si="8"/>
        <v>3.8420000000000004E-3</v>
      </c>
      <c r="J9" s="13">
        <f t="shared" ref="J9:K9" si="9">(((H9^2) / ((4.135667696E-15))) * (1/(SQRT(PI()*((D9+0.3)*0.000086173*300)))) * EXP(-(D9+0.3) / (4 * 0.000086173 * 300)))</f>
        <v>625854178.11473703</v>
      </c>
      <c r="K9" s="13">
        <f t="shared" si="9"/>
        <v>736099512.31966341</v>
      </c>
      <c r="L9" s="14">
        <v>4</v>
      </c>
      <c r="M9" s="14">
        <f t="shared" ref="M9" si="10">(((1.6E-19)*(L9*0.0000001)^2)*J9)/(2*300*0.00008618*1.6E-19)</f>
        <v>1.936579803867059E-3</v>
      </c>
      <c r="N9" s="14">
        <f t="shared" ref="N9" si="11">(((1.6E-19)*(L9*0.0000001)^2)*K9)/(2*300*0.00008618*1.6E-19)</f>
        <v>2.2777118041917323E-3</v>
      </c>
    </row>
    <row r="10" spans="1:36" x14ac:dyDescent="0.2">
      <c r="A10" s="5"/>
      <c r="B10" s="4"/>
      <c r="C10" s="7">
        <v>5</v>
      </c>
      <c r="D10" s="13">
        <v>6.2329523652750803E-2</v>
      </c>
      <c r="E10" s="13">
        <v>4.76850082670554E-2</v>
      </c>
      <c r="F10" s="8">
        <v>0.02</v>
      </c>
      <c r="G10" s="7">
        <v>3.0000000000000001E-3</v>
      </c>
      <c r="H10" s="13">
        <f t="shared" ref="H10:H12" si="12">F10*1.921</f>
        <v>3.8420000000000003E-2</v>
      </c>
      <c r="I10" s="13">
        <f t="shared" ref="I10:I12" si="13">G10*1.921</f>
        <v>5.7629999999999999E-3</v>
      </c>
      <c r="J10" s="13">
        <f t="shared" ref="J10:J12" si="14">(((H10^2) / ((4.135667696E-15))) * (1/(SQRT(PI()*((D10+0.3)*0.000086173*300)))) * EXP(-(D10+0.3) / (4 * 0.000086173 * 300)))</f>
        <v>62585417811.473701</v>
      </c>
      <c r="K10" s="13">
        <f t="shared" ref="K10:K12" si="15">(((I10^2) / ((4.135667696E-15))) * (1/(SQRT(PI()*((E10+0.3)*0.000086173*300)))) * EXP(-(E10+0.3) / (4 * 0.000086173 * 300)))</f>
        <v>1656223902.7192426</v>
      </c>
      <c r="L10" s="14">
        <v>4</v>
      </c>
      <c r="M10" s="14">
        <f t="shared" ref="M10:M12" si="16">(((1.6E-19)*(L10*0.0000001)^2)*J10)/(2*300*0.00008618*1.6E-19)</f>
        <v>0.1936579803867059</v>
      </c>
      <c r="N10" s="14">
        <f t="shared" ref="N10:N12" si="17">(((1.6E-19)*(L10*0.0000001)^2)*K10)/(2*300*0.00008618*1.6E-19)</f>
        <v>5.1248515594313976E-3</v>
      </c>
    </row>
    <row r="11" spans="1:36" x14ac:dyDescent="0.2">
      <c r="A11" s="5"/>
      <c r="B11" s="4"/>
      <c r="C11" s="7">
        <v>4</v>
      </c>
      <c r="D11" s="13">
        <v>6.2329523652750803E-2</v>
      </c>
      <c r="E11" s="13">
        <v>4.76850082670554E-2</v>
      </c>
      <c r="F11" s="7">
        <v>1.7999999999999999E-2</v>
      </c>
      <c r="G11" s="7">
        <v>3.0000000000000001E-3</v>
      </c>
      <c r="H11" s="13">
        <f t="shared" si="12"/>
        <v>3.4577999999999998E-2</v>
      </c>
      <c r="I11" s="13">
        <f t="shared" si="13"/>
        <v>5.7629999999999999E-3</v>
      </c>
      <c r="J11" s="13">
        <f t="shared" si="14"/>
        <v>50694188427.293694</v>
      </c>
      <c r="K11" s="13">
        <f t="shared" si="15"/>
        <v>1656223902.7192426</v>
      </c>
      <c r="L11" s="14">
        <v>4</v>
      </c>
      <c r="M11" s="14">
        <f t="shared" si="16"/>
        <v>0.15686296411323175</v>
      </c>
      <c r="N11" s="14">
        <f t="shared" si="17"/>
        <v>5.1248515594313976E-3</v>
      </c>
    </row>
    <row r="12" spans="1:36" x14ac:dyDescent="0.2">
      <c r="C12">
        <v>7</v>
      </c>
      <c r="D12" s="13">
        <v>6.2329523652750803E-2</v>
      </c>
      <c r="E12" s="13">
        <v>4.76850082670554E-2</v>
      </c>
      <c r="F12">
        <v>4.0000000000000001E-3</v>
      </c>
      <c r="G12">
        <v>2E-3</v>
      </c>
      <c r="H12" s="13">
        <f t="shared" si="12"/>
        <v>7.6840000000000007E-3</v>
      </c>
      <c r="I12" s="13">
        <f t="shared" si="13"/>
        <v>3.8420000000000004E-3</v>
      </c>
      <c r="J12" s="13">
        <f t="shared" si="14"/>
        <v>2503416712.4589481</v>
      </c>
      <c r="K12" s="13">
        <f t="shared" si="15"/>
        <v>736099512.31966341</v>
      </c>
      <c r="L12" s="14">
        <v>4</v>
      </c>
      <c r="M12" s="14">
        <f t="shared" si="16"/>
        <v>7.7463192154682359E-3</v>
      </c>
      <c r="N12" s="14">
        <f t="shared" si="17"/>
        <v>2.2777118041917323E-3</v>
      </c>
    </row>
    <row r="13" spans="1:36" x14ac:dyDescent="0.2">
      <c r="C13" s="14" t="s">
        <v>46</v>
      </c>
      <c r="D13" s="14">
        <f>AVERAGE(D9:D12)</f>
        <v>6.2329523652750803E-2</v>
      </c>
      <c r="E13" s="14">
        <f t="shared" ref="E13:N13" si="18">AVERAGE(E9:E12)</f>
        <v>4.76850082670554E-2</v>
      </c>
      <c r="F13" s="14">
        <f t="shared" si="18"/>
        <v>1.0999999999999999E-2</v>
      </c>
      <c r="G13" s="14">
        <f t="shared" si="18"/>
        <v>2.5000000000000001E-3</v>
      </c>
      <c r="H13" s="14"/>
      <c r="I13" s="14"/>
      <c r="J13" s="14"/>
      <c r="K13" s="14"/>
      <c r="L13" s="14"/>
      <c r="M13" s="14">
        <f t="shared" si="18"/>
        <v>9.0050960879818245E-2</v>
      </c>
      <c r="N13" s="14">
        <f t="shared" si="18"/>
        <v>3.7012816818115649E-3</v>
      </c>
    </row>
    <row r="14" spans="1:36" x14ac:dyDescent="0.2">
      <c r="C14" s="14" t="s">
        <v>45</v>
      </c>
      <c r="D14" s="14">
        <f>STDEV(D9:D12)</f>
        <v>0</v>
      </c>
      <c r="E14" s="14">
        <f t="shared" ref="E14:N14" si="19">STDEV(E9:E12)</f>
        <v>0</v>
      </c>
      <c r="F14" s="14">
        <f t="shared" si="19"/>
        <v>9.3094933625126261E-3</v>
      </c>
      <c r="G14" s="14">
        <f t="shared" si="19"/>
        <v>5.7735026918962569E-4</v>
      </c>
      <c r="H14" s="14"/>
      <c r="I14" s="14"/>
      <c r="J14" s="14"/>
      <c r="K14" s="14"/>
      <c r="L14" s="14"/>
      <c r="M14" s="14">
        <f t="shared" si="19"/>
        <v>9.9559791849014451E-2</v>
      </c>
      <c r="N14" s="14">
        <f t="shared" si="19"/>
        <v>1.6437969041081062E-3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D6A6-D69D-884A-994F-2EEE7643A3C8}">
  <dimension ref="A1:S26"/>
  <sheetViews>
    <sheetView workbookViewId="0">
      <selection activeCell="I18" sqref="I18"/>
    </sheetView>
  </sheetViews>
  <sheetFormatPr baseColWidth="10" defaultRowHeight="16" x14ac:dyDescent="0.2"/>
  <cols>
    <col min="1" max="1" width="12.6640625" customWidth="1"/>
    <col min="2" max="2" width="12.5" customWidth="1"/>
    <col min="4" max="4" width="13" customWidth="1"/>
    <col min="7" max="7" width="16.5" customWidth="1"/>
    <col min="8" max="8" width="15.6640625" customWidth="1"/>
    <col min="9" max="9" width="13.83203125" customWidth="1"/>
    <col min="11" max="11" width="12.1640625" customWidth="1"/>
    <col min="12" max="12" width="12.5" customWidth="1"/>
    <col min="17" max="17" width="16.1640625" customWidth="1"/>
    <col min="18" max="18" width="16.33203125" customWidth="1"/>
    <col min="19" max="19" width="13.33203125" customWidth="1"/>
  </cols>
  <sheetData>
    <row r="1" spans="1:19" x14ac:dyDescent="0.2">
      <c r="A1" t="s">
        <v>64</v>
      </c>
      <c r="G1" t="s">
        <v>61</v>
      </c>
      <c r="H1" t="s">
        <v>62</v>
      </c>
      <c r="I1" t="s">
        <v>63</v>
      </c>
    </row>
    <row r="2" spans="1:19" x14ac:dyDescent="0.2">
      <c r="A2" t="s">
        <v>39</v>
      </c>
      <c r="B2" t="s">
        <v>25</v>
      </c>
      <c r="C2" s="1" t="s">
        <v>26</v>
      </c>
      <c r="E2">
        <v>7.60847E-3</v>
      </c>
      <c r="F2">
        <v>2.9973630000000001E-2</v>
      </c>
      <c r="G2">
        <v>1.879105E-2</v>
      </c>
      <c r="H2">
        <f>(E2+F2)/2</f>
        <v>1.879105E-2</v>
      </c>
      <c r="I2" s="9">
        <f>'Base 3'!F8</f>
        <v>8.3333333333333332E-3</v>
      </c>
      <c r="J2" s="8"/>
      <c r="M2" s="1"/>
      <c r="S2" s="9"/>
    </row>
    <row r="3" spans="1:19" x14ac:dyDescent="0.2">
      <c r="C3" s="1" t="s">
        <v>27</v>
      </c>
      <c r="E3">
        <v>8.4149800000000007E-3</v>
      </c>
      <c r="F3">
        <v>7.60847E-3</v>
      </c>
      <c r="G3">
        <v>8.0117250000000008E-3</v>
      </c>
      <c r="H3">
        <f t="shared" ref="H3:H7" si="0">(E3+F3)/2</f>
        <v>8.0117250000000008E-3</v>
      </c>
      <c r="I3" s="9">
        <f>'Base 3'!G8</f>
        <v>2.5000000000000001E-3</v>
      </c>
      <c r="J3" s="8"/>
      <c r="M3" s="1"/>
      <c r="S3" s="9"/>
    </row>
    <row r="4" spans="1:19" x14ac:dyDescent="0.2">
      <c r="B4" t="s">
        <v>30</v>
      </c>
      <c r="C4" s="1" t="s">
        <v>28</v>
      </c>
      <c r="E4">
        <v>1.0244090000000001E-2</v>
      </c>
      <c r="F4">
        <v>2.5772659999999999E-2</v>
      </c>
      <c r="G4">
        <v>1.8008375E-2</v>
      </c>
      <c r="H4">
        <f t="shared" si="0"/>
        <v>1.8008375E-2</v>
      </c>
      <c r="I4" s="9">
        <f>'Base 3'!F17</f>
        <v>7.4999999999999997E-3</v>
      </c>
      <c r="M4" s="1"/>
      <c r="S4" s="9"/>
    </row>
    <row r="5" spans="1:19" x14ac:dyDescent="0.2">
      <c r="C5" s="1" t="s">
        <v>29</v>
      </c>
      <c r="E5">
        <v>1.7246270000000001E-2</v>
      </c>
      <c r="F5">
        <v>1.0244090000000001E-2</v>
      </c>
      <c r="G5">
        <v>1.3745180000000001E-2</v>
      </c>
      <c r="H5">
        <f t="shared" si="0"/>
        <v>1.3745180000000001E-2</v>
      </c>
      <c r="I5" s="9">
        <f>'Base 3'!G17</f>
        <v>3.666666666666667E-3</v>
      </c>
      <c r="M5" s="1"/>
      <c r="S5" s="9"/>
    </row>
    <row r="6" spans="1:19" x14ac:dyDescent="0.2">
      <c r="B6" t="s">
        <v>33</v>
      </c>
      <c r="C6" s="1" t="s">
        <v>31</v>
      </c>
      <c r="E6">
        <v>3.2782039999999998E-2</v>
      </c>
      <c r="F6">
        <v>2.5927140000000001E-2</v>
      </c>
      <c r="G6">
        <v>2.935459E-2</v>
      </c>
      <c r="H6">
        <f t="shared" si="0"/>
        <v>2.935459E-2</v>
      </c>
      <c r="I6" s="19">
        <f>'Base 3'!F27</f>
        <v>5.6857142857142842E-2</v>
      </c>
      <c r="J6" s="7"/>
      <c r="M6" s="1"/>
      <c r="S6" s="19"/>
    </row>
    <row r="7" spans="1:19" x14ac:dyDescent="0.2">
      <c r="C7" s="1" t="s">
        <v>32</v>
      </c>
      <c r="E7">
        <v>5.6987719999999999E-2</v>
      </c>
      <c r="F7">
        <v>3.2782039999999998E-2</v>
      </c>
      <c r="G7">
        <v>4.4884880000000002E-2</v>
      </c>
      <c r="H7">
        <f t="shared" si="0"/>
        <v>4.4884880000000002E-2</v>
      </c>
      <c r="I7" s="19">
        <f>'Base 3'!G27</f>
        <v>5.2857142857142851E-3</v>
      </c>
      <c r="J7" s="7"/>
      <c r="M7" s="1"/>
      <c r="S7" s="19"/>
    </row>
    <row r="8" spans="1:19" x14ac:dyDescent="0.2">
      <c r="B8" t="s">
        <v>34</v>
      </c>
      <c r="C8" s="1" t="s">
        <v>41</v>
      </c>
      <c r="E8" s="10">
        <v>-1.30988712E-3</v>
      </c>
      <c r="F8" s="10">
        <v>-1.6220942200000001E-5</v>
      </c>
      <c r="G8">
        <v>6.6305403110000001E-4</v>
      </c>
      <c r="H8" s="10">
        <f>(ABS(E8)+ABS(F8))/2</f>
        <v>6.6305403110000001E-4</v>
      </c>
      <c r="I8" s="19">
        <f>'Base 3'!F34</f>
        <v>4.0000000000000001E-3</v>
      </c>
      <c r="S8" s="10"/>
    </row>
    <row r="9" spans="1:19" x14ac:dyDescent="0.2">
      <c r="C9" s="1" t="s">
        <v>40</v>
      </c>
      <c r="E9" s="10">
        <v>6.5933249399999995E-5</v>
      </c>
      <c r="F9" s="10">
        <v>-1.30988712E-3</v>
      </c>
      <c r="G9">
        <v>6.879101847E-4</v>
      </c>
      <c r="H9" s="10">
        <f>(ABS(E9)+ABS(F9))/2</f>
        <v>6.879101847E-4</v>
      </c>
      <c r="I9" s="19">
        <f>'Base 3'!G34</f>
        <v>3.0000000000000001E-3</v>
      </c>
      <c r="S9" s="10"/>
    </row>
    <row r="18" spans="8:10" x14ac:dyDescent="0.2">
      <c r="I18" s="6"/>
      <c r="J18" s="6"/>
    </row>
    <row r="19" spans="8:10" x14ac:dyDescent="0.2">
      <c r="I19" s="6"/>
    </row>
    <row r="25" spans="8:10" x14ac:dyDescent="0.2">
      <c r="H25" s="3"/>
    </row>
    <row r="26" spans="8:10" x14ac:dyDescent="0.2">
      <c r="H26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272F-4F9B-8E4B-9AB5-78CF1857DECD}">
  <dimension ref="B2:C14"/>
  <sheetViews>
    <sheetView workbookViewId="0">
      <selection activeCell="D15" sqref="D15"/>
    </sheetView>
  </sheetViews>
  <sheetFormatPr baseColWidth="10" defaultRowHeight="16" x14ac:dyDescent="0.2"/>
  <sheetData>
    <row r="2" spans="2:3" x14ac:dyDescent="0.2">
      <c r="B2">
        <v>300</v>
      </c>
    </row>
    <row r="3" spans="2:3" x14ac:dyDescent="0.2">
      <c r="B3">
        <v>350</v>
      </c>
      <c r="C3">
        <v>-22.707707404608001</v>
      </c>
    </row>
    <row r="4" spans="2:3" x14ac:dyDescent="0.2">
      <c r="B4">
        <v>400</v>
      </c>
      <c r="C4">
        <v>-22.648192904667699</v>
      </c>
    </row>
    <row r="5" spans="2:3" x14ac:dyDescent="0.2">
      <c r="B5">
        <v>450</v>
      </c>
      <c r="C5">
        <v>-22.592469790732</v>
      </c>
    </row>
    <row r="6" spans="2:3" x14ac:dyDescent="0.2">
      <c r="B6">
        <v>500</v>
      </c>
      <c r="C6">
        <v>-22.5354062919955</v>
      </c>
    </row>
    <row r="7" spans="2:3" x14ac:dyDescent="0.2">
      <c r="B7">
        <v>550</v>
      </c>
      <c r="C7">
        <v>-22.4786496824415</v>
      </c>
    </row>
    <row r="8" spans="2:3" x14ac:dyDescent="0.2">
      <c r="B8">
        <v>600</v>
      </c>
      <c r="C8">
        <v>-22.4154115535787</v>
      </c>
    </row>
    <row r="9" spans="2:3" x14ac:dyDescent="0.2">
      <c r="B9">
        <v>650</v>
      </c>
      <c r="C9">
        <v>-22.359307189716599</v>
      </c>
    </row>
    <row r="10" spans="2:3" x14ac:dyDescent="0.2">
      <c r="B10">
        <v>700</v>
      </c>
      <c r="C10">
        <v>-22.295753463986198</v>
      </c>
    </row>
    <row r="11" spans="2:3" x14ac:dyDescent="0.2">
      <c r="B11">
        <v>750</v>
      </c>
      <c r="C11">
        <v>-22.236037312351002</v>
      </c>
    </row>
    <row r="12" spans="2:3" x14ac:dyDescent="0.2">
      <c r="B12">
        <v>800</v>
      </c>
      <c r="C12">
        <v>-22.1775176600386</v>
      </c>
    </row>
    <row r="13" spans="2:3" x14ac:dyDescent="0.2">
      <c r="B13">
        <v>850</v>
      </c>
      <c r="C13">
        <v>-22.196559959817002</v>
      </c>
    </row>
    <row r="14" spans="2:3" x14ac:dyDescent="0.2">
      <c r="B14">
        <v>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 1</vt:lpstr>
      <vt:lpstr>Base 2</vt:lpstr>
      <vt:lpstr>Base 3</vt:lpstr>
      <vt:lpstr>Base 4</vt:lpstr>
      <vt:lpstr>Katherine</vt:lpstr>
      <vt:lpstr>ClosedRing</vt:lpstr>
      <vt:lpstr>Gaussian</vt:lpstr>
      <vt:lpstr>Annealing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Harries, Joseph</dc:creator>
  <cp:lastModifiedBy>Harries, Joseph</cp:lastModifiedBy>
  <dcterms:created xsi:type="dcterms:W3CDTF">2024-10-14T15:31:22Z</dcterms:created>
  <dcterms:modified xsi:type="dcterms:W3CDTF">2025-03-14T10:33:40Z</dcterms:modified>
</cp:coreProperties>
</file>