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h121/Library/Mobile Documents/com~apple~CloudDocs/Project/Data:Analysis/"/>
    </mc:Choice>
  </mc:AlternateContent>
  <xr:revisionPtr revIDLastSave="0" documentId="13_ncr:1_{7FEEF23E-77DE-D244-BA3B-47CE5E4E3380}" xr6:coauthVersionLast="47" xr6:coauthVersionMax="47" xr10:uidLastSave="{00000000-0000-0000-0000-000000000000}"/>
  <bookViews>
    <workbookView xWindow="0" yWindow="500" windowWidth="30860" windowHeight="16380" xr2:uid="{E2427F83-B15F-C447-AD0B-5A75AE5279B3}"/>
  </bookViews>
  <sheets>
    <sheet name="Base 1" sheetId="5" r:id="rId1"/>
    <sheet name="Base 2" sheetId="6" r:id="rId2"/>
    <sheet name="Base 3" sheetId="2" r:id="rId3"/>
    <sheet name="Base 4" sheetId="3" r:id="rId4"/>
    <sheet name="Katherine" sheetId="4" r:id="rId5"/>
    <sheet name="ClosedRing" sheetId="14" r:id="rId6"/>
    <sheet name="Blatter" sheetId="1" r:id="rId7"/>
    <sheet name="Nitronyl Nitroxide" sheetId="11" r:id="rId8"/>
    <sheet name="Verdazyl" sheetId="12" r:id="rId9"/>
    <sheet name="Gaussian" sheetId="13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4" l="1"/>
  <c r="J3" i="14" s="1"/>
  <c r="M3" i="14" s="1"/>
  <c r="G3" i="14"/>
  <c r="I3" i="14" s="1"/>
  <c r="L3" i="14" s="1"/>
  <c r="H2" i="14"/>
  <c r="J2" i="14" s="1"/>
  <c r="M2" i="14" s="1"/>
  <c r="G2" i="14"/>
  <c r="I2" i="14" s="1"/>
  <c r="L2" i="14" s="1"/>
  <c r="H2" i="13"/>
  <c r="H3" i="13"/>
  <c r="H4" i="13"/>
  <c r="H5" i="13"/>
  <c r="I3" i="12"/>
  <c r="J3" i="12"/>
  <c r="I4" i="12"/>
  <c r="J4" i="12"/>
  <c r="I5" i="12"/>
  <c r="J5" i="12"/>
  <c r="I6" i="12"/>
  <c r="J6" i="12"/>
  <c r="J2" i="12"/>
  <c r="I2" i="12"/>
  <c r="J3" i="11"/>
  <c r="J4" i="11"/>
  <c r="J5" i="11"/>
  <c r="J2" i="11"/>
  <c r="I3" i="11"/>
  <c r="I4" i="11"/>
  <c r="I5" i="11"/>
  <c r="I2" i="11"/>
  <c r="I3" i="1"/>
  <c r="L3" i="1" s="1"/>
  <c r="J3" i="1"/>
  <c r="J2" i="1"/>
  <c r="M2" i="1" s="1"/>
  <c r="I2" i="1"/>
  <c r="H2" i="1"/>
  <c r="I3" i="4"/>
  <c r="L3" i="4" s="1"/>
  <c r="J3" i="4"/>
  <c r="I3" i="3"/>
  <c r="L3" i="3" s="1"/>
  <c r="G3" i="12"/>
  <c r="L3" i="12" s="1"/>
  <c r="H3" i="12"/>
  <c r="M3" i="12" s="1"/>
  <c r="G4" i="12"/>
  <c r="L4" i="12" s="1"/>
  <c r="H4" i="12"/>
  <c r="G5" i="12"/>
  <c r="L5" i="12" s="1"/>
  <c r="H5" i="12"/>
  <c r="G6" i="12"/>
  <c r="H6" i="12"/>
  <c r="H2" i="12"/>
  <c r="M2" i="12" s="1"/>
  <c r="G2" i="12"/>
  <c r="M3" i="4"/>
  <c r="G3" i="11"/>
  <c r="L3" i="11" s="1"/>
  <c r="H3" i="11"/>
  <c r="G4" i="11"/>
  <c r="L4" i="11" s="1"/>
  <c r="H4" i="11"/>
  <c r="G5" i="11"/>
  <c r="L5" i="11" s="1"/>
  <c r="H5" i="11"/>
  <c r="M5" i="11" s="1"/>
  <c r="H2" i="11"/>
  <c r="G2" i="11"/>
  <c r="G3" i="1"/>
  <c r="H3" i="1"/>
  <c r="M3" i="1"/>
  <c r="G2" i="1"/>
  <c r="G3" i="4"/>
  <c r="H3" i="4"/>
  <c r="G4" i="4"/>
  <c r="I4" i="4" s="1"/>
  <c r="H4" i="4"/>
  <c r="J4" i="4" s="1"/>
  <c r="M4" i="4" s="1"/>
  <c r="G5" i="4"/>
  <c r="I5" i="4" s="1"/>
  <c r="L5" i="4" s="1"/>
  <c r="H5" i="4"/>
  <c r="J5" i="4" s="1"/>
  <c r="M5" i="4" s="1"/>
  <c r="H2" i="4"/>
  <c r="J2" i="4" s="1"/>
  <c r="M2" i="4" s="1"/>
  <c r="G2" i="4"/>
  <c r="I2" i="4" s="1"/>
  <c r="L2" i="4" s="1"/>
  <c r="G3" i="3"/>
  <c r="H3" i="3"/>
  <c r="J3" i="3" s="1"/>
  <c r="M3" i="3" s="1"/>
  <c r="G4" i="3"/>
  <c r="I4" i="3" s="1"/>
  <c r="H4" i="3"/>
  <c r="J4" i="3" s="1"/>
  <c r="M4" i="3" s="1"/>
  <c r="G5" i="3"/>
  <c r="I5" i="3" s="1"/>
  <c r="L5" i="3" s="1"/>
  <c r="H5" i="3"/>
  <c r="J5" i="3" s="1"/>
  <c r="M5" i="3" s="1"/>
  <c r="H2" i="3"/>
  <c r="J2" i="3" s="1"/>
  <c r="M2" i="3" s="1"/>
  <c r="G2" i="3"/>
  <c r="I2" i="3" s="1"/>
  <c r="L2" i="3" s="1"/>
  <c r="G3" i="5"/>
  <c r="I3" i="5" s="1"/>
  <c r="L3" i="5" s="1"/>
  <c r="H3" i="5"/>
  <c r="J3" i="5" s="1"/>
  <c r="M3" i="5" s="1"/>
  <c r="G4" i="5"/>
  <c r="H4" i="5"/>
  <c r="J4" i="5" s="1"/>
  <c r="M4" i="5" s="1"/>
  <c r="G5" i="5"/>
  <c r="I5" i="5" s="1"/>
  <c r="L5" i="5" s="1"/>
  <c r="H5" i="5"/>
  <c r="J5" i="5" s="1"/>
  <c r="M5" i="5" s="1"/>
  <c r="H2" i="5"/>
  <c r="J2" i="5" s="1"/>
  <c r="M2" i="5" s="1"/>
  <c r="G2" i="5"/>
  <c r="I2" i="5" s="1"/>
  <c r="L2" i="5" s="1"/>
  <c r="G3" i="6"/>
  <c r="I3" i="6" s="1"/>
  <c r="L3" i="6" s="1"/>
  <c r="H3" i="6"/>
  <c r="J3" i="6" s="1"/>
  <c r="M3" i="6" s="1"/>
  <c r="G4" i="6"/>
  <c r="I4" i="6" s="1"/>
  <c r="H4" i="6"/>
  <c r="J4" i="6" s="1"/>
  <c r="M4" i="6" s="1"/>
  <c r="G5" i="6"/>
  <c r="I5" i="6" s="1"/>
  <c r="L5" i="6" s="1"/>
  <c r="H5" i="6"/>
  <c r="J5" i="6" s="1"/>
  <c r="M5" i="6" s="1"/>
  <c r="H2" i="6"/>
  <c r="J2" i="6" s="1"/>
  <c r="M2" i="6" s="1"/>
  <c r="G2" i="6"/>
  <c r="I2" i="6" s="1"/>
  <c r="L2" i="6" s="1"/>
  <c r="G2" i="2"/>
  <c r="I2" i="2" s="1"/>
  <c r="H2" i="2"/>
  <c r="J2" i="2" s="1"/>
  <c r="M2" i="2" s="1"/>
  <c r="G3" i="2"/>
  <c r="I3" i="2" s="1"/>
  <c r="L3" i="2" s="1"/>
  <c r="H3" i="2"/>
  <c r="J3" i="2" s="1"/>
  <c r="M3" i="2" s="1"/>
  <c r="G4" i="2"/>
  <c r="I4" i="2" s="1"/>
  <c r="H4" i="2"/>
  <c r="J4" i="2" s="1"/>
  <c r="M4" i="2" s="1"/>
  <c r="G5" i="2"/>
  <c r="I5" i="2" s="1"/>
  <c r="H5" i="2"/>
  <c r="J5" i="2" s="1"/>
  <c r="M5" i="2" s="1"/>
  <c r="I4" i="5" l="1"/>
  <c r="L4" i="5" s="1"/>
  <c r="L4" i="4"/>
  <c r="L4" i="6"/>
  <c r="L5" i="2"/>
  <c r="M5" i="12"/>
  <c r="M6" i="12"/>
  <c r="M4" i="12"/>
  <c r="L6" i="12"/>
  <c r="L2" i="12"/>
  <c r="M4" i="11"/>
  <c r="M3" i="11"/>
  <c r="M2" i="11"/>
  <c r="L2" i="11"/>
  <c r="L2" i="1"/>
  <c r="L4" i="3"/>
  <c r="L4" i="2"/>
  <c r="L2" i="2"/>
</calcChain>
</file>

<file path=xl/sharedStrings.xml><?xml version="1.0" encoding="utf-8"?>
<sst xmlns="http://schemas.openxmlformats.org/spreadsheetml/2006/main" count="201" uniqueCount="68">
  <si>
    <t>Molecule</t>
  </si>
  <si>
    <t>e- J (eV)</t>
  </si>
  <si>
    <t>h+ J (eV)</t>
  </si>
  <si>
    <t>h+ 𝜆 (eV)</t>
  </si>
  <si>
    <t>e- 𝜆 (eV)</t>
  </si>
  <si>
    <t>300K</t>
  </si>
  <si>
    <t>e- 𝜇 (cm^2/V·s)</t>
  </si>
  <si>
    <t>h+ 𝜇 (cm^2/V·s)</t>
  </si>
  <si>
    <t>tBu</t>
  </si>
  <si>
    <t>CO2Me</t>
  </si>
  <si>
    <t>SO2Me</t>
  </si>
  <si>
    <t>SF5</t>
  </si>
  <si>
    <t>e- k (eV/s)</t>
  </si>
  <si>
    <t>h+ k (eV/s)</t>
  </si>
  <si>
    <t>a (Angstrom)</t>
  </si>
  <si>
    <t>Katherine3</t>
  </si>
  <si>
    <t>Katherine4</t>
  </si>
  <si>
    <t>Base 4</t>
  </si>
  <si>
    <t>Base 3</t>
  </si>
  <si>
    <t>Base 2</t>
  </si>
  <si>
    <t>Base 1</t>
  </si>
  <si>
    <t>Katherine</t>
  </si>
  <si>
    <t>Ph</t>
  </si>
  <si>
    <t>CF3</t>
  </si>
  <si>
    <t>Scaled e- J (eV)</t>
  </si>
  <si>
    <t>Scaled h+ J (eV)</t>
  </si>
  <si>
    <t>Nitro-4Helicene</t>
  </si>
  <si>
    <t>Nitro-6Helicene</t>
  </si>
  <si>
    <t>Verdazyl-4Helicene</t>
  </si>
  <si>
    <t>Verdazyl-6Helicene</t>
  </si>
  <si>
    <t>Verdazyl-Benzothiophene-4Helicene</t>
  </si>
  <si>
    <t>Verdazyl1</t>
  </si>
  <si>
    <t>Verdazyl2</t>
  </si>
  <si>
    <t>Verdazyl3</t>
  </si>
  <si>
    <t>Verdazyl4</t>
  </si>
  <si>
    <t>Verdazyl5</t>
  </si>
  <si>
    <t>Nitro1</t>
  </si>
  <si>
    <t>Nitro2</t>
  </si>
  <si>
    <t>Nitro3</t>
  </si>
  <si>
    <t>Nitro4</t>
  </si>
  <si>
    <t>Blatter Ph</t>
  </si>
  <si>
    <t>Blatter CF3</t>
  </si>
  <si>
    <t>Verdazyl-6Helicene(NSEM)-Verdazyl</t>
  </si>
  <si>
    <t>Verdazyl-6Helicene(NSEM)-Br</t>
  </si>
  <si>
    <t>Nitro-6Helicene(NSEM)-Nitro</t>
  </si>
  <si>
    <t>Nitro-6Helicene(NSEM)-Br</t>
  </si>
  <si>
    <t>Katherine1</t>
  </si>
  <si>
    <t>Katherine2</t>
  </si>
  <si>
    <t>Base3tBu</t>
  </si>
  <si>
    <t>HOMO-HOMO coupling:  [0.00760847 0.02997363]</t>
  </si>
  <si>
    <t>LUMO-LUMO coupling:  [0.00841498 0.00760847]</t>
  </si>
  <si>
    <t>HOMO-HOMO coupling:  [0.01024409 0.02577266]</t>
  </si>
  <si>
    <t>LUMO-LUMO coupling:  [0.01724627 0.01024409]</t>
  </si>
  <si>
    <t>Base3CO2Me</t>
  </si>
  <si>
    <t>Average</t>
  </si>
  <si>
    <t>DIPRO</t>
  </si>
  <si>
    <t>HOMO-HOMO coupling:  [ 0.03278204 -0.02592714]</t>
  </si>
  <si>
    <t>LUMO-LUMO coupling:  [0.05698772 0.03278204]</t>
  </si>
  <si>
    <t xml:space="preserve"> Base3SO2Me</t>
  </si>
  <si>
    <t>Base4tBu</t>
  </si>
  <si>
    <t>Base4SO2Me</t>
  </si>
  <si>
    <t>Base4CO2Me</t>
  </si>
  <si>
    <t>Base4SF5</t>
  </si>
  <si>
    <t>Base3SF5</t>
  </si>
  <si>
    <t>Good</t>
  </si>
  <si>
    <t>Leave for now</t>
  </si>
  <si>
    <t>ClosedN</t>
  </si>
  <si>
    <t>ClosedR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</si>
</sst>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sz val="11"/>
      <color rgb="FF000000"/>
      <name val="Menlo"/>
      <family val="2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strike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color rgb="FFFF0000"/>
      <name val="Menlo"/>
      <family val="2"/>
    </font>
    <font>
      <sz val="12"/>
      <color theme="9"/>
      <name val="Calibri"/>
      <family val="2"/>
      <scheme val="minor"/>
    </font>
    <font>
      <sz val="11"/>
      <color theme="9"/>
      <name val="Menlo"/>
      <family val="2"/>
    </font>
    <font>
      <sz val="12"/>
      <color theme="5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11" fontId="1" fillId="0" borderId="0" xfId="0" applyNumberFormat="1" applyFont="1"/>
    <xf numFmtId="0" fontId="3" fillId="0" borderId="0" xfId="1"/>
    <xf numFmtId="0" fontId="4" fillId="0" borderId="0" xfId="0" applyFont="1"/>
    <xf numFmtId="0" fontId="5" fillId="0" borderId="0" xfId="0" applyFont="1"/>
    <xf numFmtId="0" fontId="6" fillId="0" borderId="0" xfId="0" applyFont="1"/>
    <xf numFmtId="11" fontId="6" fillId="0" borderId="0" xfId="0" applyNumberFormat="1" applyFont="1"/>
    <xf numFmtId="0" fontId="7" fillId="0" borderId="0" xfId="0" applyFont="1"/>
    <xf numFmtId="0" fontId="8" fillId="0" borderId="0" xfId="0" applyFont="1"/>
    <xf numFmtId="11" fontId="8" fillId="0" borderId="0" xfId="0" applyNumberFormat="1" applyFont="1"/>
    <xf numFmtId="0" fontId="9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Gaussian</a:t>
            </a:r>
            <a:r>
              <a:rPr lang="en-GB" baseline="0"/>
              <a:t> (blue) vs. DIPRO (orange)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Gaussian!$G$2:$G$5</c:f>
              <c:numCache>
                <c:formatCode>General</c:formatCode>
                <c:ptCount val="4"/>
                <c:pt idx="0">
                  <c:v>1.879105E-2</c:v>
                </c:pt>
                <c:pt idx="1">
                  <c:v>8.0117250000000008E-3</c:v>
                </c:pt>
                <c:pt idx="2">
                  <c:v>1.8008375E-2</c:v>
                </c:pt>
                <c:pt idx="3">
                  <c:v>1.3745180000000001E-2</c:v>
                </c:pt>
              </c:numCache>
            </c:numRef>
          </c:xVal>
          <c:yVal>
            <c:numRef>
              <c:f>Gaussian!$H$2:$H$5</c:f>
              <c:numCache>
                <c:formatCode>General</c:formatCode>
                <c:ptCount val="4"/>
                <c:pt idx="0">
                  <c:v>1.879105E-2</c:v>
                </c:pt>
                <c:pt idx="1">
                  <c:v>8.0117250000000008E-3</c:v>
                </c:pt>
                <c:pt idx="2">
                  <c:v>1.8008375E-2</c:v>
                </c:pt>
                <c:pt idx="3">
                  <c:v>1.3745180000000001E-2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B4-DC42-8C83-D385EFAD9F26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Gaussian!$G$2:$G$5</c:f>
              <c:numCache>
                <c:formatCode>General</c:formatCode>
                <c:ptCount val="4"/>
                <c:pt idx="0">
                  <c:v>1.879105E-2</c:v>
                </c:pt>
                <c:pt idx="1">
                  <c:v>8.0117250000000008E-3</c:v>
                </c:pt>
                <c:pt idx="2">
                  <c:v>1.8008375E-2</c:v>
                </c:pt>
                <c:pt idx="3">
                  <c:v>1.3745180000000001E-2</c:v>
                </c:pt>
              </c:numCache>
            </c:numRef>
          </c:xVal>
          <c:yVal>
            <c:numRef>
              <c:f>Gaussian!$I$2:$I$5</c:f>
              <c:numCache>
                <c:formatCode>General</c:formatCode>
                <c:ptCount val="4"/>
                <c:pt idx="0">
                  <c:v>7.0000000000000001E-3</c:v>
                </c:pt>
                <c:pt idx="1">
                  <c:v>2E-3</c:v>
                </c:pt>
                <c:pt idx="2">
                  <c:v>8.0000000000000002E-3</c:v>
                </c:pt>
                <c:pt idx="3">
                  <c:v>4.0000000000000001E-3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FB4-DC42-8C83-D385EFAD9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079247"/>
        <c:axId val="238202160"/>
      </c:scatterChart>
      <c:valAx>
        <c:axId val="509079247"/>
        <c:scaling>
          <c:orientation val="minMax"/>
          <c:min val="6.0000000000000001E-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202160"/>
        <c:crosses val="autoZero"/>
        <c:crossBetween val="midCat"/>
      </c:valAx>
      <c:valAx>
        <c:axId val="23820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0792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101600</xdr:colOff>
      <xdr:row>3</xdr:row>
      <xdr:rowOff>31750</xdr:rowOff>
    </xdr:from>
    <xdr:to>
      <xdr:col>17</xdr:col>
      <xdr:colOff>355600</xdr:colOff>
      <xdr:row>22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C0A19-AD53-AA1C-B929-6D3078E9B0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9D4D7-EA14-8F4B-A083-6A883E8B3107}">
  <dimension ref="A1:M9"/>
  <sheetViews>
    <sheetView tabSelected="1" workbookViewId="0">
      <selection activeCell="G4" sqref="G4"/>
    </sheetView>
  </sheetViews>
  <sheetFormatPr baseColWidth="10" defaultRowHeight="16" x14ac:dyDescent="0.2"/>
  <cols>
    <col min="3" max="6" width="11" bestFit="1" customWidth="1"/>
    <col min="7" max="8" width="14.33203125" customWidth="1"/>
    <col min="9" max="9" width="25.33203125" customWidth="1"/>
    <col min="10" max="10" width="14" bestFit="1" customWidth="1"/>
    <col min="11" max="13" width="11" bestFit="1" customWidth="1"/>
  </cols>
  <sheetData>
    <row r="1" spans="1:13" x14ac:dyDescent="0.2">
      <c r="A1" t="s">
        <v>5</v>
      </c>
      <c r="B1" t="s">
        <v>0</v>
      </c>
      <c r="C1" t="s">
        <v>4</v>
      </c>
      <c r="D1" t="s">
        <v>3</v>
      </c>
      <c r="E1" t="s">
        <v>1</v>
      </c>
      <c r="F1" t="s">
        <v>2</v>
      </c>
      <c r="G1" t="s">
        <v>24</v>
      </c>
      <c r="H1" t="s">
        <v>25</v>
      </c>
      <c r="I1" t="s">
        <v>12</v>
      </c>
      <c r="J1" t="s">
        <v>13</v>
      </c>
      <c r="K1" t="s">
        <v>14</v>
      </c>
      <c r="L1" t="s">
        <v>6</v>
      </c>
      <c r="M1" t="s">
        <v>7</v>
      </c>
    </row>
    <row r="2" spans="1:13" x14ac:dyDescent="0.2">
      <c r="A2" s="8" t="s">
        <v>20</v>
      </c>
      <c r="B2" s="8" t="s">
        <v>8</v>
      </c>
      <c r="C2" s="9">
        <v>3.10775815618092E-2</v>
      </c>
      <c r="D2" s="9">
        <v>3.5520188496645101E-2</v>
      </c>
      <c r="E2" s="9">
        <v>7.2999999999999995E-2</v>
      </c>
      <c r="F2" s="9">
        <v>6.4000000000000001E-2</v>
      </c>
      <c r="G2" s="9">
        <f>E2*1.921</f>
        <v>0.140233</v>
      </c>
      <c r="H2" s="9">
        <f>F2*1.921</f>
        <v>0.12294400000000001</v>
      </c>
      <c r="I2" s="9">
        <f>(((G2^2) / ((4.135667696E-15))) * (1/(SQRT(PI()*((C2+0.3)*0.000086173*300)))) * EXP(-(C2+0.3) / (4 * 0.000086173 * 300)))</f>
        <v>1180045480372.491</v>
      </c>
      <c r="J2" s="9">
        <f>(((H2^2) / ((4.135667696E-15))) * (1/(SQRT(PI()*((D2+0.3)*0.000086173*300)))) * EXP(-(D2+0.3) / (4 * 0.000086173 * 300)))</f>
        <v>863098440989.50317</v>
      </c>
      <c r="K2" s="10">
        <v>4</v>
      </c>
      <c r="L2" s="10">
        <f t="shared" ref="L2:L3" si="0">(((1.6E-19)*(K2*0.0000001)^2)*I2)/(2*300*0.00008618*1.6E-19)</f>
        <v>3.6514132602227605</v>
      </c>
      <c r="M2" s="10">
        <f>(((1.6E-19)*(K2*0.0000001)^2)*J2)/(2*300*0.00008618*1.6E-19)</f>
        <v>2.6706844310033353</v>
      </c>
    </row>
    <row r="3" spans="1:13" x14ac:dyDescent="0.2">
      <c r="A3" s="8" t="s">
        <v>20</v>
      </c>
      <c r="B3" s="8" t="s">
        <v>9</v>
      </c>
      <c r="C3" s="9">
        <v>7.2946482989615799E-2</v>
      </c>
      <c r="D3" s="9">
        <v>7.5009876539441703E-2</v>
      </c>
      <c r="E3" s="8">
        <v>1.2E-2</v>
      </c>
      <c r="F3" s="8">
        <v>7.6999999999999999E-2</v>
      </c>
      <c r="G3" s="9">
        <f t="shared" ref="G3:G5" si="1">E3*1.921</f>
        <v>2.3052E-2</v>
      </c>
      <c r="H3" s="9">
        <f t="shared" ref="H3:H5" si="2">F3*1.921</f>
        <v>0.14791699999999999</v>
      </c>
      <c r="I3" s="9">
        <f t="shared" ref="I3:I5" si="3">(((G3^2) / ((4.135667696E-15))) * (1/(SQRT(PI()*((C3+0.3)*0.000086173*300)))) * EXP(-(C3+0.3) / (4 * 0.000086173 * 300)))</f>
        <v>20040789266.032078</v>
      </c>
      <c r="J3" s="9">
        <f t="shared" ref="J3:J5" si="4">(((H3^2) / ((4.135667696E-15))) * (1/(SQRT(PI()*((D3+0.3)*0.000086173*300)))) * EXP(-(D3+0.3) / (4 * 0.000086173 * 300)))</f>
        <v>806621474103.41614</v>
      </c>
      <c r="K3" s="10">
        <v>4</v>
      </c>
      <c r="L3" s="10">
        <f t="shared" si="0"/>
        <v>6.2012189265976847E-2</v>
      </c>
      <c r="M3" s="10">
        <f t="shared" ref="M3:M5" si="5">(((1.6E-19)*(K3*0.0000001)^2)*J3)/(2*300*0.00008618*1.6E-19)</f>
        <v>2.4959278227072508</v>
      </c>
    </row>
    <row r="4" spans="1:13" x14ac:dyDescent="0.2">
      <c r="A4" s="5" t="s">
        <v>20</v>
      </c>
      <c r="B4" s="5" t="s">
        <v>10</v>
      </c>
      <c r="C4" s="6">
        <v>0</v>
      </c>
      <c r="D4" s="6">
        <v>0</v>
      </c>
      <c r="E4" s="5">
        <v>0</v>
      </c>
      <c r="F4" s="5">
        <v>0</v>
      </c>
      <c r="G4" s="6">
        <f t="shared" si="1"/>
        <v>0</v>
      </c>
      <c r="H4" s="6">
        <f t="shared" si="2"/>
        <v>0</v>
      </c>
      <c r="I4" s="6">
        <f t="shared" si="3"/>
        <v>0</v>
      </c>
      <c r="J4" s="6">
        <f t="shared" si="4"/>
        <v>0</v>
      </c>
      <c r="K4" s="10">
        <v>4</v>
      </c>
      <c r="L4" s="7">
        <f t="shared" ref="L4" si="6">(((1.6E-19)*(K4*0.0000001)^2)*I4)/(2*300*0.00008618*1.6E-19)</f>
        <v>0</v>
      </c>
      <c r="M4" s="7">
        <f t="shared" si="5"/>
        <v>0</v>
      </c>
    </row>
    <row r="5" spans="1:13" x14ac:dyDescent="0.2">
      <c r="A5" s="8" t="s">
        <v>20</v>
      </c>
      <c r="B5" s="8" t="s">
        <v>11</v>
      </c>
      <c r="C5" s="9">
        <v>0.200434790709975</v>
      </c>
      <c r="D5" s="9">
        <v>0.213990487887223</v>
      </c>
      <c r="E5" s="9">
        <v>7.0000000000000001E-3</v>
      </c>
      <c r="F5" s="9">
        <v>1.7000000000000001E-2</v>
      </c>
      <c r="G5" s="9">
        <f t="shared" si="1"/>
        <v>1.3447000000000001E-2</v>
      </c>
      <c r="H5" s="9">
        <f t="shared" si="2"/>
        <v>3.2657000000000005E-2</v>
      </c>
      <c r="I5" s="9">
        <f t="shared" si="3"/>
        <v>1715807360.1472597</v>
      </c>
      <c r="J5" s="9">
        <f t="shared" si="4"/>
        <v>8758603238.1705799</v>
      </c>
      <c r="K5" s="10">
        <v>4</v>
      </c>
      <c r="L5" s="10">
        <f t="shared" ref="L5" si="7">(((1.6E-19)*(K5*0.0000001)^2)*I5)/(2*300*0.00008618*1.6E-19)</f>
        <v>5.309220577542381E-3</v>
      </c>
      <c r="M5" s="10">
        <f t="shared" si="5"/>
        <v>2.710173509142284E-2</v>
      </c>
    </row>
    <row r="9" spans="1:13" x14ac:dyDescent="0.2">
      <c r="D9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CD6A6-D69D-884A-994F-2EEE7643A3C8}">
  <dimension ref="A1:J26"/>
  <sheetViews>
    <sheetView workbookViewId="0">
      <selection activeCell="Q29" sqref="Q29"/>
    </sheetView>
  </sheetViews>
  <sheetFormatPr baseColWidth="10" defaultRowHeight="16" x14ac:dyDescent="0.2"/>
  <cols>
    <col min="1" max="1" width="12.6640625" customWidth="1"/>
    <col min="2" max="2" width="12.5" customWidth="1"/>
    <col min="4" max="4" width="13" customWidth="1"/>
  </cols>
  <sheetData>
    <row r="1" spans="1:10" x14ac:dyDescent="0.2">
      <c r="G1" t="s">
        <v>54</v>
      </c>
      <c r="H1" t="s">
        <v>54</v>
      </c>
      <c r="I1" t="s">
        <v>55</v>
      </c>
    </row>
    <row r="2" spans="1:10" x14ac:dyDescent="0.2">
      <c r="A2" t="s">
        <v>64</v>
      </c>
      <c r="B2" t="s">
        <v>48</v>
      </c>
      <c r="C2" s="1" t="s">
        <v>49</v>
      </c>
      <c r="E2">
        <v>7.60847E-3</v>
      </c>
      <c r="F2">
        <v>2.9973630000000001E-2</v>
      </c>
      <c r="G2">
        <v>1.879105E-2</v>
      </c>
      <c r="H2">
        <f>(E2+F2)/2</f>
        <v>1.879105E-2</v>
      </c>
      <c r="I2" s="1">
        <v>7.0000000000000001E-3</v>
      </c>
    </row>
    <row r="3" spans="1:10" x14ac:dyDescent="0.2">
      <c r="C3" s="1" t="s">
        <v>50</v>
      </c>
      <c r="E3">
        <v>8.4149800000000007E-3</v>
      </c>
      <c r="F3">
        <v>7.60847E-3</v>
      </c>
      <c r="G3">
        <v>8.0117250000000008E-3</v>
      </c>
      <c r="H3">
        <f t="shared" ref="H3:H5" si="0">(E3+F3)/2</f>
        <v>8.0117250000000008E-3</v>
      </c>
      <c r="I3" s="1">
        <v>2E-3</v>
      </c>
    </row>
    <row r="4" spans="1:10" x14ac:dyDescent="0.2">
      <c r="A4" t="s">
        <v>64</v>
      </c>
      <c r="B4" t="s">
        <v>53</v>
      </c>
      <c r="C4" s="1" t="s">
        <v>51</v>
      </c>
      <c r="E4">
        <v>1.0244090000000001E-2</v>
      </c>
      <c r="F4">
        <v>2.5772659999999999E-2</v>
      </c>
      <c r="G4">
        <v>1.8008375E-2</v>
      </c>
      <c r="H4">
        <f t="shared" si="0"/>
        <v>1.8008375E-2</v>
      </c>
      <c r="I4">
        <v>8.0000000000000002E-3</v>
      </c>
    </row>
    <row r="5" spans="1:10" x14ac:dyDescent="0.2">
      <c r="C5" s="1" t="s">
        <v>52</v>
      </c>
      <c r="E5">
        <v>1.7246270000000001E-2</v>
      </c>
      <c r="F5">
        <v>1.0244090000000001E-2</v>
      </c>
      <c r="G5">
        <v>1.3745180000000001E-2</v>
      </c>
      <c r="H5">
        <f t="shared" si="0"/>
        <v>1.3745180000000001E-2</v>
      </c>
      <c r="I5">
        <v>4.0000000000000001E-3</v>
      </c>
    </row>
    <row r="6" spans="1:10" x14ac:dyDescent="0.2">
      <c r="A6" t="s">
        <v>65</v>
      </c>
      <c r="B6" t="s">
        <v>58</v>
      </c>
      <c r="C6" s="1" t="s">
        <v>56</v>
      </c>
      <c r="E6">
        <v>3.2782039999999998E-2</v>
      </c>
      <c r="F6">
        <v>2.5927140000000001E-2</v>
      </c>
      <c r="I6" s="11"/>
      <c r="J6" s="11">
        <v>3.6999999999999998E-2</v>
      </c>
    </row>
    <row r="7" spans="1:10" x14ac:dyDescent="0.2">
      <c r="C7" s="1" t="s">
        <v>57</v>
      </c>
      <c r="E7">
        <v>5.6987719999999999E-2</v>
      </c>
      <c r="F7">
        <v>3.2782039999999998E-2</v>
      </c>
      <c r="I7" s="1"/>
      <c r="J7" s="1">
        <v>7.0000000000000001E-3</v>
      </c>
    </row>
    <row r="8" spans="1:10" x14ac:dyDescent="0.2">
      <c r="B8" t="s">
        <v>63</v>
      </c>
      <c r="I8">
        <v>0.03</v>
      </c>
      <c r="J8">
        <v>2.1000000000000001E-2</v>
      </c>
    </row>
    <row r="9" spans="1:10" x14ac:dyDescent="0.2">
      <c r="I9">
        <v>0.03</v>
      </c>
      <c r="J9">
        <v>4.0000000000000001E-3</v>
      </c>
    </row>
    <row r="18" spans="2:10" x14ac:dyDescent="0.2">
      <c r="B18" t="s">
        <v>59</v>
      </c>
      <c r="I18" s="11">
        <v>4.0000000000000001E-3</v>
      </c>
      <c r="J18" s="11">
        <v>6.0000000000000001E-3</v>
      </c>
    </row>
    <row r="19" spans="2:10" x14ac:dyDescent="0.2">
      <c r="I19" s="11">
        <v>7.0000000000000001E-3</v>
      </c>
      <c r="J19">
        <v>4.0000000000000001E-3</v>
      </c>
    </row>
    <row r="20" spans="2:10" x14ac:dyDescent="0.2">
      <c r="B20" t="s">
        <v>61</v>
      </c>
      <c r="I20">
        <v>1.2E-2</v>
      </c>
      <c r="J20">
        <v>1.4E-2</v>
      </c>
    </row>
    <row r="21" spans="2:10" x14ac:dyDescent="0.2">
      <c r="I21">
        <v>1.7999999999999999E-2</v>
      </c>
      <c r="J21">
        <v>6.0000000000000001E-3</v>
      </c>
    </row>
    <row r="22" spans="2:10" x14ac:dyDescent="0.2">
      <c r="B22" t="s">
        <v>60</v>
      </c>
      <c r="I22">
        <v>8.9999999999999993E-3</v>
      </c>
    </row>
    <row r="23" spans="2:10" x14ac:dyDescent="0.2">
      <c r="I23">
        <v>4.3999999999999997E-2</v>
      </c>
    </row>
    <row r="24" spans="2:10" x14ac:dyDescent="0.2">
      <c r="I24">
        <v>1.9E-2</v>
      </c>
      <c r="J24">
        <v>1.7999999999999999E-2</v>
      </c>
    </row>
    <row r="25" spans="2:10" x14ac:dyDescent="0.2">
      <c r="B25" t="s">
        <v>62</v>
      </c>
      <c r="H25" s="4"/>
      <c r="I25">
        <v>1.9E-2</v>
      </c>
      <c r="J25">
        <v>2.4E-2</v>
      </c>
    </row>
    <row r="26" spans="2:10" x14ac:dyDescent="0.2">
      <c r="H26" s="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A59673-763C-3F43-9B5E-0D4F9DB18E49}">
  <dimension ref="A1:M5"/>
  <sheetViews>
    <sheetView workbookViewId="0">
      <selection activeCell="K2" sqref="K2"/>
    </sheetView>
  </sheetViews>
  <sheetFormatPr baseColWidth="10" defaultRowHeight="16" x14ac:dyDescent="0.2"/>
  <cols>
    <col min="3" max="8" width="11.33203125" bestFit="1" customWidth="1"/>
    <col min="9" max="9" width="14.33203125" bestFit="1" customWidth="1"/>
    <col min="10" max="10" width="14" bestFit="1" customWidth="1"/>
    <col min="11" max="13" width="11.33203125" bestFit="1" customWidth="1"/>
  </cols>
  <sheetData>
    <row r="1" spans="1:13" x14ac:dyDescent="0.2">
      <c r="A1" t="s">
        <v>5</v>
      </c>
      <c r="B1" t="s">
        <v>0</v>
      </c>
      <c r="C1" t="s">
        <v>4</v>
      </c>
      <c r="D1" t="s">
        <v>3</v>
      </c>
      <c r="E1" t="s">
        <v>1</v>
      </c>
      <c r="F1" t="s">
        <v>2</v>
      </c>
      <c r="G1" t="s">
        <v>24</v>
      </c>
      <c r="H1" t="s">
        <v>25</v>
      </c>
      <c r="I1" t="s">
        <v>12</v>
      </c>
      <c r="J1" t="s">
        <v>13</v>
      </c>
      <c r="K1" t="s">
        <v>14</v>
      </c>
      <c r="L1" t="s">
        <v>6</v>
      </c>
      <c r="M1" t="s">
        <v>7</v>
      </c>
    </row>
    <row r="2" spans="1:13" x14ac:dyDescent="0.2">
      <c r="A2" s="8" t="s">
        <v>19</v>
      </c>
      <c r="B2" s="8" t="s">
        <v>8</v>
      </c>
      <c r="C2" s="9">
        <v>2.8947687677049999E-2</v>
      </c>
      <c r="D2" s="9">
        <v>3.2142512926090001E-2</v>
      </c>
      <c r="E2" s="9">
        <v>3.0000000000000001E-3</v>
      </c>
      <c r="F2" s="9">
        <v>1.2E-2</v>
      </c>
      <c r="G2" s="9">
        <f>E2*1.921</f>
        <v>5.7629999999999999E-3</v>
      </c>
      <c r="H2" s="9">
        <f>F2*1.921</f>
        <v>2.3052E-2</v>
      </c>
      <c r="I2" s="9">
        <f>(((G2^2) / ((4.135667696E-15))) * (1/(SQRT(PI()*((C2+0.3)*0.000086173*300)))) * EXP(-(C2+0.3) / (4 * 0.000086173 * 300)))</f>
        <v>2040996210.2806382</v>
      </c>
      <c r="J2" s="9">
        <f>(((H2^2) / ((4.135667696E-15))) * (1/(SQRT(PI()*((D2+0.3)*0.000086173*300)))) * EXP(-(D2+0.3) / (4 * 0.000086173 * 300)))</f>
        <v>31509799452.405128</v>
      </c>
      <c r="K2" s="10">
        <v>4</v>
      </c>
      <c r="L2" s="10">
        <f>(((1.6E-19)*(K2*0.0000001)^2)*I2)/(2*300*0.00008618*1.6E-19)</f>
        <v>6.3154520315019331E-3</v>
      </c>
      <c r="M2" s="10">
        <f>(((1.6E-19)*(K2*0.0000001)^2)*J2)/(2*300*0.00008618*1.6E-19)</f>
        <v>9.7500733201532033E-2</v>
      </c>
    </row>
    <row r="3" spans="1:13" x14ac:dyDescent="0.2">
      <c r="A3" s="8" t="s">
        <v>19</v>
      </c>
      <c r="B3" s="8" t="s">
        <v>9</v>
      </c>
      <c r="C3" s="9">
        <v>0.107872720476242</v>
      </c>
      <c r="D3" s="9">
        <v>0.191971293216014</v>
      </c>
      <c r="E3" s="9">
        <v>1.7999999999999999E-2</v>
      </c>
      <c r="F3" s="9">
        <v>2.5000000000000001E-2</v>
      </c>
      <c r="G3" s="9">
        <f t="shared" ref="G3:G5" si="0">E3*1.921</f>
        <v>3.4577999999999998E-2</v>
      </c>
      <c r="H3" s="9">
        <f t="shared" ref="H3:H5" si="1">F3*1.921</f>
        <v>4.8025000000000005E-2</v>
      </c>
      <c r="I3" s="9">
        <f t="shared" ref="I3:I5" si="2">(((G3^2) / ((4.135667696E-15))) * (1/(SQRT(PI()*((C3+0.3)*0.000086173*300)))) * EXP(-(C3+0.3) / (4 * 0.000086173 * 300)))</f>
        <v>30759123793.142956</v>
      </c>
      <c r="J3" s="9">
        <f t="shared" ref="J3:J5" si="3">(((H3^2) / ((4.135667696E-15))) * (1/(SQRT(PI()*((D3+0.3)*0.000086173*300)))) * EXP(-(D3+0.3) / (4 * 0.000086173 * 300)))</f>
        <v>23955298796.741329</v>
      </c>
      <c r="K3" s="10">
        <v>4</v>
      </c>
      <c r="L3" s="10">
        <f t="shared" ref="L3" si="4">(((1.6E-19)*(K3*0.0000001)^2)*I3)/(2*300*0.00008618*1.6E-19)</f>
        <v>9.5177918444010037E-2</v>
      </c>
      <c r="M3" s="10">
        <f t="shared" ref="M3:M5" si="5">(((1.6E-19)*(K3*0.0000001)^2)*J3)/(2*300*0.00008618*1.6E-19)</f>
        <v>7.4124851231504044E-2</v>
      </c>
    </row>
    <row r="4" spans="1:13" x14ac:dyDescent="0.2">
      <c r="A4" s="8" t="s">
        <v>19</v>
      </c>
      <c r="B4" s="8" t="s">
        <v>10</v>
      </c>
      <c r="C4" s="9">
        <v>0.173042968489764</v>
      </c>
      <c r="D4" s="9">
        <v>0.223210219467631</v>
      </c>
      <c r="E4" s="9">
        <v>2.3E-2</v>
      </c>
      <c r="F4" s="9">
        <v>2.9000000000000001E-2</v>
      </c>
      <c r="G4" s="9">
        <f t="shared" si="0"/>
        <v>4.4183E-2</v>
      </c>
      <c r="H4" s="9">
        <f t="shared" si="1"/>
        <v>5.5709000000000002E-2</v>
      </c>
      <c r="I4" s="9">
        <f t="shared" si="2"/>
        <v>24830908194.038399</v>
      </c>
      <c r="J4" s="9">
        <f t="shared" si="3"/>
        <v>23107402030.29818</v>
      </c>
      <c r="K4" s="10">
        <v>4</v>
      </c>
      <c r="L4" s="10">
        <f t="shared" ref="L4" si="6">(((1.6E-19)*(K4*0.0000001)^2)*I4)/(2*300*0.00008618*1.6E-19)</f>
        <v>7.6834248299028046E-2</v>
      </c>
      <c r="M4" s="10">
        <f t="shared" si="5"/>
        <v>7.150120532311649E-2</v>
      </c>
    </row>
    <row r="5" spans="1:13" x14ac:dyDescent="0.2">
      <c r="A5" s="8" t="s">
        <v>19</v>
      </c>
      <c r="B5" s="8" t="s">
        <v>11</v>
      </c>
      <c r="C5" s="9">
        <v>0.18001</v>
      </c>
      <c r="D5" s="9">
        <v>0.187114</v>
      </c>
      <c r="E5" s="9">
        <v>8.9999999999999993E-3</v>
      </c>
      <c r="F5" s="9">
        <v>0.01</v>
      </c>
      <c r="G5" s="9">
        <f t="shared" si="0"/>
        <v>1.7288999999999999E-2</v>
      </c>
      <c r="H5" s="9">
        <f t="shared" si="1"/>
        <v>1.9210000000000001E-2</v>
      </c>
      <c r="I5" s="9">
        <f t="shared" si="2"/>
        <v>3528472579.0538778</v>
      </c>
      <c r="J5" s="9">
        <f t="shared" si="3"/>
        <v>4037160008.4132252</v>
      </c>
      <c r="K5" s="10">
        <v>4</v>
      </c>
      <c r="L5" s="10">
        <f t="shared" ref="L5" si="7">(((1.6E-19)*(K5*0.0000001)^2)*I5)/(2*300*0.00008618*1.6E-19)</f>
        <v>1.0918148306811717E-2</v>
      </c>
      <c r="M5" s="10">
        <f t="shared" si="5"/>
        <v>1.2492179185930916E-2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B7D33-F3C2-B74A-BFAE-2378A19E2836}">
  <dimension ref="A1:M5"/>
  <sheetViews>
    <sheetView workbookViewId="0">
      <selection activeCell="K2" sqref="K2"/>
    </sheetView>
  </sheetViews>
  <sheetFormatPr baseColWidth="10" defaultRowHeight="16" x14ac:dyDescent="0.2"/>
  <cols>
    <col min="3" max="6" width="11" bestFit="1" customWidth="1"/>
    <col min="7" max="7" width="14.83203125" customWidth="1"/>
    <col min="8" max="8" width="14.33203125" customWidth="1"/>
    <col min="9" max="9" width="14.1640625" bestFit="1" customWidth="1"/>
    <col min="10" max="10" width="14" bestFit="1" customWidth="1"/>
    <col min="11" max="11" width="12.83203125" customWidth="1"/>
    <col min="12" max="12" width="15.5" customWidth="1"/>
    <col min="13" max="13" width="14.1640625" customWidth="1"/>
    <col min="14" max="14" width="25.1640625" customWidth="1"/>
    <col min="15" max="15" width="21" customWidth="1"/>
    <col min="16" max="16" width="12" customWidth="1"/>
    <col min="17" max="17" width="14.6640625" customWidth="1"/>
  </cols>
  <sheetData>
    <row r="1" spans="1:13" x14ac:dyDescent="0.2">
      <c r="A1" t="s">
        <v>5</v>
      </c>
      <c r="B1" t="s">
        <v>0</v>
      </c>
      <c r="C1" t="s">
        <v>4</v>
      </c>
      <c r="D1" t="s">
        <v>3</v>
      </c>
      <c r="E1" t="s">
        <v>1</v>
      </c>
      <c r="F1" t="s">
        <v>2</v>
      </c>
      <c r="G1" t="s">
        <v>24</v>
      </c>
      <c r="H1" t="s">
        <v>25</v>
      </c>
      <c r="I1" t="s">
        <v>12</v>
      </c>
      <c r="J1" t="s">
        <v>13</v>
      </c>
      <c r="K1" t="s">
        <v>14</v>
      </c>
      <c r="L1" t="s">
        <v>6</v>
      </c>
      <c r="M1" t="s">
        <v>7</v>
      </c>
    </row>
    <row r="2" spans="1:13" x14ac:dyDescent="0.2">
      <c r="A2" s="8" t="s">
        <v>18</v>
      </c>
      <c r="B2" s="8" t="s">
        <v>8</v>
      </c>
      <c r="C2" s="9">
        <v>7.6189000000000007E-2</v>
      </c>
      <c r="D2" s="9">
        <v>0.19669300000000001</v>
      </c>
      <c r="E2" s="9">
        <v>7.0000000000000001E-3</v>
      </c>
      <c r="F2" s="9">
        <v>2E-3</v>
      </c>
      <c r="G2" s="9">
        <f t="shared" ref="G2:H5" si="0">E2*1.921</f>
        <v>1.3447000000000001E-2</v>
      </c>
      <c r="H2" s="9">
        <f t="shared" si="0"/>
        <v>3.8420000000000004E-3</v>
      </c>
      <c r="I2" s="9">
        <f>(((G2^2) / ((4.135667696E-15))) * (1/(SQRT(PI()*((C2+0.3)*0.000086173*300)))) * EXP(-(C2+0.3) / (4 * 0.000086173 * 300)))</f>
        <v>6580374283.349144</v>
      </c>
      <c r="J2" s="9">
        <f>(((H2^2) / ((4.135667696E-15))) * (1/(SQRT(PI()*((D2+0.3)*0.000086173*300)))) * EXP(-(D2+0.3) / (4 * 0.000086173 * 300)))</f>
        <v>145772987.81881353</v>
      </c>
      <c r="K2" s="10">
        <v>4</v>
      </c>
      <c r="L2" s="10">
        <f>(((1.6E-19)*(K2*0.0000001)^2)*I2)/(2*300*0.00008618*1.6E-19)</f>
        <v>2.036164394940556E-2</v>
      </c>
      <c r="M2" s="10">
        <f>(((1.6E-19)*(K2*0.0000001)^2)*J2)/(2*300*0.00008618*1.6E-19)</f>
        <v>4.5106517465402177E-4</v>
      </c>
    </row>
    <row r="3" spans="1:13" x14ac:dyDescent="0.2">
      <c r="A3" s="8" t="s">
        <v>18</v>
      </c>
      <c r="B3" s="8" t="s">
        <v>9</v>
      </c>
      <c r="C3" s="9">
        <v>0.13483606679593299</v>
      </c>
      <c r="D3" s="9">
        <v>0.13449880386069399</v>
      </c>
      <c r="E3" s="9">
        <v>8.0000000000000002E-3</v>
      </c>
      <c r="F3" s="9">
        <v>4.0000000000000001E-3</v>
      </c>
      <c r="G3" s="9">
        <f t="shared" si="0"/>
        <v>1.5368000000000001E-2</v>
      </c>
      <c r="H3" s="9">
        <f t="shared" si="0"/>
        <v>7.6840000000000007E-3</v>
      </c>
      <c r="I3" s="9">
        <f t="shared" ref="I3:I5" si="1">(((G3^2) / ((4.135667696E-15))) * (1/(SQRT(PI()*((C3+0.3)*0.000086173*300)))) * EXP(-(C3+0.3) / (4 * 0.000086173 * 300)))</f>
        <v>4533848109.7306576</v>
      </c>
      <c r="J3" s="9">
        <f t="shared" ref="J3:J5" si="2">(((H3^2) / ((4.135667696E-15))) * (1/(SQRT(PI()*((D3+0.3)*0.000086173*300)))) * EXP(-(D3+0.3) / (4 * 0.000086173 * 300)))</f>
        <v>1137606093.017247</v>
      </c>
      <c r="K3" s="10">
        <v>4</v>
      </c>
      <c r="L3" s="10">
        <f>(((1.6E-19)*(K3*0.0000001)^2)*I3)/(2*300*0.00008618*1.6E-19)</f>
        <v>1.4029080559234642E-2</v>
      </c>
      <c r="M3" s="10">
        <f t="shared" ref="M3:M5" si="3">(((1.6E-19)*(K3*0.0000001)^2)*J3)/(2*300*0.00008618*1.6E-19)</f>
        <v>3.5200931167857865E-3</v>
      </c>
    </row>
    <row r="4" spans="1:13" x14ac:dyDescent="0.2">
      <c r="A4" s="8" t="s">
        <v>18</v>
      </c>
      <c r="B4" s="8" t="s">
        <v>10</v>
      </c>
      <c r="C4" s="9">
        <v>0.325033645692614</v>
      </c>
      <c r="D4" s="9">
        <v>0.33230706099063501</v>
      </c>
      <c r="E4" s="8">
        <v>3.6999999999999998E-2</v>
      </c>
      <c r="F4" s="8">
        <v>7.0000000000000001E-3</v>
      </c>
      <c r="G4" s="9">
        <f t="shared" si="0"/>
        <v>7.1077000000000001E-2</v>
      </c>
      <c r="H4" s="9">
        <f t="shared" si="0"/>
        <v>1.3447000000000001E-2</v>
      </c>
      <c r="I4" s="9">
        <f t="shared" si="1"/>
        <v>12855937859.564749</v>
      </c>
      <c r="J4" s="9">
        <f t="shared" si="2"/>
        <v>426419406.14715356</v>
      </c>
      <c r="K4" s="10">
        <v>4</v>
      </c>
      <c r="L4" s="10">
        <f>(((1.6E-19)*(K4*0.0000001)^2)*I4)/(2*300*0.00008618*1.6E-19)</f>
        <v>3.9780112507355907E-2</v>
      </c>
      <c r="M4" s="10">
        <f t="shared" si="3"/>
        <v>1.3194690373548492E-3</v>
      </c>
    </row>
    <row r="5" spans="1:13" x14ac:dyDescent="0.2">
      <c r="A5" s="8" t="s">
        <v>18</v>
      </c>
      <c r="B5" s="8" t="s">
        <v>11</v>
      </c>
      <c r="C5" s="9">
        <v>0.38873703940682902</v>
      </c>
      <c r="D5" s="9">
        <v>0.28062319019862703</v>
      </c>
      <c r="E5" s="8">
        <v>3.0000000000000001E-3</v>
      </c>
      <c r="F5" s="8">
        <v>3.0000000000000001E-3</v>
      </c>
      <c r="G5" s="9">
        <f t="shared" si="0"/>
        <v>5.7629999999999999E-3</v>
      </c>
      <c r="H5" s="9">
        <f t="shared" si="0"/>
        <v>5.7629999999999999E-3</v>
      </c>
      <c r="I5" s="9">
        <f t="shared" si="1"/>
        <v>43483479.964981034</v>
      </c>
      <c r="J5" s="9">
        <f t="shared" si="2"/>
        <v>134729829.14576483</v>
      </c>
      <c r="K5" s="10">
        <v>4</v>
      </c>
      <c r="L5" s="10">
        <f>(((1.6E-19)*(K5*0.0000001)^2)*I5)/(2*300*0.00008618*1.6E-19)</f>
        <v>1.3455087789891241E-4</v>
      </c>
      <c r="M5" s="10">
        <f t="shared" si="3"/>
        <v>4.1689434252576709E-4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DCBB2-4DD2-A047-BD37-8B8A12BA28CE}">
  <dimension ref="A1:N5"/>
  <sheetViews>
    <sheetView workbookViewId="0">
      <selection activeCell="K9" sqref="K9"/>
    </sheetView>
  </sheetViews>
  <sheetFormatPr baseColWidth="10" defaultRowHeight="16" x14ac:dyDescent="0.2"/>
  <cols>
    <col min="7" max="7" width="14.6640625" customWidth="1"/>
    <col min="8" max="8" width="14.83203125" customWidth="1"/>
    <col min="9" max="9" width="20.33203125" customWidth="1"/>
    <col min="10" max="10" width="20" customWidth="1"/>
    <col min="11" max="11" width="15.33203125" customWidth="1"/>
  </cols>
  <sheetData>
    <row r="1" spans="1:14" x14ac:dyDescent="0.2">
      <c r="A1" t="s">
        <v>5</v>
      </c>
      <c r="B1" t="s">
        <v>0</v>
      </c>
      <c r="C1" t="s">
        <v>4</v>
      </c>
      <c r="D1" t="s">
        <v>3</v>
      </c>
      <c r="E1" t="s">
        <v>1</v>
      </c>
      <c r="F1" t="s">
        <v>2</v>
      </c>
      <c r="G1" t="s">
        <v>24</v>
      </c>
      <c r="H1" t="s">
        <v>25</v>
      </c>
      <c r="I1" t="s">
        <v>12</v>
      </c>
      <c r="J1" t="s">
        <v>13</v>
      </c>
      <c r="K1" t="s">
        <v>14</v>
      </c>
      <c r="L1" t="s">
        <v>6</v>
      </c>
      <c r="M1" t="s">
        <v>7</v>
      </c>
    </row>
    <row r="2" spans="1:14" x14ac:dyDescent="0.2">
      <c r="A2" s="8" t="s">
        <v>17</v>
      </c>
      <c r="B2" s="8" t="s">
        <v>8</v>
      </c>
      <c r="C2" s="9">
        <v>0.19637523212479799</v>
      </c>
      <c r="D2" s="9">
        <v>0.31665724443216597</v>
      </c>
      <c r="E2" s="8">
        <v>4.0000000000000001E-3</v>
      </c>
      <c r="F2" s="8">
        <v>7.0000000000000001E-3</v>
      </c>
      <c r="G2" s="9">
        <f>E2*1.921</f>
        <v>7.6840000000000007E-3</v>
      </c>
      <c r="H2" s="9">
        <f>F2*1.921</f>
        <v>1.3447000000000001E-2</v>
      </c>
      <c r="I2" s="9">
        <f>(((G2^2) / ((4.135667696E-15))) * (1/(SQRT(PI()*((C2+0.3)*0.000086173*300)))) * EXP(-(C2+0.3) / (4 * 0.000086173 * 300)))</f>
        <v>585073713.43678403</v>
      </c>
      <c r="J2" s="9">
        <f>(((H2^2) / ((4.135667696E-15))) * (1/(SQRT(PI()*((D2+0.3)*0.000086173*300)))) * EXP(-(D2+0.3) / (4 * 0.000086173 * 300)))</f>
        <v>502349122.88058424</v>
      </c>
      <c r="K2" s="10">
        <v>4</v>
      </c>
      <c r="L2" s="10">
        <f>(((1.6E-19)*(K2*0.0000001)^2)*I2)/(2*300*0.00008618*1.6E-19)</f>
        <v>1.8103928628043127E-3</v>
      </c>
      <c r="M2" s="10">
        <f>(((1.6E-19)*(K2*0.0000001)^2)*J2)/(2*300*0.00008618*1.6E-19)</f>
        <v>1.5544182652760393E-3</v>
      </c>
      <c r="N2" s="8"/>
    </row>
    <row r="3" spans="1:14" x14ac:dyDescent="0.2">
      <c r="A3" s="8" t="s">
        <v>17</v>
      </c>
      <c r="B3" s="8" t="s">
        <v>9</v>
      </c>
      <c r="C3" s="9">
        <v>0.38215175535287998</v>
      </c>
      <c r="D3" s="9">
        <v>0.210046312302265</v>
      </c>
      <c r="E3" s="8">
        <v>1.4E-2</v>
      </c>
      <c r="F3" s="8">
        <v>6.0000000000000001E-3</v>
      </c>
      <c r="G3" s="9">
        <f t="shared" ref="G3:G5" si="0">E3*1.921</f>
        <v>2.6894000000000001E-2</v>
      </c>
      <c r="H3" s="9">
        <f t="shared" ref="H3:H5" si="1">F3*1.921</f>
        <v>1.1526E-2</v>
      </c>
      <c r="I3" s="9">
        <f t="shared" ref="I3:I5" si="2">(((G3^2) / ((4.135667696E-15))) * (1/(SQRT(PI()*((C3+0.3)*0.000086173*300)))) * EXP(-(C3+0.3) / (4 * 0.000086173 * 300)))</f>
        <v>1014100873.6237953</v>
      </c>
      <c r="J3" s="9">
        <f t="shared" ref="J3:J5" si="3">(((H3^2) / ((4.135667696E-15))) * (1/(SQRT(PI()*((D3+0.3)*0.000086173*300)))) * EXP(-(D3+0.3) / (4 * 0.000086173 * 300)))</f>
        <v>1137829314.9359951</v>
      </c>
      <c r="K3" s="10">
        <v>4</v>
      </c>
      <c r="L3" s="10">
        <f t="shared" ref="L3" si="4">(((1.6E-19)*(K3*0.0000001)^2)*I3)/(2*300*0.00008618*1.6E-19)</f>
        <v>3.1379310702368528E-3</v>
      </c>
      <c r="M3" s="10">
        <f t="shared" ref="M3:M5" si="5">(((1.6E-19)*(K3*0.0000001)^2)*J3)/(2*300*0.00008618*1.6E-19)</f>
        <v>3.520783832090956E-3</v>
      </c>
      <c r="N3" s="8"/>
    </row>
    <row r="4" spans="1:14" x14ac:dyDescent="0.2">
      <c r="A4" s="8" t="s">
        <v>17</v>
      </c>
      <c r="B4" s="8" t="s">
        <v>10</v>
      </c>
      <c r="C4" s="9">
        <v>0.448536818522912</v>
      </c>
      <c r="D4" s="8">
        <v>0.29705663170115998</v>
      </c>
      <c r="E4" s="8">
        <v>8.9999999999999993E-3</v>
      </c>
      <c r="F4" s="8">
        <v>4.3999999999999997E-2</v>
      </c>
      <c r="G4" s="9">
        <f t="shared" si="0"/>
        <v>1.7288999999999999E-2</v>
      </c>
      <c r="H4" s="9">
        <f t="shared" si="1"/>
        <v>8.4524000000000002E-2</v>
      </c>
      <c r="I4" s="9">
        <f t="shared" si="2"/>
        <v>210541615.45625076</v>
      </c>
      <c r="J4" s="9">
        <f t="shared" si="3"/>
        <v>24380822071.799786</v>
      </c>
      <c r="K4" s="10">
        <v>4</v>
      </c>
      <c r="L4" s="10">
        <f t="shared" ref="L4" si="6">(((1.6E-19)*(K4*0.0000001)^2)*I4)/(2*300*0.00008618*1.6E-19)</f>
        <v>6.5147865848611637E-4</v>
      </c>
      <c r="M4" s="10">
        <f t="shared" si="5"/>
        <v>7.5441547371547235E-2</v>
      </c>
      <c r="N4" s="8"/>
    </row>
    <row r="5" spans="1:14" x14ac:dyDescent="0.2">
      <c r="A5" s="8" t="s">
        <v>17</v>
      </c>
      <c r="B5" s="8" t="s">
        <v>11</v>
      </c>
      <c r="C5" s="9">
        <v>0.541882238379226</v>
      </c>
      <c r="D5" s="9">
        <v>0.29573099286705801</v>
      </c>
      <c r="E5" s="8">
        <v>1.9E-2</v>
      </c>
      <c r="F5" s="8">
        <v>1.9E-2</v>
      </c>
      <c r="G5" s="9">
        <f t="shared" si="0"/>
        <v>3.6498999999999997E-2</v>
      </c>
      <c r="H5" s="9">
        <f t="shared" si="1"/>
        <v>3.6498999999999997E-2</v>
      </c>
      <c r="I5" s="9">
        <f t="shared" si="2"/>
        <v>358761657.43967986</v>
      </c>
      <c r="J5" s="9">
        <f t="shared" si="3"/>
        <v>4609993567.5553026</v>
      </c>
      <c r="K5" s="10">
        <v>4</v>
      </c>
      <c r="L5" s="10">
        <f t="shared" ref="L5" si="7">(((1.6E-19)*(K5*0.0000001)^2)*I5)/(2*300*0.00008618*1.6E-19)</f>
        <v>1.1101157497940117E-3</v>
      </c>
      <c r="M5" s="10">
        <f t="shared" si="5"/>
        <v>1.4264697354545681E-2</v>
      </c>
      <c r="N5" s="8"/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9FF55-0238-0D46-837F-96A642BB1C17}">
  <dimension ref="A1:M5"/>
  <sheetViews>
    <sheetView workbookViewId="0">
      <selection activeCell="K5" sqref="K5"/>
    </sheetView>
  </sheetViews>
  <sheetFormatPr baseColWidth="10" defaultRowHeight="16" x14ac:dyDescent="0.2"/>
  <cols>
    <col min="7" max="7" width="18.6640625" customWidth="1"/>
    <col min="8" max="8" width="19.83203125" customWidth="1"/>
    <col min="9" max="9" width="15.83203125" customWidth="1"/>
    <col min="10" max="10" width="20.1640625" customWidth="1"/>
    <col min="11" max="11" width="14.5" customWidth="1"/>
  </cols>
  <sheetData>
    <row r="1" spans="1:13" x14ac:dyDescent="0.2">
      <c r="A1" t="s">
        <v>5</v>
      </c>
      <c r="B1" t="s">
        <v>0</v>
      </c>
      <c r="C1" t="s">
        <v>4</v>
      </c>
      <c r="D1" t="s">
        <v>3</v>
      </c>
      <c r="E1" t="s">
        <v>1</v>
      </c>
      <c r="F1" t="s">
        <v>2</v>
      </c>
      <c r="G1" t="s">
        <v>24</v>
      </c>
      <c r="H1" t="s">
        <v>25</v>
      </c>
      <c r="I1" t="s">
        <v>12</v>
      </c>
      <c r="J1" t="s">
        <v>13</v>
      </c>
      <c r="K1" t="s">
        <v>14</v>
      </c>
      <c r="L1" t="s">
        <v>6</v>
      </c>
      <c r="M1" t="s">
        <v>7</v>
      </c>
    </row>
    <row r="2" spans="1:13" x14ac:dyDescent="0.2">
      <c r="A2" s="8" t="s">
        <v>21</v>
      </c>
      <c r="B2" s="8" t="s">
        <v>46</v>
      </c>
      <c r="C2" s="9">
        <v>5.2973958406977804E-3</v>
      </c>
      <c r="D2" s="9">
        <v>-2.17801562637286E-2</v>
      </c>
      <c r="E2" s="9">
        <v>4.0000000000000001E-3</v>
      </c>
      <c r="F2" s="9">
        <v>2.3E-2</v>
      </c>
      <c r="G2" s="9">
        <f>E2*1.921</f>
        <v>7.6840000000000007E-3</v>
      </c>
      <c r="H2" s="9">
        <f>F2*1.921</f>
        <v>4.4183E-2</v>
      </c>
      <c r="I2" s="9">
        <f>(((G2^2) / ((4.135667696E-15))) * (1/(SQRT(PI()*((C2+0.3)*0.000086173*300)))) * EXP(-(C2+0.3) / (4 * 0.000086173 * 300)))</f>
        <v>4734223730.5928631</v>
      </c>
      <c r="J2" s="9">
        <f>(((H2^2) / ((4.135667696E-15))) * (1/(SQRT(PI()*((D2+0.3)*0.000086173*300)))) * EXP(-(D2+0.3) / (4 * 0.000086173 * 300)))</f>
        <v>213045869588.71884</v>
      </c>
      <c r="K2" s="10">
        <v>4</v>
      </c>
      <c r="L2" s="10">
        <f>(((1.6E-19)*(K2*0.0000001)^2)*I2)/(2*300*0.00008618*1.6E-19)</f>
        <v>1.4649102593309697E-2</v>
      </c>
      <c r="M2" s="10">
        <f>(((1.6E-19)*(K2*0.0000001)^2)*J2)/(2*300*0.00008618*1.6E-19)</f>
        <v>0.65922756892927592</v>
      </c>
    </row>
    <row r="3" spans="1:13" x14ac:dyDescent="0.2">
      <c r="A3" s="8" t="s">
        <v>21</v>
      </c>
      <c r="B3" s="8" t="s">
        <v>47</v>
      </c>
      <c r="C3" s="9">
        <v>9.7090732488098602E-2</v>
      </c>
      <c r="D3" s="9">
        <v>8.6833999999999995E-2</v>
      </c>
      <c r="E3" s="8">
        <v>0</v>
      </c>
      <c r="F3" s="8">
        <v>0</v>
      </c>
      <c r="G3" s="9">
        <f t="shared" ref="G3:G5" si="0">E3*1.921</f>
        <v>0</v>
      </c>
      <c r="H3" s="9">
        <f t="shared" ref="H3:H5" si="1">F3*1.921</f>
        <v>0</v>
      </c>
      <c r="I3" s="9">
        <f t="shared" ref="I3:I5" si="2">(((G3^2) / ((4.135667696E-15))) * (1/(SQRT(PI()*((C3+0.3)*0.000086173*300)))) * EXP(-(C3+0.3) / (4 * 0.000086173 * 300)))</f>
        <v>0</v>
      </c>
      <c r="J3" s="9">
        <f t="shared" ref="J3:J5" si="3">(((H3^2) / ((4.135667696E-15))) * (1/(SQRT(PI()*((D3+0.3)*0.000086173*300)))) * EXP(-(D3+0.3) / (4 * 0.000086173 * 300)))</f>
        <v>0</v>
      </c>
      <c r="K3" s="10">
        <v>4</v>
      </c>
      <c r="L3" s="10">
        <f t="shared" ref="L3" si="4">(((1.6E-19)*(K3*0.0000001)^2)*I3)/(2*300*0.00008618*1.6E-19)</f>
        <v>0</v>
      </c>
      <c r="M3" s="10">
        <f t="shared" ref="M3:M5" si="5">(((1.6E-19)*(K3*0.0000001)^2)*J3)/(2*300*0.00008618*1.6E-19)</f>
        <v>0</v>
      </c>
    </row>
    <row r="4" spans="1:13" x14ac:dyDescent="0.2">
      <c r="A4" s="8" t="s">
        <v>21</v>
      </c>
      <c r="B4" s="8" t="s">
        <v>15</v>
      </c>
      <c r="C4" s="9">
        <v>0.13114300000000001</v>
      </c>
      <c r="D4" s="9">
        <v>0.13478599999999999</v>
      </c>
      <c r="E4" s="9">
        <v>2.5999999999999999E-2</v>
      </c>
      <c r="F4" s="8">
        <v>1.4E-2</v>
      </c>
      <c r="G4" s="9">
        <f t="shared" si="0"/>
        <v>4.9945999999999997E-2</v>
      </c>
      <c r="H4" s="9">
        <f t="shared" si="1"/>
        <v>2.6894000000000001E-2</v>
      </c>
      <c r="I4" s="9">
        <f t="shared" si="2"/>
        <v>49842068304.007248</v>
      </c>
      <c r="J4" s="9">
        <f t="shared" si="3"/>
        <v>13892433919.05472</v>
      </c>
      <c r="K4" s="10">
        <v>4</v>
      </c>
      <c r="L4" s="10">
        <f t="shared" ref="L4" si="6">(((1.6E-19)*(K4*0.0000001)^2)*I4)/(2*300*0.00008618*1.6E-19)</f>
        <v>0.15422624987702399</v>
      </c>
      <c r="M4" s="10">
        <f t="shared" si="5"/>
        <v>4.2987340973326266E-2</v>
      </c>
    </row>
    <row r="5" spans="1:13" x14ac:dyDescent="0.2">
      <c r="A5" s="8" t="s">
        <v>21</v>
      </c>
      <c r="B5" s="8" t="s">
        <v>16</v>
      </c>
      <c r="C5" s="9">
        <v>0.183473</v>
      </c>
      <c r="D5" s="9">
        <v>0.13188</v>
      </c>
      <c r="E5" s="8">
        <v>0</v>
      </c>
      <c r="F5" s="8">
        <v>1.0999999999999999E-2</v>
      </c>
      <c r="G5" s="9">
        <f t="shared" si="0"/>
        <v>0</v>
      </c>
      <c r="H5" s="9">
        <f t="shared" si="1"/>
        <v>2.1131E-2</v>
      </c>
      <c r="I5" s="9">
        <f t="shared" si="2"/>
        <v>0</v>
      </c>
      <c r="J5" s="9">
        <f t="shared" si="3"/>
        <v>8850515723.7739544</v>
      </c>
      <c r="K5" s="10">
        <v>4</v>
      </c>
      <c r="L5" s="10">
        <f t="shared" ref="L5" si="7">(((1.6E-19)*(K5*0.0000001)^2)*I5)/(2*300*0.00008618*1.6E-19)</f>
        <v>0</v>
      </c>
      <c r="M5" s="10">
        <f t="shared" si="5"/>
        <v>2.7386139781152473E-2</v>
      </c>
    </row>
  </sheetData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5031B-F0CE-104F-8605-A2754B2063CA}">
  <dimension ref="A1:M5"/>
  <sheetViews>
    <sheetView workbookViewId="0">
      <selection activeCell="F4" sqref="F4"/>
    </sheetView>
  </sheetViews>
  <sheetFormatPr baseColWidth="10" defaultRowHeight="16" x14ac:dyDescent="0.2"/>
  <cols>
    <col min="3" max="8" width="11" bestFit="1" customWidth="1"/>
    <col min="9" max="10" width="12.83203125" bestFit="1" customWidth="1"/>
    <col min="11" max="13" width="11" bestFit="1" customWidth="1"/>
  </cols>
  <sheetData>
    <row r="1" spans="1:13" x14ac:dyDescent="0.2">
      <c r="A1" t="s">
        <v>5</v>
      </c>
      <c r="B1" t="s">
        <v>0</v>
      </c>
      <c r="C1" t="s">
        <v>4</v>
      </c>
      <c r="D1" t="s">
        <v>3</v>
      </c>
      <c r="E1" t="s">
        <v>1</v>
      </c>
      <c r="F1" t="s">
        <v>2</v>
      </c>
      <c r="G1" t="s">
        <v>24</v>
      </c>
      <c r="H1" t="s">
        <v>25</v>
      </c>
      <c r="I1" t="s">
        <v>12</v>
      </c>
      <c r="J1" t="s">
        <v>13</v>
      </c>
      <c r="K1" t="s">
        <v>14</v>
      </c>
      <c r="L1" t="s">
        <v>6</v>
      </c>
      <c r="M1" t="s">
        <v>7</v>
      </c>
    </row>
    <row r="2" spans="1:13" x14ac:dyDescent="0.2">
      <c r="A2" s="8"/>
      <c r="B2" s="8" t="s">
        <v>66</v>
      </c>
      <c r="C2" s="1">
        <v>0.16501348999416099</v>
      </c>
      <c r="D2" s="1">
        <v>0.116704497141059</v>
      </c>
      <c r="E2" s="1">
        <v>5.0000000000000001E-3</v>
      </c>
      <c r="F2" s="1">
        <v>5.0999999999999997E-2</v>
      </c>
      <c r="G2" s="9">
        <f>E2*1.921</f>
        <v>9.6050000000000007E-3</v>
      </c>
      <c r="H2" s="9">
        <f>F2*1.921</f>
        <v>9.7971000000000003E-2</v>
      </c>
      <c r="I2" s="9">
        <f>(((G2^2) / ((4.135667696E-15))) * (1/(SQRT(PI()*((C2+0.3)*0.000086173*300)))) * EXP(-(C2+0.3) / (4 * 0.000086173 * 300)))</f>
        <v>1279136572.3291197</v>
      </c>
      <c r="J2" s="9">
        <f>(((H2^2) / ((4.135667696E-15))) * (1/(SQRT(PI()*((D2+0.3)*0.000086173*300)))) * EXP(-(D2+0.3) / (4 * 0.000086173 * 300)))</f>
        <v>224298084831.04053</v>
      </c>
      <c r="K2" s="10">
        <v>4</v>
      </c>
      <c r="L2" s="10">
        <f>(((1.6E-19)*(K2*0.0000001)^2)*I2)/(2*300*0.00008618*1.6E-19)</f>
        <v>3.9580307026506351E-3</v>
      </c>
      <c r="M2" s="10">
        <f>(((1.6E-19)*(K2*0.0000001)^2)*J2)/(2*300*0.00008618*1.6E-19)</f>
        <v>0.69404528453946135</v>
      </c>
    </row>
    <row r="3" spans="1:13" x14ac:dyDescent="0.2">
      <c r="A3" s="8"/>
      <c r="B3" s="8" t="s">
        <v>67</v>
      </c>
      <c r="C3" s="1">
        <v>5.5502805009811501E-2</v>
      </c>
      <c r="D3" s="1">
        <v>4.5250247815993697E-2</v>
      </c>
      <c r="E3" s="1">
        <v>1.2E-2</v>
      </c>
      <c r="F3" s="1">
        <v>6.0000000000000001E-3</v>
      </c>
      <c r="G3" s="9">
        <f t="shared" ref="G3:H3" si="0">E3*1.921</f>
        <v>2.3052E-2</v>
      </c>
      <c r="H3" s="9">
        <f t="shared" si="0"/>
        <v>1.1526E-2</v>
      </c>
      <c r="I3" s="9">
        <f t="shared" ref="I3:J3" si="1">(((G3^2) / ((4.135667696E-15))) * (1/(SQRT(PI()*((C3+0.3)*0.000086173*300)))) * EXP(-(C3+0.3) / (4 * 0.000086173 * 300)))</f>
        <v>24298365994.723392</v>
      </c>
      <c r="J3" s="9">
        <f t="shared" si="1"/>
        <v>6806605897.6982508</v>
      </c>
      <c r="K3" s="10">
        <v>4</v>
      </c>
      <c r="L3" s="10">
        <f t="shared" ref="L3" si="2">(((1.6E-19)*(K3*0.0000001)^2)*I3)/(2*300*0.00008618*1.6E-19)</f>
        <v>7.5186403634945109E-2</v>
      </c>
      <c r="M3" s="10">
        <f t="shared" ref="M3" si="3">(((1.6E-19)*(K3*0.0000001)^2)*J3)/(2*300*0.00008618*1.6E-19)</f>
        <v>2.106167215192465E-2</v>
      </c>
    </row>
    <row r="4" spans="1:13" x14ac:dyDescent="0.2">
      <c r="A4" s="8"/>
      <c r="B4" s="5"/>
      <c r="C4" s="6"/>
      <c r="D4" s="6"/>
      <c r="E4" s="6"/>
      <c r="F4" s="5"/>
      <c r="G4" s="6"/>
      <c r="H4" s="6"/>
      <c r="I4" s="6"/>
      <c r="J4" s="6"/>
      <c r="K4" s="7"/>
      <c r="L4" s="7"/>
      <c r="M4" s="7"/>
    </row>
    <row r="5" spans="1:13" x14ac:dyDescent="0.2">
      <c r="A5" s="8"/>
      <c r="B5" s="5"/>
      <c r="C5" s="6"/>
      <c r="D5" s="6"/>
      <c r="E5" s="5"/>
      <c r="F5" s="5"/>
      <c r="G5" s="6"/>
      <c r="H5" s="6"/>
      <c r="I5" s="6"/>
      <c r="J5" s="6"/>
      <c r="K5" s="7"/>
      <c r="L5" s="7"/>
      <c r="M5" s="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09986B-B924-8B42-AFF2-8FEC7736BCB5}">
  <dimension ref="A1:M77"/>
  <sheetViews>
    <sheetView workbookViewId="0">
      <selection activeCell="J18" sqref="J18"/>
    </sheetView>
  </sheetViews>
  <sheetFormatPr baseColWidth="10" defaultRowHeight="16" x14ac:dyDescent="0.2"/>
  <cols>
    <col min="2" max="2" width="9" customWidth="1"/>
    <col min="3" max="3" width="19.83203125" customWidth="1"/>
    <col min="4" max="4" width="16.83203125" customWidth="1"/>
    <col min="5" max="5" width="13.83203125" customWidth="1"/>
    <col min="6" max="6" width="12.5" customWidth="1"/>
    <col min="7" max="7" width="14" customWidth="1"/>
    <col min="8" max="8" width="14.5" customWidth="1"/>
    <col min="9" max="9" width="12.1640625" customWidth="1"/>
    <col min="10" max="10" width="20" customWidth="1"/>
    <col min="11" max="11" width="11.33203125" customWidth="1"/>
  </cols>
  <sheetData>
    <row r="1" spans="1:13" x14ac:dyDescent="0.2">
      <c r="A1" t="s">
        <v>5</v>
      </c>
      <c r="B1" t="s">
        <v>0</v>
      </c>
      <c r="C1" t="s">
        <v>4</v>
      </c>
      <c r="D1" t="s">
        <v>3</v>
      </c>
      <c r="E1" t="s">
        <v>1</v>
      </c>
      <c r="F1" t="s">
        <v>2</v>
      </c>
      <c r="G1" t="s">
        <v>24</v>
      </c>
      <c r="H1" t="s">
        <v>25</v>
      </c>
      <c r="I1" t="s">
        <v>12</v>
      </c>
      <c r="J1" t="s">
        <v>13</v>
      </c>
      <c r="K1" t="s">
        <v>14</v>
      </c>
      <c r="L1" t="s">
        <v>6</v>
      </c>
      <c r="M1" t="s">
        <v>7</v>
      </c>
    </row>
    <row r="2" spans="1:13" x14ac:dyDescent="0.2">
      <c r="A2" s="5" t="s">
        <v>40</v>
      </c>
      <c r="B2" s="5" t="s">
        <v>22</v>
      </c>
      <c r="C2" s="6">
        <v>0.19636999999999999</v>
      </c>
      <c r="D2" s="6">
        <v>0.22783</v>
      </c>
      <c r="E2" s="6">
        <v>9.6000000000000002E-2</v>
      </c>
      <c r="F2" s="6">
        <v>3.0000000000000001E-3</v>
      </c>
      <c r="G2" s="6">
        <f>E2*1.921</f>
        <v>0.184416</v>
      </c>
      <c r="H2" s="6">
        <f>F2*1.921</f>
        <v>5.7629999999999999E-3</v>
      </c>
      <c r="I2" s="6">
        <f>(((G2^2) / ((4.135667696E-15))) * (1/(SQRT(PI()*((C2+0.3)*0.000086173*300)))) * EXP(-(C2+0.3) / (4 * 0.000086173 * 300)))</f>
        <v>337021286937.31702</v>
      </c>
      <c r="J2" s="6">
        <f>(((H2^2) / ((4.135667696E-15))) * (1/(SQRT(PI()*((D2+0.3)*0.000086173*300)))) * EXP(-(D2+0.3) / (4 * 0.000086173 * 300)))</f>
        <v>235443339.30955076</v>
      </c>
      <c r="K2" s="7">
        <v>3.2050000000000001</v>
      </c>
      <c r="L2" s="7">
        <f>(((1.6E-19)*(K2*0.0000001)^2)*I2)/(2*300*0.00008618*1.6E-19)</f>
        <v>0.66950782953359111</v>
      </c>
      <c r="M2" s="7">
        <f>(((1.6E-19)*(K2*0.0000001)^2)*J2)/(2*300*0.00008618*1.6E-19)</f>
        <v>4.6771870261297821E-4</v>
      </c>
    </row>
    <row r="3" spans="1:13" x14ac:dyDescent="0.2">
      <c r="A3" s="5" t="s">
        <v>41</v>
      </c>
      <c r="B3" s="5" t="s">
        <v>23</v>
      </c>
      <c r="C3" s="6">
        <v>0.21942900000000001</v>
      </c>
      <c r="D3" s="6">
        <v>0.235154</v>
      </c>
      <c r="E3" s="6">
        <v>5.8999999999999997E-2</v>
      </c>
      <c r="F3" s="6">
        <v>4.0000000000000001E-3</v>
      </c>
      <c r="G3" s="6">
        <f>E3*1.921</f>
        <v>0.113339</v>
      </c>
      <c r="H3" s="6">
        <f>F3*1.921</f>
        <v>7.6840000000000007E-3</v>
      </c>
      <c r="I3" s="6">
        <f>(((G3^2) / ((4.135667696E-15))) * (1/(SQRT(PI()*((C3+0.3)*0.000086173*300)))) * EXP(-(C3+0.3) / (4 * 0.000086173 * 300)))</f>
        <v>99566821823.976913</v>
      </c>
      <c r="J3" s="6">
        <f>(((H3^2) / ((4.135667696E-15))) * (1/(SQRT(PI()*((D3+0.3)*0.000086173*300)))) * EXP(-(D3+0.3) / (4 * 0.000086173 * 300)))</f>
        <v>387268313.54840028</v>
      </c>
      <c r="K3" s="7">
        <v>3.1429999999999998</v>
      </c>
      <c r="L3" s="7">
        <f>(((1.6E-19)*(K3*0.0000001)^2)*I3)/(2*300*0.00008618*1.6E-19)</f>
        <v>0.19021539635651011</v>
      </c>
      <c r="M3" s="7">
        <f t="shared" ref="M3" si="0">(((1.6E-19)*(K3*0.0000001)^2)*J3)/(2*300*0.00008618*1.6E-19)</f>
        <v>7.3984882120830034E-4</v>
      </c>
    </row>
    <row r="4" spans="1:13" x14ac:dyDescent="0.2">
      <c r="C4" s="1"/>
      <c r="D4" s="1"/>
      <c r="E4" s="1"/>
      <c r="F4" s="1"/>
      <c r="G4" s="1"/>
      <c r="H4" s="1"/>
      <c r="I4" s="1"/>
      <c r="J4" s="1"/>
      <c r="K4" s="2"/>
    </row>
    <row r="5" spans="1:13" x14ac:dyDescent="0.2">
      <c r="K5" s="2"/>
    </row>
    <row r="17" spans="3:7" x14ac:dyDescent="0.2">
      <c r="C17" s="1"/>
      <c r="D17" s="1"/>
      <c r="F17" s="1"/>
      <c r="G17" s="1"/>
    </row>
    <row r="34" spans="3:8" x14ac:dyDescent="0.2">
      <c r="C34" s="1"/>
      <c r="E34" s="1"/>
      <c r="F34" s="1"/>
      <c r="G34" s="1"/>
      <c r="H34" s="1"/>
    </row>
    <row r="47" spans="3:8" x14ac:dyDescent="0.2">
      <c r="C47" s="1"/>
      <c r="D47" s="1"/>
      <c r="E47" s="1"/>
      <c r="F47" s="1"/>
      <c r="G47" s="1"/>
      <c r="H47" s="1"/>
    </row>
    <row r="63" spans="3:8" x14ac:dyDescent="0.2">
      <c r="C63" s="1"/>
      <c r="E63" s="1"/>
      <c r="F63" s="1"/>
      <c r="G63" s="1"/>
      <c r="H63" s="1"/>
    </row>
    <row r="77" spans="3:8" x14ac:dyDescent="0.2">
      <c r="C77" s="1"/>
      <c r="D77" s="1"/>
      <c r="E77" s="1"/>
      <c r="F77" s="1"/>
      <c r="G77" s="1"/>
      <c r="H77" s="1"/>
    </row>
  </sheetData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D25C2-5F11-304B-9F42-43E430F25C5C}">
  <dimension ref="A1:M6"/>
  <sheetViews>
    <sheetView workbookViewId="0">
      <selection activeCell="A2" sqref="A2:M5"/>
    </sheetView>
  </sheetViews>
  <sheetFormatPr baseColWidth="10" defaultRowHeight="16" x14ac:dyDescent="0.2"/>
  <cols>
    <col min="2" max="2" width="25.83203125" customWidth="1"/>
    <col min="3" max="8" width="11" bestFit="1" customWidth="1"/>
    <col min="9" max="9" width="12.83203125" bestFit="1" customWidth="1"/>
    <col min="10" max="10" width="14" bestFit="1" customWidth="1"/>
    <col min="11" max="13" width="11" bestFit="1" customWidth="1"/>
  </cols>
  <sheetData>
    <row r="1" spans="1:13" x14ac:dyDescent="0.2">
      <c r="A1" t="s">
        <v>5</v>
      </c>
      <c r="B1" t="s">
        <v>0</v>
      </c>
      <c r="C1" t="s">
        <v>4</v>
      </c>
      <c r="D1" t="s">
        <v>3</v>
      </c>
      <c r="E1" t="s">
        <v>1</v>
      </c>
      <c r="F1" t="s">
        <v>2</v>
      </c>
      <c r="G1" t="s">
        <v>24</v>
      </c>
      <c r="H1" t="s">
        <v>25</v>
      </c>
      <c r="I1" t="s">
        <v>12</v>
      </c>
      <c r="J1" t="s">
        <v>13</v>
      </c>
      <c r="K1" t="s">
        <v>14</v>
      </c>
      <c r="L1" t="s">
        <v>6</v>
      </c>
      <c r="M1" t="s">
        <v>7</v>
      </c>
    </row>
    <row r="2" spans="1:13" x14ac:dyDescent="0.2">
      <c r="A2" s="5" t="s">
        <v>36</v>
      </c>
      <c r="B2" s="5" t="s">
        <v>26</v>
      </c>
      <c r="C2" s="6">
        <v>0.35893399999999998</v>
      </c>
      <c r="D2" s="6">
        <v>0.17055600000000001</v>
      </c>
      <c r="E2" s="6">
        <v>8.0000000000000002E-3</v>
      </c>
      <c r="F2" s="6">
        <v>2.3E-2</v>
      </c>
      <c r="G2" s="6">
        <f>E2*1.921</f>
        <v>1.5368000000000001E-2</v>
      </c>
      <c r="H2" s="6">
        <f>F2*1.921</f>
        <v>4.4183E-2</v>
      </c>
      <c r="I2" s="6">
        <f>(((G2^2) / ((4.135667696E-15))) * (1/(SQRT(PI()*((C2+0.3)*0.000086173*300)))) * EXP(-(C2+0.3) / (4 * 0.000086173 * 300)))</f>
        <v>421730740.66087532</v>
      </c>
      <c r="J2" s="6">
        <f>(((H2^2) / ((4.135667696E-15))) * (1/(SQRT(PI()*((D2+0.3)*0.000086173*300)))) * EXP(-(D2+0.3) / (4 * 0.000086173 * 300)))</f>
        <v>25502460903.902073</v>
      </c>
      <c r="K2" s="7">
        <v>3.1720000000000002</v>
      </c>
      <c r="L2" s="7">
        <f>(((1.6E-19)*(K2*0.0000001)^2)*I2)/(2*300*0.00008618*1.6E-19)</f>
        <v>8.2062336051319182E-4</v>
      </c>
      <c r="M2" s="7">
        <f>(((1.6E-19)*(K2*0.0000001)^2)*J2)/(2*300*0.00008618*1.6E-19)</f>
        <v>4.9623878817847647E-2</v>
      </c>
    </row>
    <row r="3" spans="1:13" x14ac:dyDescent="0.2">
      <c r="A3" s="5" t="s">
        <v>37</v>
      </c>
      <c r="B3" s="5" t="s">
        <v>27</v>
      </c>
      <c r="C3" s="6">
        <v>0.26349600000000001</v>
      </c>
      <c r="D3" s="6">
        <v>0.16817299999999999</v>
      </c>
      <c r="E3" s="5">
        <v>6.0000000000000001E-3</v>
      </c>
      <c r="F3" s="5">
        <v>6.3E-2</v>
      </c>
      <c r="G3" s="6">
        <f t="shared" ref="G3:G5" si="0">E3*1.921</f>
        <v>1.1526E-2</v>
      </c>
      <c r="H3" s="6">
        <f t="shared" ref="H3:H5" si="1">F3*1.921</f>
        <v>0.12102300000000001</v>
      </c>
      <c r="I3" s="6">
        <f t="shared" ref="I3:I5" si="2">(((G3^2) / ((4.135667696E-15))) * (1/(SQRT(PI()*((C3+0.3)*0.000086173*300)))) * EXP(-(C3+0.3) / (4 * 0.000086173 * 300)))</f>
        <v>645590054.03778017</v>
      </c>
      <c r="J3" s="6">
        <f t="shared" ref="J3:J5" si="3">(((H3^2) / ((4.135667696E-15))) * (1/(SQRT(PI()*((D3+0.3)*0.000086173*300)))) * EXP(-(D3+0.3) / (4 * 0.000086173 * 300)))</f>
        <v>196299047025.45551</v>
      </c>
      <c r="K3" s="7">
        <v>3.02</v>
      </c>
      <c r="L3" s="7">
        <f t="shared" ref="L3" si="4">(((1.6E-19)*(K3*0.0000001)^2)*I3)/(2*300*0.00008618*1.6E-19)</f>
        <v>1.1387095863011852E-3</v>
      </c>
      <c r="M3" s="7">
        <f t="shared" ref="M3:M5" si="5">(((1.6E-19)*(K3*0.0000001)^2)*J3)/(2*300*0.00008618*1.6E-19)</f>
        <v>0.34623768633305557</v>
      </c>
    </row>
    <row r="4" spans="1:13" x14ac:dyDescent="0.2">
      <c r="A4" s="5" t="s">
        <v>38</v>
      </c>
      <c r="B4" s="5" t="s">
        <v>44</v>
      </c>
      <c r="C4" s="6">
        <v>0.24321599999999999</v>
      </c>
      <c r="D4" s="6">
        <v>0.157606</v>
      </c>
      <c r="E4" s="5">
        <v>8.9999999999999993E-3</v>
      </c>
      <c r="F4" s="5">
        <v>8.9999999999999993E-3</v>
      </c>
      <c r="G4" s="6">
        <f t="shared" si="0"/>
        <v>1.7288999999999999E-2</v>
      </c>
      <c r="H4" s="6">
        <f t="shared" si="1"/>
        <v>1.7288999999999999E-2</v>
      </c>
      <c r="I4" s="6">
        <f t="shared" si="2"/>
        <v>1799994057.6486354</v>
      </c>
      <c r="J4" s="6">
        <f t="shared" si="3"/>
        <v>4488064152.4453716</v>
      </c>
      <c r="K4" s="7">
        <v>3.5339999999999998</v>
      </c>
      <c r="L4" s="7">
        <f t="shared" ref="L4" si="6">(((1.6E-19)*(K4*0.0000001)^2)*I4)/(2*300*0.00008618*1.6E-19)</f>
        <v>4.3475683811106201E-3</v>
      </c>
      <c r="M4" s="7">
        <f t="shared" si="5"/>
        <v>1.0840127898564634E-2</v>
      </c>
    </row>
    <row r="5" spans="1:13" x14ac:dyDescent="0.2">
      <c r="A5" s="5" t="s">
        <v>39</v>
      </c>
      <c r="B5" s="5" t="s">
        <v>45</v>
      </c>
      <c r="C5" s="6">
        <v>0.28960200000000003</v>
      </c>
      <c r="D5" s="6">
        <v>0.161103</v>
      </c>
      <c r="E5" s="5">
        <v>0</v>
      </c>
      <c r="F5" s="5">
        <v>2.5999999999999999E-2</v>
      </c>
      <c r="G5" s="6">
        <f t="shared" si="0"/>
        <v>0</v>
      </c>
      <c r="H5" s="6">
        <f t="shared" si="1"/>
        <v>4.9945999999999997E-2</v>
      </c>
      <c r="I5" s="6">
        <f t="shared" si="2"/>
        <v>0</v>
      </c>
      <c r="J5" s="6">
        <f t="shared" si="3"/>
        <v>36072878919.738487</v>
      </c>
      <c r="K5" s="7">
        <v>3.1640000000000001</v>
      </c>
      <c r="L5" s="7">
        <f t="shared" ref="L5" si="7">(((1.6E-19)*(K5*0.0000001)^2)*I5)/(2*300*0.00008618*1.6E-19)</f>
        <v>0</v>
      </c>
      <c r="M5" s="7">
        <f t="shared" si="5"/>
        <v>6.9838678596366957E-2</v>
      </c>
    </row>
    <row r="6" spans="1:13" x14ac:dyDescent="0.2">
      <c r="G6" s="1"/>
      <c r="H6" s="1"/>
      <c r="I6" s="1"/>
      <c r="J6" s="1"/>
      <c r="K6" s="2"/>
      <c r="L6" s="2"/>
      <c r="M6" s="2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3670E-60CB-764B-A11D-F540909ACF57}">
  <dimension ref="A1:M6"/>
  <sheetViews>
    <sheetView workbookViewId="0">
      <selection activeCell="D12" sqref="D12"/>
    </sheetView>
  </sheetViews>
  <sheetFormatPr baseColWidth="10" defaultRowHeight="16" x14ac:dyDescent="0.2"/>
  <cols>
    <col min="2" max="2" width="31.6640625" customWidth="1"/>
    <col min="3" max="8" width="11" bestFit="1" customWidth="1"/>
    <col min="9" max="10" width="14" bestFit="1" customWidth="1"/>
    <col min="11" max="13" width="11" bestFit="1" customWidth="1"/>
  </cols>
  <sheetData>
    <row r="1" spans="1:13" x14ac:dyDescent="0.2">
      <c r="A1" t="s">
        <v>5</v>
      </c>
      <c r="B1" t="s">
        <v>0</v>
      </c>
      <c r="C1" t="s">
        <v>4</v>
      </c>
      <c r="D1" t="s">
        <v>3</v>
      </c>
      <c r="E1" t="s">
        <v>1</v>
      </c>
      <c r="F1" t="s">
        <v>2</v>
      </c>
      <c r="G1" t="s">
        <v>24</v>
      </c>
      <c r="H1" t="s">
        <v>25</v>
      </c>
      <c r="I1" t="s">
        <v>12</v>
      </c>
      <c r="J1" t="s">
        <v>13</v>
      </c>
      <c r="K1" t="s">
        <v>14</v>
      </c>
      <c r="L1" t="s">
        <v>6</v>
      </c>
      <c r="M1" t="s">
        <v>7</v>
      </c>
    </row>
    <row r="2" spans="1:13" x14ac:dyDescent="0.2">
      <c r="A2" s="5" t="s">
        <v>31</v>
      </c>
      <c r="B2" s="5" t="s">
        <v>28</v>
      </c>
      <c r="C2" s="6">
        <v>0.30725599999999997</v>
      </c>
      <c r="D2" s="6">
        <v>0.171071</v>
      </c>
      <c r="E2" s="5">
        <v>8.9999999999999993E-3</v>
      </c>
      <c r="F2" s="5">
        <v>4.1000000000000002E-2</v>
      </c>
      <c r="G2" s="6">
        <f>E2*1.921</f>
        <v>1.7288999999999999E-2</v>
      </c>
      <c r="H2" s="6">
        <f>F2*1.921</f>
        <v>7.8761000000000012E-2</v>
      </c>
      <c r="I2" s="6">
        <f>(((G2^2) / ((4.135667696E-15))) * (1/(SQRT(PI()*((C2+0.3)*0.000086173*300)))) * EXP(-(C2+0.3) / (4 * 0.000086173 * 300)))</f>
        <v>916461531.33027732</v>
      </c>
      <c r="J2" s="6">
        <f>(((H2^2) / ((4.135667696E-15))) * (1/(SQRT(PI()*((D2+0.3)*0.000086173*300)))) * EXP(-(D2+0.3) / (4 * 0.000086173 * 300)))</f>
        <v>80592326298.193008</v>
      </c>
      <c r="K2" s="7">
        <v>3.3220000000000001</v>
      </c>
      <c r="L2" s="7">
        <f>(((1.6E-19)*(K2*0.0000001)^2)*I2)/(2*300*0.00008618*1.6E-19)</f>
        <v>1.9559410261307799E-3</v>
      </c>
      <c r="M2" s="7">
        <f>(((1.6E-19)*(K2*0.0000001)^2)*J2)/(2*300*0.00008618*1.6E-19)</f>
        <v>0.17200267770011363</v>
      </c>
    </row>
    <row r="3" spans="1:13" x14ac:dyDescent="0.2">
      <c r="A3" s="5" t="s">
        <v>32</v>
      </c>
      <c r="B3" s="5" t="s">
        <v>29</v>
      </c>
      <c r="C3" s="6">
        <v>0.28974499999999997</v>
      </c>
      <c r="D3" s="6">
        <v>0.17393900000000001</v>
      </c>
      <c r="E3" s="5">
        <v>5.0000000000000001E-3</v>
      </c>
      <c r="F3" s="5">
        <v>4.7E-2</v>
      </c>
      <c r="G3" s="6">
        <f t="shared" ref="G3:G6" si="0">E3*1.921</f>
        <v>9.6050000000000007E-3</v>
      </c>
      <c r="H3" s="6">
        <f t="shared" ref="H3:H6" si="1">F3*1.921</f>
        <v>9.0287000000000006E-2</v>
      </c>
      <c r="I3" s="6">
        <f t="shared" ref="I3:I6" si="2">(((G3^2) / ((4.135667696E-15))) * (1/(SQRT(PI()*((C3+0.3)*0.000086173*300)))) * EXP(-(C3+0.3) / (4 * 0.000086173 * 300)))</f>
        <v>339990083.71675861</v>
      </c>
      <c r="J3" s="6">
        <f t="shared" ref="J3:J6" si="3">(((H3^2) / ((4.135667696E-15))) * (1/(SQRT(PI()*((D3+0.3)*0.000086173*300)))) * EXP(-(D3+0.3) / (4 * 0.000086173 * 300)))</f>
        <v>102697184788.847</v>
      </c>
      <c r="K3" s="7">
        <v>3.37</v>
      </c>
      <c r="L3" s="7">
        <f t="shared" ref="L3:L6" si="4">(((1.6E-19)*(K3*0.0000001)^2)*I3)/(2*300*0.00008618*1.6E-19)</f>
        <v>7.4673810276221393E-4</v>
      </c>
      <c r="M3" s="7">
        <f t="shared" ref="M3:M6" si="5">(((1.6E-19)*(K3*0.0000001)^2)*J3)/(2*300*0.00008618*1.6E-19)</f>
        <v>0.22555922834541201</v>
      </c>
    </row>
    <row r="4" spans="1:13" x14ac:dyDescent="0.2">
      <c r="A4" s="5" t="s">
        <v>33</v>
      </c>
      <c r="B4" s="5" t="s">
        <v>42</v>
      </c>
      <c r="C4" s="6">
        <v>0.214228</v>
      </c>
      <c r="D4" s="6">
        <v>0.16192000000000001</v>
      </c>
      <c r="E4" s="5">
        <v>0.04</v>
      </c>
      <c r="F4" s="5">
        <v>3.0000000000000001E-3</v>
      </c>
      <c r="G4" s="6">
        <f t="shared" si="0"/>
        <v>7.6840000000000006E-2</v>
      </c>
      <c r="H4" s="6">
        <f t="shared" si="1"/>
        <v>5.7629999999999999E-3</v>
      </c>
      <c r="I4" s="6">
        <f t="shared" si="2"/>
        <v>48368115079.656601</v>
      </c>
      <c r="J4" s="6">
        <f t="shared" si="3"/>
        <v>476059181.92651922</v>
      </c>
      <c r="K4" s="7">
        <v>3.2250000000000001</v>
      </c>
      <c r="L4" s="7">
        <f t="shared" si="4"/>
        <v>9.7288355167547247E-2</v>
      </c>
      <c r="M4" s="7">
        <f t="shared" si="5"/>
        <v>9.5755260869198253E-4</v>
      </c>
    </row>
    <row r="5" spans="1:13" x14ac:dyDescent="0.2">
      <c r="A5" s="5" t="s">
        <v>34</v>
      </c>
      <c r="B5" s="5" t="s">
        <v>43</v>
      </c>
      <c r="C5" s="6">
        <v>0.310749</v>
      </c>
      <c r="D5" s="6">
        <v>0.156135</v>
      </c>
      <c r="E5" s="5">
        <v>3.0000000000000001E-3</v>
      </c>
      <c r="F5" s="5">
        <v>1.6E-2</v>
      </c>
      <c r="G5" s="6">
        <f t="shared" si="0"/>
        <v>5.7629999999999999E-3</v>
      </c>
      <c r="H5" s="6">
        <f t="shared" si="1"/>
        <v>3.0736000000000003E-2</v>
      </c>
      <c r="I5" s="6">
        <f t="shared" si="2"/>
        <v>98164903.653881505</v>
      </c>
      <c r="J5" s="6">
        <f t="shared" si="3"/>
        <v>14410900205.514866</v>
      </c>
      <c r="K5" s="7">
        <v>3.177</v>
      </c>
      <c r="L5" s="7">
        <f t="shared" si="4"/>
        <v>1.9161651365976791E-4</v>
      </c>
      <c r="M5" s="7">
        <f t="shared" si="5"/>
        <v>2.8129874866641355E-2</v>
      </c>
    </row>
    <row r="6" spans="1:13" x14ac:dyDescent="0.2">
      <c r="A6" s="5" t="s">
        <v>35</v>
      </c>
      <c r="B6" s="5" t="s">
        <v>30</v>
      </c>
      <c r="C6" s="6">
        <v>0.32917099999999999</v>
      </c>
      <c r="D6" s="6">
        <v>0.225859</v>
      </c>
      <c r="E6" s="5">
        <v>8.0000000000000002E-3</v>
      </c>
      <c r="F6" s="5">
        <v>9.8000000000000004E-2</v>
      </c>
      <c r="G6" s="6">
        <f t="shared" si="0"/>
        <v>1.5368000000000001E-2</v>
      </c>
      <c r="H6" s="6">
        <f t="shared" si="1"/>
        <v>0.18825800000000001</v>
      </c>
      <c r="I6" s="6">
        <f t="shared" si="2"/>
        <v>575534615.95532954</v>
      </c>
      <c r="J6" s="6">
        <f t="shared" si="3"/>
        <v>256558435096.70178</v>
      </c>
      <c r="K6" s="7">
        <v>3.17</v>
      </c>
      <c r="L6" s="7">
        <f t="shared" si="4"/>
        <v>1.1184903307560744E-3</v>
      </c>
      <c r="M6" s="7">
        <f t="shared" si="5"/>
        <v>0.49859403930595769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Base 1</vt:lpstr>
      <vt:lpstr>Base 2</vt:lpstr>
      <vt:lpstr>Base 3</vt:lpstr>
      <vt:lpstr>Base 4</vt:lpstr>
      <vt:lpstr>Katherine</vt:lpstr>
      <vt:lpstr>ClosedRing</vt:lpstr>
      <vt:lpstr>Blatter</vt:lpstr>
      <vt:lpstr>Nitronyl Nitroxide</vt:lpstr>
      <vt:lpstr>Verdazyl</vt:lpstr>
      <vt:lpstr>Gaussian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Harries, Joseph</dc:creator>
  <cp:lastModifiedBy>Harries, Joseph</cp:lastModifiedBy>
  <dcterms:created xsi:type="dcterms:W3CDTF">2024-10-14T15:31:22Z</dcterms:created>
  <dcterms:modified xsi:type="dcterms:W3CDTF">2025-02-07T15:06:33Z</dcterms:modified>
</cp:coreProperties>
</file>