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575414\OneDrive - Honeywell\1. Project\D1 UPS Calculation_HON_KO-KR\"/>
    </mc:Choice>
  </mc:AlternateContent>
  <bookViews>
    <workbookView xWindow="0" yWindow="465" windowWidth="28800" windowHeight="16575" tabRatio="500"/>
  </bookViews>
  <sheets>
    <sheet name="시트1" sheetId="1" r:id="rId1"/>
  </sheets>
  <definedNames>
    <definedName name="_xlnm.Print_Area" localSheetId="0">시트1!$A$1:$O$37</definedName>
  </definedNames>
  <calcPr calcId="15251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1" l="1"/>
  <c r="H40" i="1"/>
  <c r="R30" i="1"/>
  <c r="R29" i="1"/>
  <c r="R28" i="1"/>
  <c r="Q30" i="1"/>
  <c r="Q29" i="1"/>
  <c r="Q28" i="1"/>
  <c r="G22" i="1"/>
  <c r="G23" i="1"/>
  <c r="J22" i="1"/>
  <c r="J23" i="1"/>
  <c r="G24" i="1"/>
  <c r="G25" i="1"/>
  <c r="G28" i="1"/>
  <c r="G29" i="1"/>
  <c r="G30" i="1"/>
  <c r="G31" i="1"/>
  <c r="G32" i="1"/>
  <c r="G34" i="1"/>
  <c r="I34" i="1"/>
  <c r="G33" i="1"/>
  <c r="G35" i="1"/>
  <c r="I35" i="1"/>
  <c r="G10" i="1"/>
  <c r="G11" i="1"/>
  <c r="G12" i="1"/>
  <c r="G13" i="1"/>
  <c r="G14" i="1"/>
  <c r="G15" i="1"/>
  <c r="G16" i="1"/>
  <c r="G17" i="1"/>
  <c r="G19" i="1"/>
  <c r="O10" i="1"/>
  <c r="O11" i="1"/>
  <c r="O12" i="1"/>
  <c r="O13" i="1"/>
  <c r="O14" i="1"/>
  <c r="O15" i="1"/>
  <c r="O16" i="1"/>
  <c r="O17" i="1"/>
  <c r="O19" i="1"/>
  <c r="G21" i="1"/>
  <c r="M10" i="1"/>
  <c r="M11" i="1"/>
  <c r="M12" i="1"/>
  <c r="M13" i="1"/>
  <c r="M14" i="1"/>
  <c r="M15" i="1"/>
  <c r="M16" i="1"/>
  <c r="M17" i="1"/>
  <c r="M19" i="1"/>
  <c r="K10" i="1"/>
  <c r="K11" i="1"/>
  <c r="K12" i="1"/>
  <c r="K13" i="1"/>
  <c r="K14" i="1"/>
  <c r="K15" i="1"/>
  <c r="K16" i="1"/>
  <c r="K17" i="1"/>
  <c r="K19" i="1"/>
  <c r="J21" i="1"/>
  <c r="J25" i="1"/>
  <c r="J28" i="1"/>
  <c r="I12" i="1"/>
  <c r="I17" i="1"/>
  <c r="I15" i="1"/>
  <c r="I13" i="1"/>
  <c r="I14" i="1"/>
  <c r="I10" i="1"/>
  <c r="I11" i="1"/>
  <c r="I16" i="1"/>
  <c r="I19" i="1"/>
</calcChain>
</file>

<file path=xl/sharedStrings.xml><?xml version="1.0" encoding="utf-8"?>
<sst xmlns="http://schemas.openxmlformats.org/spreadsheetml/2006/main" count="76" uniqueCount="64">
  <si>
    <t>emergencycurrenttime</t>
    <phoneticPr fontId="1" type="noConversion"/>
  </si>
  <si>
    <t>Standby time in hours [h]</t>
    <phoneticPr fontId="1" type="noConversion"/>
  </si>
  <si>
    <t>alarmemergencycurrenttime</t>
    <phoneticPr fontId="1" type="noConversion"/>
  </si>
  <si>
    <t>Alarm time in hours [h]</t>
    <phoneticPr fontId="1" type="noConversion"/>
  </si>
  <si>
    <t>amplifiermode</t>
    <phoneticPr fontId="1" type="noConversion"/>
  </si>
  <si>
    <t>burstratio</t>
    <phoneticPr fontId="1" type="noConversion"/>
  </si>
  <si>
    <t>Amplifier Mode</t>
    <phoneticPr fontId="1" type="noConversion"/>
  </si>
  <si>
    <t>Burst ratio</t>
    <phoneticPr fontId="1" type="noConversion"/>
  </si>
  <si>
    <t>2XH500</t>
    <phoneticPr fontId="1" type="noConversion"/>
  </si>
  <si>
    <t>2XH250</t>
    <phoneticPr fontId="1" type="noConversion"/>
  </si>
  <si>
    <t>2XD250</t>
    <phoneticPr fontId="1" type="noConversion"/>
  </si>
  <si>
    <t>2XD400</t>
    <phoneticPr fontId="1" type="noConversion"/>
  </si>
  <si>
    <t>DOM4-8</t>
    <phoneticPr fontId="1" type="noConversion"/>
  </si>
  <si>
    <t>DOM4-24</t>
    <phoneticPr fontId="1" type="noConversion"/>
  </si>
  <si>
    <t>SCU</t>
    <phoneticPr fontId="1" type="noConversion"/>
  </si>
  <si>
    <t>Switch</t>
    <phoneticPr fontId="1" type="noConversion"/>
  </si>
  <si>
    <t>Total</t>
    <phoneticPr fontId="1" type="noConversion"/>
  </si>
  <si>
    <t>Additional</t>
    <phoneticPr fontId="1" type="noConversion"/>
  </si>
  <si>
    <t>Standbypower</t>
    <phoneticPr fontId="1" type="noConversion"/>
  </si>
  <si>
    <t>standby time</t>
    <phoneticPr fontId="1" type="noConversion"/>
  </si>
  <si>
    <t>burst</t>
    <phoneticPr fontId="1" type="noConversion"/>
  </si>
  <si>
    <t xml:space="preserve">alarm time </t>
    <phoneticPr fontId="1" type="noConversion"/>
  </si>
  <si>
    <t>Main</t>
    <phoneticPr fontId="1" type="noConversion"/>
  </si>
  <si>
    <t>Backup</t>
    <phoneticPr fontId="1" type="noConversion"/>
  </si>
  <si>
    <t>Q'ty</t>
    <phoneticPr fontId="1" type="noConversion"/>
  </si>
  <si>
    <t>Type</t>
    <phoneticPr fontId="1" type="noConversion"/>
  </si>
  <si>
    <t>Order#</t>
    <phoneticPr fontId="1" type="noConversion"/>
  </si>
  <si>
    <t>583392 / 93</t>
    <phoneticPr fontId="1" type="noConversion"/>
  </si>
  <si>
    <t>Device</t>
    <phoneticPr fontId="1" type="noConversion"/>
  </si>
  <si>
    <t>Power Amplifier 2XH250W/100V</t>
    <phoneticPr fontId="1" type="noConversion"/>
  </si>
  <si>
    <t>Power Amplifier 2XH500W/100V</t>
    <phoneticPr fontId="1" type="noConversion"/>
  </si>
  <si>
    <t>Power Amplifier 2XD250W/100V</t>
    <phoneticPr fontId="1" type="noConversion"/>
  </si>
  <si>
    <t>Power Amplifier 2XD400W/100V</t>
    <phoneticPr fontId="1" type="noConversion"/>
  </si>
  <si>
    <t>Digital Output Module DOM4-8</t>
    <phoneticPr fontId="1" type="noConversion"/>
  </si>
  <si>
    <t>Digital Output Module DOM4-24</t>
    <phoneticPr fontId="1" type="noConversion"/>
  </si>
  <si>
    <t>System Communication Unit SCU</t>
    <phoneticPr fontId="1" type="noConversion"/>
  </si>
  <si>
    <t>Fiber Optic Ethernet Switch (Multi-/Singlemode)</t>
    <phoneticPr fontId="1" type="noConversion"/>
  </si>
  <si>
    <t>Sum</t>
    <phoneticPr fontId="1" type="noConversion"/>
  </si>
  <si>
    <t>currentconsumption</t>
    <phoneticPr fontId="1" type="noConversion"/>
  </si>
  <si>
    <t>accucapacity</t>
    <phoneticPr fontId="1" type="noConversion"/>
  </si>
  <si>
    <t>maxcurrent</t>
    <phoneticPr fontId="1" type="noConversion"/>
  </si>
  <si>
    <t>accu1</t>
    <phoneticPr fontId="1" type="noConversion"/>
  </si>
  <si>
    <t>배터리 최대용량</t>
    <phoneticPr fontId="1" type="noConversion"/>
  </si>
  <si>
    <t>전원반의 최대 용량</t>
    <phoneticPr fontId="1" type="noConversion"/>
  </si>
  <si>
    <t>j45</t>
    <phoneticPr fontId="1" type="noConversion"/>
  </si>
  <si>
    <t>k45</t>
    <phoneticPr fontId="1" type="noConversion"/>
  </si>
  <si>
    <t>k44</t>
    <phoneticPr fontId="1" type="noConversion"/>
  </si>
  <si>
    <t>k43</t>
    <phoneticPr fontId="1" type="noConversion"/>
  </si>
  <si>
    <t>Only on for supervision</t>
  </si>
  <si>
    <t>Always on</t>
  </si>
  <si>
    <t>Always off</t>
  </si>
  <si>
    <t>current</t>
  </si>
  <si>
    <t>standby</t>
  </si>
  <si>
    <t>1/8</t>
  </si>
  <si>
    <t>1/3</t>
  </si>
  <si>
    <t>Full</t>
  </si>
  <si>
    <t>Off</t>
  </si>
  <si>
    <t>Full power</t>
  </si>
  <si>
    <t>mincapacity</t>
  </si>
  <si>
    <t>accu2</t>
  </si>
  <si>
    <t>accu3</t>
  </si>
  <si>
    <t>전원반 갯수</t>
  </si>
  <si>
    <t>105Ah 배터리 갯수</t>
  </si>
  <si>
    <t>150Ah 배터리 갯수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</si>
</sst>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  <font>
      <sz val="10"/>
      <color theme="0"/>
      <name val="Calibri"/>
      <family val="2"/>
      <charset val="129"/>
      <scheme val="minor"/>
    </font>
    <font>
      <b/>
      <sz val="10"/>
      <color theme="1"/>
      <name val="Calibri"/>
      <family val="2"/>
      <charset val="129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6" fontId="2" fillId="0" borderId="0" xfId="0" quotePrefix="1" applyNumberFormat="1" applyFont="1" applyAlignment="1">
      <alignment vertical="center"/>
    </xf>
    <xf numFmtId="0" fontId="2" fillId="0" borderId="0" xfId="0" quotePrefix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164" fontId="2" fillId="0" borderId="2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quotePrefix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16" fmlaLink="$C$5" fmlaRange="$S$3:$S$5" noThreeD="1" sel="2" val="0"/>
</file>

<file path=xl/ctrlProps/ctrlProp2.xml><?xml version="1.0" encoding="utf-8"?>
<formControlPr xmlns="http://schemas.microsoft.com/office/spreadsheetml/2009/9/main" objectType="Drop" dropStyle="combo" dx="16" fmlaLink="$C$6" fmlaRange="$T$3:$T$5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4</xdr:row>
          <xdr:rowOff>19050</xdr:rowOff>
        </xdr:from>
        <xdr:to>
          <xdr:col>2</xdr:col>
          <xdr:colOff>1704975</xdr:colOff>
          <xdr:row>4</xdr:row>
          <xdr:rowOff>200025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5</xdr:row>
          <xdr:rowOff>28575</xdr:rowOff>
        </xdr:from>
        <xdr:to>
          <xdr:col>2</xdr:col>
          <xdr:colOff>1704975</xdr:colOff>
          <xdr:row>5</xdr:row>
          <xdr:rowOff>209550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T40"/>
  <sheetViews>
    <sheetView tabSelected="1" view="pageBreakPreview" zoomScale="115" zoomScaleNormal="100" zoomScaleSheetLayoutView="115" workbookViewId="0">
      <selection activeCell="C8" sqref="C8:C9"/>
    </sheetView>
  </sheetViews>
  <sheetFormatPr defaultColWidth="10.75" defaultRowHeight="12.75"/>
  <cols>
    <col min="1" max="1" width="7.875" style="4" customWidth="1"/>
    <col min="2" max="2" width="10.375" style="4" customWidth="1"/>
    <col min="3" max="3" width="34.875" style="4" customWidth="1"/>
    <col min="4" max="15" width="7.125" style="4" customWidth="1"/>
    <col min="16" max="16" width="10.75" style="4"/>
    <col min="17" max="17" width="10.75" style="4" customWidth="1"/>
    <col min="18" max="22" width="13.75" style="4" customWidth="1"/>
    <col min="23" max="16384" width="10.75" style="4"/>
  </cols>
  <sheetData>
    <row r="3" spans="1:20" ht="18" customHeight="1">
      <c r="A3" s="1" t="s">
        <v>1</v>
      </c>
      <c r="B3" s="2"/>
      <c r="C3" s="11">
        <v>1</v>
      </c>
      <c r="Q3" s="4" t="s">
        <v>0</v>
      </c>
      <c r="S3" s="4" t="s">
        <v>49</v>
      </c>
      <c r="T3" s="5" t="s">
        <v>53</v>
      </c>
    </row>
    <row r="4" spans="1:20" ht="18" customHeight="1">
      <c r="A4" s="1" t="s">
        <v>3</v>
      </c>
      <c r="B4" s="2"/>
      <c r="C4" s="11">
        <v>0.25</v>
      </c>
      <c r="Q4" s="4" t="s">
        <v>2</v>
      </c>
      <c r="S4" s="4" t="s">
        <v>48</v>
      </c>
      <c r="T4" s="6" t="s">
        <v>54</v>
      </c>
    </row>
    <row r="5" spans="1:20" ht="18" customHeight="1">
      <c r="A5" s="1" t="s">
        <v>6</v>
      </c>
      <c r="B5" s="2"/>
      <c r="C5" s="22">
        <v>2</v>
      </c>
      <c r="Q5" s="4" t="s">
        <v>4</v>
      </c>
      <c r="S5" s="4" t="s">
        <v>50</v>
      </c>
      <c r="T5" s="4" t="s">
        <v>57</v>
      </c>
    </row>
    <row r="6" spans="1:20" ht="18" customHeight="1">
      <c r="A6" s="1" t="s">
        <v>7</v>
      </c>
      <c r="B6" s="2"/>
      <c r="C6" s="22">
        <v>2</v>
      </c>
      <c r="Q6" s="4" t="s">
        <v>5</v>
      </c>
    </row>
    <row r="8" spans="1:20" s="7" customFormat="1" ht="15" customHeight="1">
      <c r="A8" s="43" t="s">
        <v>25</v>
      </c>
      <c r="B8" s="43" t="s">
        <v>26</v>
      </c>
      <c r="C8" s="43" t="s">
        <v>28</v>
      </c>
      <c r="D8" s="43" t="s">
        <v>24</v>
      </c>
      <c r="E8" s="43"/>
      <c r="F8" s="40" t="s">
        <v>52</v>
      </c>
      <c r="G8" s="41"/>
      <c r="H8" s="42" t="s">
        <v>53</v>
      </c>
      <c r="I8" s="41"/>
      <c r="J8" s="42" t="s">
        <v>54</v>
      </c>
      <c r="K8" s="41"/>
      <c r="L8" s="40" t="s">
        <v>55</v>
      </c>
      <c r="M8" s="41"/>
      <c r="N8" s="40" t="s">
        <v>56</v>
      </c>
      <c r="O8" s="41"/>
    </row>
    <row r="9" spans="1:20" s="7" customFormat="1" ht="15" customHeight="1">
      <c r="A9" s="43"/>
      <c r="B9" s="43"/>
      <c r="C9" s="43"/>
      <c r="D9" s="8" t="s">
        <v>22</v>
      </c>
      <c r="E9" s="8" t="s">
        <v>23</v>
      </c>
      <c r="F9" s="8" t="s">
        <v>51</v>
      </c>
      <c r="G9" s="8" t="s">
        <v>16</v>
      </c>
      <c r="H9" s="8" t="s">
        <v>51</v>
      </c>
      <c r="I9" s="8" t="s">
        <v>16</v>
      </c>
      <c r="J9" s="8" t="s">
        <v>51</v>
      </c>
      <c r="K9" s="8" t="s">
        <v>16</v>
      </c>
      <c r="L9" s="8" t="s">
        <v>51</v>
      </c>
      <c r="M9" s="8" t="s">
        <v>16</v>
      </c>
      <c r="N9" s="8" t="s">
        <v>51</v>
      </c>
      <c r="O9" s="8" t="s">
        <v>16</v>
      </c>
    </row>
    <row r="10" spans="1:20" ht="25.5" customHeight="1">
      <c r="A10" s="3" t="s">
        <v>9</v>
      </c>
      <c r="B10" s="9">
        <v>580221</v>
      </c>
      <c r="C10" s="10" t="s">
        <v>29</v>
      </c>
      <c r="D10" s="11"/>
      <c r="E10" s="11"/>
      <c r="F10" s="3">
        <v>1.6</v>
      </c>
      <c r="G10" s="12">
        <f t="shared" ref="G10:G12" si="0">F10*$D10+F10*$E10</f>
        <v>0</v>
      </c>
      <c r="H10" s="3">
        <v>8.6999999999999993</v>
      </c>
      <c r="I10" s="12">
        <f t="shared" ref="I10:I17" si="1">H10*$D10</f>
        <v>0</v>
      </c>
      <c r="J10" s="3">
        <v>21.3</v>
      </c>
      <c r="K10" s="12">
        <f>J10*$D10</f>
        <v>0</v>
      </c>
      <c r="L10" s="3">
        <v>38.799999999999997</v>
      </c>
      <c r="M10" s="12">
        <f>L10*$D10</f>
        <v>0</v>
      </c>
      <c r="N10" s="3">
        <v>0</v>
      </c>
      <c r="O10" s="12">
        <f>N10*$D10+N10*$E10</f>
        <v>0</v>
      </c>
    </row>
    <row r="11" spans="1:20" ht="25.5" customHeight="1">
      <c r="A11" s="13" t="s">
        <v>8</v>
      </c>
      <c r="B11" s="14">
        <v>580222</v>
      </c>
      <c r="C11" s="15" t="s">
        <v>30</v>
      </c>
      <c r="D11" s="11"/>
      <c r="E11" s="11"/>
      <c r="F11" s="13">
        <v>2</v>
      </c>
      <c r="G11" s="16">
        <f t="shared" si="0"/>
        <v>0</v>
      </c>
      <c r="H11" s="13">
        <v>19.3</v>
      </c>
      <c r="I11" s="16">
        <f t="shared" si="1"/>
        <v>0</v>
      </c>
      <c r="J11" s="13">
        <v>40</v>
      </c>
      <c r="K11" s="16">
        <f t="shared" ref="K11" si="2">J11*$D11</f>
        <v>0</v>
      </c>
      <c r="L11" s="13">
        <v>86</v>
      </c>
      <c r="M11" s="16">
        <f t="shared" ref="M11" si="3">L11*$D11</f>
        <v>0</v>
      </c>
      <c r="N11" s="13">
        <v>0</v>
      </c>
      <c r="O11" s="16">
        <f t="shared" ref="O11:O17" si="4">N11*$D11+N11*$E11</f>
        <v>0</v>
      </c>
    </row>
    <row r="12" spans="1:20" ht="25.5" customHeight="1">
      <c r="A12" s="3" t="s">
        <v>10</v>
      </c>
      <c r="B12" s="9">
        <v>580231</v>
      </c>
      <c r="C12" s="10" t="s">
        <v>31</v>
      </c>
      <c r="D12" s="11"/>
      <c r="E12" s="11"/>
      <c r="F12" s="3">
        <v>0.4</v>
      </c>
      <c r="G12" s="12">
        <f t="shared" si="0"/>
        <v>0</v>
      </c>
      <c r="H12" s="3">
        <v>3.6</v>
      </c>
      <c r="I12" s="12">
        <f t="shared" si="1"/>
        <v>0</v>
      </c>
      <c r="J12" s="3">
        <v>8.8000000000000007</v>
      </c>
      <c r="K12" s="12">
        <f t="shared" ref="K12" si="5">J12*$D12</f>
        <v>0</v>
      </c>
      <c r="L12" s="3">
        <v>25</v>
      </c>
      <c r="M12" s="12">
        <f t="shared" ref="M12" si="6">L12*$D12</f>
        <v>0</v>
      </c>
      <c r="N12" s="3">
        <v>0.1</v>
      </c>
      <c r="O12" s="12">
        <f t="shared" si="4"/>
        <v>0</v>
      </c>
    </row>
    <row r="13" spans="1:20" ht="25.5" customHeight="1">
      <c r="A13" s="13" t="s">
        <v>11</v>
      </c>
      <c r="B13" s="14">
        <v>580232</v>
      </c>
      <c r="C13" s="15" t="s">
        <v>32</v>
      </c>
      <c r="D13" s="11">
        <v>6</v>
      </c>
      <c r="E13" s="11"/>
      <c r="F13" s="13">
        <v>0.5</v>
      </c>
      <c r="G13" s="16">
        <f>F13*$D13+F13*$E13</f>
        <v>3</v>
      </c>
      <c r="H13" s="13">
        <v>5.6</v>
      </c>
      <c r="I13" s="16">
        <f t="shared" si="1"/>
        <v>33.599999999999994</v>
      </c>
      <c r="J13" s="13">
        <v>13.9</v>
      </c>
      <c r="K13" s="16">
        <f t="shared" ref="K13" si="7">J13*$D13</f>
        <v>83.4</v>
      </c>
      <c r="L13" s="13">
        <v>40.5</v>
      </c>
      <c r="M13" s="16">
        <f t="shared" ref="M13" si="8">L13*$D13</f>
        <v>243</v>
      </c>
      <c r="N13" s="13">
        <v>0.1</v>
      </c>
      <c r="O13" s="16">
        <f t="shared" si="4"/>
        <v>0.60000000000000009</v>
      </c>
    </row>
    <row r="14" spans="1:20" ht="25.5" customHeight="1">
      <c r="A14" s="3" t="s">
        <v>12</v>
      </c>
      <c r="B14" s="9">
        <v>583361.22</v>
      </c>
      <c r="C14" s="10" t="s">
        <v>33</v>
      </c>
      <c r="D14" s="11"/>
      <c r="E14" s="11"/>
      <c r="F14" s="3">
        <v>1</v>
      </c>
      <c r="G14" s="12">
        <f t="shared" ref="G14:G17" si="9">F14*$D14+F14*$E14</f>
        <v>0</v>
      </c>
      <c r="H14" s="3">
        <v>1.6</v>
      </c>
      <c r="I14" s="12">
        <f t="shared" si="1"/>
        <v>0</v>
      </c>
      <c r="J14" s="3">
        <v>1.6</v>
      </c>
      <c r="K14" s="12">
        <f t="shared" ref="K14" si="10">J14*$D14</f>
        <v>0</v>
      </c>
      <c r="L14" s="3">
        <v>1.6</v>
      </c>
      <c r="M14" s="12">
        <f t="shared" ref="M14" si="11">L14*$D14</f>
        <v>0</v>
      </c>
      <c r="N14" s="3">
        <v>1</v>
      </c>
      <c r="O14" s="12">
        <f t="shared" si="4"/>
        <v>0</v>
      </c>
    </row>
    <row r="15" spans="1:20" ht="25.5" customHeight="1">
      <c r="A15" s="13" t="s">
        <v>13</v>
      </c>
      <c r="B15" s="14">
        <v>583362.22</v>
      </c>
      <c r="C15" s="15" t="s">
        <v>34</v>
      </c>
      <c r="D15" s="11">
        <v>3</v>
      </c>
      <c r="E15" s="11"/>
      <c r="F15" s="13">
        <v>1</v>
      </c>
      <c r="G15" s="16">
        <f t="shared" si="9"/>
        <v>3</v>
      </c>
      <c r="H15" s="13">
        <v>1.8</v>
      </c>
      <c r="I15" s="16">
        <f t="shared" si="1"/>
        <v>5.4</v>
      </c>
      <c r="J15" s="13">
        <v>1.8</v>
      </c>
      <c r="K15" s="16">
        <f t="shared" ref="K15" si="12">J15*$D15</f>
        <v>5.4</v>
      </c>
      <c r="L15" s="13">
        <v>1.8</v>
      </c>
      <c r="M15" s="16">
        <f t="shared" ref="M15" si="13">L15*$D15</f>
        <v>5.4</v>
      </c>
      <c r="N15" s="13">
        <v>1</v>
      </c>
      <c r="O15" s="16">
        <f t="shared" si="4"/>
        <v>3</v>
      </c>
    </row>
    <row r="16" spans="1:20" ht="25.5" customHeight="1">
      <c r="A16" s="3" t="s">
        <v>14</v>
      </c>
      <c r="B16" s="9">
        <v>583381.22</v>
      </c>
      <c r="C16" s="10" t="s">
        <v>35</v>
      </c>
      <c r="D16" s="11">
        <v>1</v>
      </c>
      <c r="E16" s="11"/>
      <c r="F16" s="3">
        <v>1</v>
      </c>
      <c r="G16" s="12">
        <f t="shared" si="9"/>
        <v>1</v>
      </c>
      <c r="H16" s="3">
        <v>1.2</v>
      </c>
      <c r="I16" s="12">
        <f t="shared" si="1"/>
        <v>1.2</v>
      </c>
      <c r="J16" s="3">
        <v>1.2</v>
      </c>
      <c r="K16" s="12">
        <f t="shared" ref="K16" si="14">J16*$D16</f>
        <v>1.2</v>
      </c>
      <c r="L16" s="3">
        <v>1.2</v>
      </c>
      <c r="M16" s="12">
        <f t="shared" ref="M16" si="15">L16*$D16</f>
        <v>1.2</v>
      </c>
      <c r="N16" s="3">
        <v>1</v>
      </c>
      <c r="O16" s="12">
        <f t="shared" si="4"/>
        <v>1</v>
      </c>
    </row>
    <row r="17" spans="1:18" ht="25.5" customHeight="1">
      <c r="A17" s="13" t="s">
        <v>15</v>
      </c>
      <c r="B17" s="14" t="s">
        <v>27</v>
      </c>
      <c r="C17" s="15" t="s">
        <v>36</v>
      </c>
      <c r="D17" s="11"/>
      <c r="E17" s="11"/>
      <c r="F17" s="13">
        <v>0.25</v>
      </c>
      <c r="G17" s="16">
        <f t="shared" si="9"/>
        <v>0</v>
      </c>
      <c r="H17" s="13">
        <v>0.25</v>
      </c>
      <c r="I17" s="16">
        <f t="shared" si="1"/>
        <v>0</v>
      </c>
      <c r="J17" s="13">
        <v>0.25</v>
      </c>
      <c r="K17" s="16">
        <f t="shared" ref="K17" si="16">J17*$D17</f>
        <v>0</v>
      </c>
      <c r="L17" s="13">
        <v>0.25</v>
      </c>
      <c r="M17" s="16">
        <f t="shared" ref="M17" si="17">L17*$D17</f>
        <v>0</v>
      </c>
      <c r="N17" s="13">
        <v>0.25</v>
      </c>
      <c r="O17" s="16">
        <f t="shared" si="4"/>
        <v>0</v>
      </c>
    </row>
    <row r="18" spans="1:18" ht="25.5" customHeight="1">
      <c r="A18" s="3"/>
      <c r="B18" s="9"/>
      <c r="C18" s="10" t="s">
        <v>17</v>
      </c>
      <c r="D18" s="3"/>
      <c r="E18" s="3"/>
      <c r="F18" s="3"/>
      <c r="G18" s="17"/>
      <c r="H18" s="3"/>
      <c r="I18" s="17"/>
      <c r="J18" s="3"/>
      <c r="K18" s="17"/>
      <c r="L18" s="3"/>
      <c r="M18" s="17"/>
      <c r="N18" s="3"/>
      <c r="O18" s="17"/>
    </row>
    <row r="19" spans="1:18" s="18" customFormat="1" ht="25.5" customHeight="1">
      <c r="A19" s="16"/>
      <c r="B19" s="16"/>
      <c r="C19" s="16" t="s">
        <v>16</v>
      </c>
      <c r="D19" s="16"/>
      <c r="E19" s="16"/>
      <c r="F19" s="16"/>
      <c r="G19" s="16">
        <f>SUM(G10:G18)</f>
        <v>7</v>
      </c>
      <c r="H19" s="16"/>
      <c r="I19" s="16">
        <f>SUM(I10:I18)</f>
        <v>40.199999999999996</v>
      </c>
      <c r="J19" s="16"/>
      <c r="K19" s="16">
        <f>SUM(K10:K18)</f>
        <v>90.000000000000014</v>
      </c>
      <c r="L19" s="16"/>
      <c r="M19" s="16">
        <f>SUM(M10:M18)</f>
        <v>249.6</v>
      </c>
      <c r="N19" s="16"/>
      <c r="O19" s="16">
        <f>SUM(O10:O18)</f>
        <v>4.5999999999999996</v>
      </c>
    </row>
    <row r="20" spans="1:18">
      <c r="G20" s="18"/>
      <c r="I20" s="18"/>
      <c r="K20" s="18"/>
      <c r="M20" s="18"/>
      <c r="O20" s="18"/>
    </row>
    <row r="21" spans="1:18" ht="18" customHeight="1">
      <c r="D21" s="34" t="s">
        <v>18</v>
      </c>
      <c r="E21" s="19"/>
      <c r="F21" s="2"/>
      <c r="G21" s="3">
        <f>IF(C5=1,G19,IF(C5=2,G19*0.1+O19*0.9,IF(C5=3,O19,"error")))</f>
        <v>4.84</v>
      </c>
      <c r="H21" s="34" t="s">
        <v>20</v>
      </c>
      <c r="I21" s="2"/>
      <c r="J21" s="3">
        <f>IF(C6=1,I19,IF(C6=2,K19,IF(C6=3,M19,"error")))</f>
        <v>90.000000000000014</v>
      </c>
    </row>
    <row r="22" spans="1:18" ht="18" customHeight="1" thickBot="1">
      <c r="D22" s="35" t="s">
        <v>19</v>
      </c>
      <c r="E22" s="25"/>
      <c r="F22" s="26"/>
      <c r="G22" s="27">
        <f>C3</f>
        <v>1</v>
      </c>
      <c r="H22" s="35" t="s">
        <v>21</v>
      </c>
      <c r="I22" s="26"/>
      <c r="J22" s="27">
        <f>C4</f>
        <v>0.25</v>
      </c>
    </row>
    <row r="23" spans="1:18" ht="18" customHeight="1">
      <c r="D23" s="36" t="s">
        <v>37</v>
      </c>
      <c r="E23" s="23"/>
      <c r="F23" s="24"/>
      <c r="G23" s="21">
        <f>G21*G22</f>
        <v>4.84</v>
      </c>
      <c r="H23" s="36"/>
      <c r="I23" s="24"/>
      <c r="J23" s="21">
        <f>J22*J21</f>
        <v>22.500000000000004</v>
      </c>
    </row>
    <row r="24" spans="1:18" ht="18" customHeight="1" thickBot="1">
      <c r="D24" s="37" t="s">
        <v>16</v>
      </c>
      <c r="E24" s="28"/>
      <c r="G24" s="20">
        <f>SUM(G23:J23)</f>
        <v>27.340000000000003</v>
      </c>
      <c r="H24" s="37"/>
      <c r="I24" s="29"/>
      <c r="J24" s="20"/>
    </row>
    <row r="25" spans="1:18" ht="18" customHeight="1" thickBot="1">
      <c r="D25" s="38" t="s">
        <v>58</v>
      </c>
      <c r="E25" s="30"/>
      <c r="F25" s="30">
        <v>1.25</v>
      </c>
      <c r="G25" s="33">
        <f>F25*G24</f>
        <v>34.175000000000004</v>
      </c>
      <c r="H25" s="39" t="s">
        <v>39</v>
      </c>
      <c r="I25" s="31"/>
      <c r="J25" s="32">
        <f>IF(C6=1,I19,IF(C6=2,K19,IF(C6=3,M19,"error")))</f>
        <v>90.000000000000014</v>
      </c>
    </row>
    <row r="26" spans="1:18" ht="18" customHeight="1">
      <c r="D26" s="36" t="s">
        <v>42</v>
      </c>
      <c r="E26" s="23"/>
      <c r="F26" s="24"/>
      <c r="G26" s="21"/>
      <c r="H26" s="36" t="s">
        <v>43</v>
      </c>
      <c r="I26" s="24"/>
      <c r="J26" s="21"/>
      <c r="Q26" s="4">
        <v>105</v>
      </c>
      <c r="R26" s="4">
        <v>150</v>
      </c>
    </row>
    <row r="27" spans="1:18" ht="18" customHeight="1">
      <c r="D27" s="34" t="s">
        <v>38</v>
      </c>
      <c r="E27" s="19"/>
      <c r="F27" s="2"/>
      <c r="G27" s="3">
        <v>150</v>
      </c>
      <c r="H27" s="34" t="s">
        <v>40</v>
      </c>
      <c r="I27" s="2"/>
      <c r="J27" s="3">
        <v>100</v>
      </c>
    </row>
    <row r="28" spans="1:18">
      <c r="D28" s="34"/>
      <c r="E28" s="19"/>
      <c r="F28" s="2"/>
      <c r="G28" s="3">
        <f>ROUNDUP(G25/G27,0)</f>
        <v>1</v>
      </c>
      <c r="H28" s="34"/>
      <c r="I28" s="2"/>
      <c r="J28" s="3">
        <f>ROUND(J25/100,0)</f>
        <v>1</v>
      </c>
      <c r="P28" s="4">
        <v>1</v>
      </c>
      <c r="Q28" s="4">
        <f>P28*$Q$26</f>
        <v>105</v>
      </c>
      <c r="R28" s="4">
        <f>P28*$R$26</f>
        <v>150</v>
      </c>
    </row>
    <row r="29" spans="1:18">
      <c r="C29" s="4" t="s">
        <v>61</v>
      </c>
      <c r="D29" s="4" t="s">
        <v>41</v>
      </c>
      <c r="G29" s="4">
        <f>MAX(G28,J28)</f>
        <v>1</v>
      </c>
      <c r="P29" s="4">
        <v>2</v>
      </c>
      <c r="Q29" s="4">
        <f>P29*$Q$26</f>
        <v>210</v>
      </c>
      <c r="R29" s="4">
        <f>P29*$R$26</f>
        <v>300</v>
      </c>
    </row>
    <row r="30" spans="1:18">
      <c r="D30" s="4" t="s">
        <v>44</v>
      </c>
      <c r="G30" s="4">
        <f>G25/G29/150</f>
        <v>0.22783333333333336</v>
      </c>
      <c r="P30" s="4">
        <v>3</v>
      </c>
      <c r="Q30" s="4">
        <f>P30*$Q$26</f>
        <v>315</v>
      </c>
      <c r="R30" s="4">
        <f>P30*$R$26</f>
        <v>450</v>
      </c>
    </row>
    <row r="31" spans="1:18">
      <c r="D31" s="4" t="s">
        <v>45</v>
      </c>
      <c r="G31" s="4">
        <f>INT(G30)</f>
        <v>0</v>
      </c>
    </row>
    <row r="32" spans="1:18">
      <c r="D32" s="4" t="s">
        <v>46</v>
      </c>
      <c r="G32" s="4">
        <f>G30-G31</f>
        <v>0.22783333333333336</v>
      </c>
    </row>
    <row r="33" spans="3:9">
      <c r="D33" s="4" t="s">
        <v>47</v>
      </c>
      <c r="G33" s="4">
        <f>IF(G32&gt;0.7,2,0)</f>
        <v>0</v>
      </c>
    </row>
    <row r="34" spans="3:9">
      <c r="C34" s="4" t="s">
        <v>62</v>
      </c>
      <c r="D34" s="4" t="s">
        <v>59</v>
      </c>
      <c r="G34" s="4">
        <f>IF(G32&lt;0.7,2*G29,0)</f>
        <v>2</v>
      </c>
      <c r="I34" s="4">
        <f>G34/2*105</f>
        <v>105</v>
      </c>
    </row>
    <row r="35" spans="3:9">
      <c r="C35" s="4" t="s">
        <v>63</v>
      </c>
      <c r="D35" s="4" t="s">
        <v>60</v>
      </c>
      <c r="G35" s="4">
        <f>(2*G31+G33)*G29</f>
        <v>0</v>
      </c>
      <c r="I35" s="4">
        <f>G35/2*150</f>
        <v>0</v>
      </c>
    </row>
    <row r="39" spans="3:9">
      <c r="G39" s="4">
        <v>65</v>
      </c>
      <c r="H39" s="4">
        <v>105</v>
      </c>
      <c r="I39" s="4">
        <v>150</v>
      </c>
    </row>
    <row r="40" spans="3:9">
      <c r="G40" s="4">
        <f>G39/I39</f>
        <v>0.43333333333333335</v>
      </c>
      <c r="H40" s="4">
        <f>H39/I39</f>
        <v>0.7</v>
      </c>
    </row>
  </sheetData>
  <mergeCells count="9">
    <mergeCell ref="D8:E8"/>
    <mergeCell ref="A8:A9"/>
    <mergeCell ref="B8:B9"/>
    <mergeCell ref="C8:C9"/>
    <mergeCell ref="F8:G8"/>
    <mergeCell ref="H8:I8"/>
    <mergeCell ref="J8:K8"/>
    <mergeCell ref="L8:M8"/>
    <mergeCell ref="N8:O8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9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2</xdr:col>
                    <xdr:colOff>257175</xdr:colOff>
                    <xdr:row>4</xdr:row>
                    <xdr:rowOff>19050</xdr:rowOff>
                  </from>
                  <to>
                    <xdr:col>2</xdr:col>
                    <xdr:colOff>1704975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2</xdr:col>
                    <xdr:colOff>257175</xdr:colOff>
                    <xdr:row>5</xdr:row>
                    <xdr:rowOff>28575</xdr:rowOff>
                  </from>
                  <to>
                    <xdr:col>2</xdr:col>
                    <xdr:colOff>1704975</xdr:colOff>
                    <xdr:row>5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시트1</vt:lpstr>
      <vt:lpstr>시트1!Print_Area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e575414</cp:lastModifiedBy>
  <dcterms:created xsi:type="dcterms:W3CDTF">2017-11-20T15:31:42Z</dcterms:created>
  <dcterms:modified xsi:type="dcterms:W3CDTF">2017-11-21T13:13:32Z</dcterms:modified>
</cp:coreProperties>
</file>