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tang\Desktop\稽核\六盘水\周报\2021\"/>
    </mc:Choice>
  </mc:AlternateContent>
  <xr:revisionPtr revIDLastSave="0" documentId="13_ncr:1_{A879CB5A-521C-4412-A717-2440DBC9ACAE}" xr6:coauthVersionLast="46" xr6:coauthVersionMax="46" xr10:uidLastSave="{00000000-0000-0000-0000-000000000000}"/>
  <bookViews>
    <workbookView xWindow="-103" yWindow="-103" windowWidth="24892" windowHeight="15634" tabRatio="834" activeTab="1" xr2:uid="{00000000-000D-0000-FFFF-FFFF00000000}"/>
  </bookViews>
  <sheets>
    <sheet name="任务完成奖励 " sheetId="52" r:id="rId1"/>
    <sheet name="销售任务完成情况 " sheetId="49" r:id="rId2"/>
    <sheet name="后勤任务完成情况  " sheetId="53" r:id="rId3"/>
    <sheet name="月每日营业额 " sheetId="50" r:id="rId4"/>
    <sheet name="部门赠送统计" sheetId="20" r:id="rId5"/>
    <sheet name="部门订台业绩汇总" sheetId="4" r:id="rId6"/>
    <sheet name="销-销售1部" sheetId="3" r:id="rId7"/>
  </sheets>
  <externalReferences>
    <externalReference r:id="rId8"/>
    <externalReference r:id="rId9"/>
  </externalReferences>
  <definedNames>
    <definedName name="_xlnm._FilterDatabase" localSheetId="6" hidden="1">'销-销售1部'!$A$3:$J$119</definedName>
    <definedName name="_xlnm.Print_Area" localSheetId="2">'后勤任务完成情况  '!$A$1:$J$7</definedName>
    <definedName name="_xlnm.Print_Area" localSheetId="0">'任务完成奖励 '!$A$1:$H$18</definedName>
    <definedName name="_xlnm.Print_Area" localSheetId="1">'销售任务完成情况 '!$A$1:$J$19</definedName>
    <definedName name="_xlnm.Print_Area" localSheetId="6">'销-销售1部'!$A$1:$K$125</definedName>
    <definedName name="切片器_部门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</x15:slicerCaches>
    </ext>
  </extLst>
</workbook>
</file>

<file path=xl/calcChain.xml><?xml version="1.0" encoding="utf-8"?>
<calcChain xmlns="http://schemas.openxmlformats.org/spreadsheetml/2006/main">
  <c r="E120" i="3" l="1"/>
  <c r="I120" i="3"/>
  <c r="D120" i="3"/>
  <c r="F120" i="3"/>
  <c r="G120" i="3"/>
  <c r="H120" i="3"/>
  <c r="J120" i="3"/>
  <c r="K120" i="3"/>
  <c r="C120" i="3"/>
  <c r="E19" i="4"/>
  <c r="C7" i="20"/>
  <c r="C8" i="20"/>
  <c r="C9" i="20"/>
  <c r="C10" i="20"/>
  <c r="C11" i="20"/>
  <c r="C12" i="20"/>
  <c r="C13" i="20"/>
  <c r="C14" i="20"/>
  <c r="C15" i="20"/>
  <c r="C16" i="20"/>
  <c r="C5" i="20"/>
  <c r="H20" i="4" l="1"/>
  <c r="G20" i="4"/>
  <c r="F20" i="4"/>
  <c r="E20" i="4"/>
  <c r="D20" i="4"/>
  <c r="C20" i="4"/>
  <c r="H19" i="4"/>
  <c r="K19" i="4" s="1"/>
  <c r="G19" i="4"/>
  <c r="F19" i="4"/>
  <c r="D19" i="4"/>
  <c r="C19" i="4"/>
  <c r="H18" i="4"/>
  <c r="G18" i="4"/>
  <c r="F18" i="4"/>
  <c r="I18" i="4" s="1"/>
  <c r="E18" i="4"/>
  <c r="D18" i="4"/>
  <c r="C18" i="4"/>
  <c r="I17" i="4"/>
  <c r="H17" i="4"/>
  <c r="K17" i="4" s="1"/>
  <c r="G17" i="4"/>
  <c r="F17" i="4"/>
  <c r="E17" i="4"/>
  <c r="D17" i="4"/>
  <c r="C17" i="4"/>
  <c r="H16" i="4"/>
  <c r="K16" i="4" s="1"/>
  <c r="G16" i="4"/>
  <c r="J16" i="4" s="1"/>
  <c r="F16" i="4"/>
  <c r="E16" i="4"/>
  <c r="D16" i="4"/>
  <c r="C16" i="4"/>
  <c r="H15" i="4"/>
  <c r="G15" i="4"/>
  <c r="F15" i="4"/>
  <c r="I15" i="4" s="1"/>
  <c r="E15" i="4"/>
  <c r="D15" i="4"/>
  <c r="C15" i="4"/>
  <c r="H14" i="4"/>
  <c r="G14" i="4"/>
  <c r="F14" i="4"/>
  <c r="I14" i="4" s="1"/>
  <c r="E14" i="4"/>
  <c r="D14" i="4"/>
  <c r="C14" i="4"/>
  <c r="H13" i="4"/>
  <c r="G13" i="4"/>
  <c r="J13" i="4" s="1"/>
  <c r="F13" i="4"/>
  <c r="E13" i="4"/>
  <c r="D13" i="4"/>
  <c r="C13" i="4"/>
  <c r="K12" i="4"/>
  <c r="H12" i="4"/>
  <c r="G12" i="4"/>
  <c r="F12" i="4"/>
  <c r="E12" i="4"/>
  <c r="D12" i="4"/>
  <c r="C12" i="4"/>
  <c r="I11" i="4"/>
  <c r="H11" i="4"/>
  <c r="G11" i="4"/>
  <c r="F11" i="4"/>
  <c r="E11" i="4"/>
  <c r="D11" i="4"/>
  <c r="C11" i="4"/>
  <c r="J10" i="4"/>
  <c r="I10" i="4"/>
  <c r="H10" i="4"/>
  <c r="G10" i="4"/>
  <c r="F10" i="4"/>
  <c r="E10" i="4"/>
  <c r="D10" i="4"/>
  <c r="C10" i="4"/>
  <c r="I9" i="4"/>
  <c r="H9" i="4"/>
  <c r="K9" i="4" s="1"/>
  <c r="G9" i="4"/>
  <c r="F9" i="4"/>
  <c r="E9" i="4"/>
  <c r="D9" i="4"/>
  <c r="C9" i="4"/>
  <c r="H8" i="4"/>
  <c r="G8" i="4"/>
  <c r="J8" i="4" s="1"/>
  <c r="F8" i="4"/>
  <c r="I8" i="4" s="1"/>
  <c r="E8" i="4"/>
  <c r="D8" i="4"/>
  <c r="C8" i="4"/>
  <c r="K7" i="4"/>
  <c r="J7" i="4"/>
  <c r="I7" i="4"/>
  <c r="H6" i="4"/>
  <c r="K6" i="4" s="1"/>
  <c r="G6" i="4"/>
  <c r="F6" i="4"/>
  <c r="E6" i="4"/>
  <c r="D6" i="4"/>
  <c r="C6" i="4"/>
  <c r="K5" i="4"/>
  <c r="J5" i="4"/>
  <c r="I5" i="4"/>
  <c r="H4" i="4"/>
  <c r="G4" i="4"/>
  <c r="F4" i="4"/>
  <c r="E4" i="4"/>
  <c r="E21" i="4" s="1"/>
  <c r="D4" i="4"/>
  <c r="C4" i="4"/>
  <c r="B16" i="20"/>
  <c r="D16" i="20" s="1"/>
  <c r="B15" i="20"/>
  <c r="D15" i="20" s="1"/>
  <c r="B14" i="20"/>
  <c r="D14" i="20" s="1"/>
  <c r="B13" i="20"/>
  <c r="D13" i="20" s="1"/>
  <c r="D12" i="20"/>
  <c r="B12" i="20"/>
  <c r="B11" i="20"/>
  <c r="D11" i="20" s="1"/>
  <c r="B10" i="20"/>
  <c r="D10" i="20" s="1"/>
  <c r="B9" i="20"/>
  <c r="D9" i="20" s="1"/>
  <c r="D8" i="20"/>
  <c r="C17" i="20"/>
  <c r="B8" i="20"/>
  <c r="D7" i="20"/>
  <c r="B7" i="20"/>
  <c r="B6" i="20"/>
  <c r="D6" i="20" s="1"/>
  <c r="B5" i="20"/>
  <c r="B17" i="20" s="1"/>
  <c r="E34" i="50"/>
  <c r="D34" i="50"/>
  <c r="C34" i="50"/>
  <c r="B34" i="50"/>
  <c r="F27" i="50"/>
  <c r="F20" i="50"/>
  <c r="F13" i="50"/>
  <c r="F6" i="50"/>
  <c r="F3" i="50"/>
  <c r="H5" i="53"/>
  <c r="E5" i="53"/>
  <c r="H4" i="53"/>
  <c r="E4" i="53"/>
  <c r="H3" i="53"/>
  <c r="E3" i="53"/>
  <c r="I18" i="49"/>
  <c r="F18" i="49"/>
  <c r="E18" i="49"/>
  <c r="J17" i="49"/>
  <c r="I17" i="49"/>
  <c r="H17" i="49"/>
  <c r="G17" i="49"/>
  <c r="F17" i="49"/>
  <c r="E17" i="49"/>
  <c r="J16" i="49"/>
  <c r="I16" i="49"/>
  <c r="H16" i="49"/>
  <c r="G16" i="49"/>
  <c r="F16" i="49"/>
  <c r="E16" i="49"/>
  <c r="J15" i="49"/>
  <c r="I15" i="49"/>
  <c r="H15" i="49"/>
  <c r="G15" i="49"/>
  <c r="F15" i="49"/>
  <c r="E15" i="49"/>
  <c r="J14" i="49"/>
  <c r="I14" i="49"/>
  <c r="H14" i="49"/>
  <c r="G14" i="49"/>
  <c r="F14" i="49"/>
  <c r="E14" i="49"/>
  <c r="J13" i="49"/>
  <c r="I13" i="49"/>
  <c r="H13" i="49"/>
  <c r="G13" i="49"/>
  <c r="F13" i="49"/>
  <c r="E13" i="49"/>
  <c r="J12" i="49"/>
  <c r="I12" i="49"/>
  <c r="H12" i="49"/>
  <c r="G12" i="49"/>
  <c r="F12" i="49"/>
  <c r="E12" i="49"/>
  <c r="I11" i="49"/>
  <c r="G11" i="49"/>
  <c r="E11" i="49"/>
  <c r="G10" i="49"/>
  <c r="E10" i="49"/>
  <c r="J9" i="49"/>
  <c r="I9" i="49"/>
  <c r="H9" i="49"/>
  <c r="G9" i="49"/>
  <c r="F9" i="49"/>
  <c r="F11" i="49" s="1"/>
  <c r="E9" i="49"/>
  <c r="J8" i="49"/>
  <c r="I8" i="49"/>
  <c r="H8" i="49"/>
  <c r="G8" i="49"/>
  <c r="F8" i="49"/>
  <c r="E8" i="49"/>
  <c r="J7" i="49"/>
  <c r="I7" i="49"/>
  <c r="H7" i="49"/>
  <c r="G7" i="49"/>
  <c r="F7" i="49"/>
  <c r="E7" i="49"/>
  <c r="I6" i="49"/>
  <c r="E6" i="49"/>
  <c r="E5" i="49"/>
  <c r="J4" i="49"/>
  <c r="F4" i="49"/>
  <c r="F6" i="49" s="1"/>
  <c r="G4" i="49" s="1"/>
  <c r="E4" i="49"/>
  <c r="J3" i="49"/>
  <c r="I3" i="49"/>
  <c r="H3" i="49"/>
  <c r="G3" i="49"/>
  <c r="F3" i="49"/>
  <c r="E3" i="49"/>
  <c r="I12" i="4" l="1"/>
  <c r="J19" i="4"/>
  <c r="K14" i="4"/>
  <c r="I4" i="4"/>
  <c r="J12" i="4"/>
  <c r="K13" i="4"/>
  <c r="D17" i="20"/>
  <c r="J4" i="4"/>
  <c r="I6" i="4"/>
  <c r="J11" i="4"/>
  <c r="J18" i="4"/>
  <c r="H21" i="4"/>
  <c r="J6" i="4"/>
  <c r="J9" i="4"/>
  <c r="K10" i="4"/>
  <c r="K11" i="4"/>
  <c r="I16" i="4"/>
  <c r="J17" i="4"/>
  <c r="K18" i="4"/>
  <c r="I20" i="4"/>
  <c r="C21" i="4"/>
  <c r="K8" i="4"/>
  <c r="J15" i="4"/>
  <c r="J20" i="4"/>
  <c r="D21" i="4"/>
  <c r="I13" i="4"/>
  <c r="J14" i="4"/>
  <c r="K15" i="4"/>
  <c r="I19" i="4"/>
  <c r="K20" i="4"/>
  <c r="K21" i="4"/>
  <c r="K4" i="4"/>
  <c r="F21" i="4"/>
  <c r="G21" i="4"/>
  <c r="J21" i="4" s="1"/>
  <c r="D5" i="20"/>
  <c r="I21" i="4" l="1"/>
</calcChain>
</file>

<file path=xl/sharedStrings.xml><?xml version="1.0" encoding="utf-8"?>
<sst xmlns="http://schemas.openxmlformats.org/spreadsheetml/2006/main" count="436" uniqueCount="256">
  <si>
    <t>序号</t>
  </si>
  <si>
    <t>部门</t>
  </si>
  <si>
    <t>月业绩完成比例</t>
  </si>
  <si>
    <t>月累计业绩</t>
  </si>
  <si>
    <t>市场部</t>
  </si>
  <si>
    <t>国际部</t>
  </si>
  <si>
    <t>先锋团</t>
  </si>
  <si>
    <t>业绩总额</t>
  </si>
  <si>
    <t>赠送/业绩</t>
  </si>
  <si>
    <t>部门赠送总计</t>
  </si>
  <si>
    <t>上周</t>
  </si>
  <si>
    <t>本周</t>
  </si>
  <si>
    <t>和上周对比增减</t>
  </si>
  <si>
    <t>订台人</t>
  </si>
  <si>
    <t>房台数</t>
  </si>
  <si>
    <t>实际业绩</t>
  </si>
  <si>
    <t>国际李景松</t>
  </si>
  <si>
    <t>国际王正忠</t>
  </si>
  <si>
    <t>国际杨菊</t>
  </si>
  <si>
    <t>先锋-高军望</t>
  </si>
  <si>
    <t>销-销售1部</t>
  </si>
  <si>
    <t>一部管毓寿</t>
  </si>
  <si>
    <t>销-销售6部</t>
  </si>
  <si>
    <t>六部孙浩</t>
  </si>
  <si>
    <t>销-销售7部</t>
  </si>
  <si>
    <t>七部邓懿娜</t>
  </si>
  <si>
    <t>七部李华贵</t>
  </si>
  <si>
    <t>七部李忠语</t>
  </si>
  <si>
    <t>销-销售8部</t>
  </si>
  <si>
    <t>八部罗豪</t>
  </si>
  <si>
    <t>八部王涛</t>
  </si>
  <si>
    <t>销-销售9部</t>
  </si>
  <si>
    <t>九部王亚轩</t>
  </si>
  <si>
    <t>九部赵芸芸</t>
  </si>
  <si>
    <t>与上周对比增减</t>
  </si>
  <si>
    <t>开台数</t>
  </si>
  <si>
    <t>业绩部门</t>
  </si>
  <si>
    <t>\</t>
    <phoneticPr fontId="16" type="noConversion"/>
  </si>
  <si>
    <t>月实际台数</t>
    <phoneticPr fontId="16" type="noConversion"/>
  </si>
  <si>
    <t>销-销售2部</t>
  </si>
  <si>
    <t>先锋团</t>
    <phoneticPr fontId="16" type="noConversion"/>
  </si>
  <si>
    <t>一部李龙</t>
  </si>
  <si>
    <t>二部安祖培</t>
  </si>
  <si>
    <t>实际业绩</t>
    <phoneticPr fontId="16" type="noConversion"/>
  </si>
  <si>
    <t>赠送总额</t>
    <phoneticPr fontId="16" type="noConversion"/>
  </si>
  <si>
    <t>气氛道具</t>
    <phoneticPr fontId="16" type="noConversion"/>
  </si>
  <si>
    <t>二部徐超</t>
  </si>
  <si>
    <t>二部陆庆超</t>
  </si>
  <si>
    <t>八部王俊杰</t>
  </si>
  <si>
    <t>七部王涛</t>
  </si>
  <si>
    <t>八部任凯</t>
  </si>
  <si>
    <t>国际李义</t>
  </si>
  <si>
    <t>二部李梅梅</t>
  </si>
  <si>
    <t>运营部</t>
    <phoneticPr fontId="16" type="noConversion"/>
  </si>
  <si>
    <t>礼宾部</t>
    <phoneticPr fontId="16" type="noConversion"/>
  </si>
  <si>
    <t>出品部</t>
    <phoneticPr fontId="16" type="noConversion"/>
  </si>
  <si>
    <t>工程部</t>
    <phoneticPr fontId="16" type="noConversion"/>
  </si>
  <si>
    <t>完成比例</t>
    <phoneticPr fontId="16" type="noConversion"/>
  </si>
  <si>
    <t>六部许鹏</t>
  </si>
  <si>
    <t>国际朱丽婷</t>
  </si>
  <si>
    <t>国际严万繁</t>
  </si>
  <si>
    <t>国际廖昌兰</t>
  </si>
  <si>
    <t>总计</t>
    <phoneticPr fontId="16" type="noConversion"/>
  </si>
  <si>
    <t>二部张海江</t>
  </si>
  <si>
    <t>七部郭定国</t>
  </si>
  <si>
    <t>国际范龚超</t>
  </si>
  <si>
    <t>独立团</t>
    <phoneticPr fontId="16" type="noConversion"/>
  </si>
  <si>
    <t>一部赵双</t>
  </si>
  <si>
    <t>五部张仕凯</t>
  </si>
  <si>
    <t>五部陈永勇</t>
  </si>
  <si>
    <t>独立1-白文贵</t>
  </si>
  <si>
    <t>独立2-肖品</t>
  </si>
  <si>
    <t>独立2-肖跃</t>
  </si>
  <si>
    <t>独立3-李文涛</t>
  </si>
  <si>
    <t>先锋李文城</t>
  </si>
  <si>
    <t>销-销售5部</t>
  </si>
  <si>
    <t>汇总</t>
    <phoneticPr fontId="16" type="noConversion"/>
  </si>
  <si>
    <t>资源部</t>
    <phoneticPr fontId="16" type="noConversion"/>
  </si>
  <si>
    <t>订台业绩</t>
    <phoneticPr fontId="16" type="noConversion"/>
  </si>
  <si>
    <t>项目</t>
    <phoneticPr fontId="16" type="noConversion"/>
  </si>
  <si>
    <t>完成业绩</t>
    <phoneticPr fontId="16" type="noConversion"/>
  </si>
  <si>
    <t>目标</t>
    <phoneticPr fontId="16" type="noConversion"/>
  </si>
  <si>
    <t>月基本目标业绩</t>
  </si>
  <si>
    <t>日期</t>
    <phoneticPr fontId="16" type="noConversion"/>
  </si>
  <si>
    <t>主营业务收入</t>
  </si>
  <si>
    <t>营业外收入</t>
  </si>
  <si>
    <t>营业收入</t>
  </si>
  <si>
    <t>国际部</t>
    <phoneticPr fontId="16" type="noConversion"/>
  </si>
  <si>
    <t>台数任务</t>
    <phoneticPr fontId="16" type="noConversion"/>
  </si>
  <si>
    <t>业绩任务</t>
    <phoneticPr fontId="16" type="noConversion"/>
  </si>
  <si>
    <t>月实际业绩</t>
    <phoneticPr fontId="16" type="noConversion"/>
  </si>
  <si>
    <t>销-销售5部</t>
    <phoneticPr fontId="16" type="noConversion"/>
  </si>
  <si>
    <t>资源部汇总</t>
    <phoneticPr fontId="16" type="noConversion"/>
  </si>
  <si>
    <t>一部杨志红</t>
  </si>
  <si>
    <t>九部肖遥</t>
  </si>
  <si>
    <t>九部阮清勇</t>
  </si>
  <si>
    <t>先锋-何博</t>
  </si>
  <si>
    <t>先锋-聂登雄</t>
  </si>
  <si>
    <t>周累计业绩</t>
    <phoneticPr fontId="16" type="noConversion"/>
  </si>
  <si>
    <t>五部王红军</t>
  </si>
  <si>
    <t>国际李贵婷</t>
  </si>
  <si>
    <t>市场曹梦倩</t>
  </si>
  <si>
    <t>独立1-陆林吕</t>
  </si>
  <si>
    <t>独立2-王凤</t>
  </si>
  <si>
    <t>独立3-李祥美</t>
  </si>
  <si>
    <t>双项达标奖励</t>
    <phoneticPr fontId="16" type="noConversion"/>
  </si>
  <si>
    <t>九部王成林</t>
  </si>
  <si>
    <t>国际郭露璐</t>
  </si>
  <si>
    <t>二部陈远富</t>
  </si>
  <si>
    <t>八部杨勇贵</t>
  </si>
  <si>
    <t>国际罗梦婷</t>
  </si>
  <si>
    <t>国际邓杰</t>
  </si>
  <si>
    <t>市场部李丽</t>
  </si>
  <si>
    <t>独立韩胜</t>
  </si>
  <si>
    <t>先锋-刘松槐</t>
  </si>
  <si>
    <t>会员中心</t>
    <phoneticPr fontId="16" type="noConversion"/>
  </si>
  <si>
    <t>国际庞媛媛</t>
  </si>
  <si>
    <t>国际康正明</t>
  </si>
  <si>
    <t>运营部</t>
  </si>
  <si>
    <t>礼宾部</t>
  </si>
  <si>
    <t>出品部</t>
  </si>
  <si>
    <t>工程部</t>
  </si>
  <si>
    <t>会员中心</t>
  </si>
  <si>
    <t>一部李成</t>
  </si>
  <si>
    <t>国际黄文</t>
  </si>
  <si>
    <t>市场左青</t>
  </si>
  <si>
    <t>独立王文印</t>
  </si>
  <si>
    <t>完成奖励金额</t>
    <phoneticPr fontId="16" type="noConversion"/>
  </si>
  <si>
    <t>完成情况</t>
    <phoneticPr fontId="16" type="noConversion"/>
  </si>
  <si>
    <t>奖罚情况</t>
    <phoneticPr fontId="16" type="noConversion"/>
  </si>
  <si>
    <t>销-销售2部</t>
    <phoneticPr fontId="16" type="noConversion"/>
  </si>
  <si>
    <t>销-销售1部</t>
    <phoneticPr fontId="16" type="noConversion"/>
  </si>
  <si>
    <t>销-销售8部</t>
    <phoneticPr fontId="16" type="noConversion"/>
  </si>
  <si>
    <t>销-销售9部</t>
    <phoneticPr fontId="16" type="noConversion"/>
  </si>
  <si>
    <t>先锋罗程颢</t>
  </si>
  <si>
    <t>2021年1月营业额汇总</t>
    <phoneticPr fontId="17" type="noConversion"/>
  </si>
  <si>
    <t>总计</t>
    <phoneticPr fontId="16" type="noConversion"/>
  </si>
  <si>
    <t>2021年1月部门业绩汇总</t>
    <phoneticPr fontId="16" type="noConversion"/>
  </si>
  <si>
    <t>2020年1月各部门赠送汇总</t>
    <phoneticPr fontId="16" type="noConversion"/>
  </si>
  <si>
    <t>七部黄光耀</t>
  </si>
  <si>
    <t>八部杨明山</t>
  </si>
  <si>
    <t>八部赵梦</t>
  </si>
  <si>
    <t>国际部刘煜祺</t>
  </si>
  <si>
    <t>国际陈光微</t>
  </si>
  <si>
    <t>国际何蔓宁</t>
  </si>
  <si>
    <t>国际孙启鹏</t>
  </si>
  <si>
    <t>国际王小雪</t>
  </si>
  <si>
    <t>国际詹鼎</t>
  </si>
  <si>
    <t>销-销售2部</t>
    <phoneticPr fontId="16" type="noConversion"/>
  </si>
  <si>
    <t>销-销售6部</t>
    <phoneticPr fontId="16" type="noConversion"/>
  </si>
  <si>
    <t>国际部</t>
    <phoneticPr fontId="16" type="noConversion"/>
  </si>
  <si>
    <t>先锋团</t>
    <phoneticPr fontId="16" type="noConversion"/>
  </si>
  <si>
    <t>销-销售8部</t>
    <phoneticPr fontId="16" type="noConversion"/>
  </si>
  <si>
    <t>销-销售1部</t>
    <phoneticPr fontId="16" type="noConversion"/>
  </si>
  <si>
    <t>销-销售9部</t>
    <phoneticPr fontId="16" type="noConversion"/>
  </si>
  <si>
    <t>销-销售5部</t>
    <phoneticPr fontId="16" type="noConversion"/>
  </si>
  <si>
    <t>市场部</t>
    <phoneticPr fontId="16" type="noConversion"/>
  </si>
  <si>
    <t>一部卯昌义</t>
  </si>
  <si>
    <t>一部颜佳云</t>
  </si>
  <si>
    <t>二部王四超</t>
  </si>
  <si>
    <t>二部张平贵</t>
  </si>
  <si>
    <t>七部李华</t>
  </si>
  <si>
    <t>七部周江</t>
  </si>
  <si>
    <t>八部王先胜</t>
  </si>
  <si>
    <t>独立刘松</t>
  </si>
  <si>
    <t>独立2-刘文</t>
  </si>
  <si>
    <t>独立松龙</t>
  </si>
  <si>
    <t>先锋金仕才</t>
  </si>
  <si>
    <t>先锋杨秀兰</t>
  </si>
  <si>
    <t>未完成</t>
    <phoneticPr fontId="16" type="noConversion"/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</si>
  <si>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</si>
  <si>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</si>
  <si>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</si>
  <si>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</si>
  <si>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</si>
  <si>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</si>
  <si>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</si>
  <si>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</si>
  <si>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</si>
  <si>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</si>
  <si>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</si>
  <si>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</si>
  <si>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</si>
  <si>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</si>
  <si>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</si>
  <si>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</si>
  <si>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</si>
  <si>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</si>
  <si>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</si>
  <si>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</si>
  <si>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</si>
  <si>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</si>
  <si>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</si>
  <si>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</si>
  <si>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二部郭平</t>
  </si>
  <si>
    <t>二部颜健</t>
  </si>
  <si>
    <t>李琴</t>
  </si>
  <si>
    <t>五部袁呈毅</t>
  </si>
  <si>
    <t>六部费义伦</t>
  </si>
  <si>
    <t>国际部李锐锋</t>
  </si>
  <si>
    <t>国际胡小曼</t>
  </si>
  <si>
    <t>国际金艳飞</t>
  </si>
  <si>
    <t>国际罗栓</t>
  </si>
  <si>
    <t>国际涂丽荣</t>
  </si>
  <si>
    <t>国际王玉梅</t>
  </si>
  <si>
    <t>国际徐佳梦</t>
  </si>
  <si>
    <t>国际许元梦</t>
  </si>
  <si>
    <t>国际张颖</t>
  </si>
  <si>
    <t>国际朱祥旺</t>
  </si>
  <si>
    <t>许世龙</t>
  </si>
  <si>
    <t>先锋-罗龙</t>
  </si>
  <si>
    <t>先锋谭建建</t>
  </si>
  <si>
    <t>独立1-赵婷婷</t>
  </si>
  <si>
    <t>订台业绩</t>
  </si>
  <si>
    <t>花篮业绩</t>
    <phoneticPr fontId="16" type="noConversion"/>
  </si>
  <si>
    <t>系统业绩</t>
    <phoneticPr fontId="16" type="noConversion"/>
  </si>
  <si>
    <t>开台数</t>
    <phoneticPr fontId="16" type="noConversion"/>
  </si>
  <si>
    <t>上周</t>
    <phoneticPr fontId="16" type="noConversion"/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</si>
  <si>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</si>
  <si>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</si>
  <si>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</si>
  <si>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</si>
  <si>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</si>
  <si>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</si>
  <si>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</si>
  <si>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本周:1.25-1.31</t>
    <phoneticPr fontId="16" type="noConversion"/>
  </si>
  <si>
    <t xml:space="preserve"> 周部门数据对比(1.25-1.31\)</t>
    <phoneticPr fontId="16" type="noConversion"/>
  </si>
  <si>
    <t>2021年1月后勤部门业绩汇总</t>
    <phoneticPr fontId="16" type="noConversion"/>
  </si>
  <si>
    <t>系统业绩</t>
    <phoneticPr fontId="16" type="noConversion"/>
  </si>
  <si>
    <t>国际陈海</t>
  </si>
  <si>
    <t>市场刘鑫</t>
  </si>
  <si>
    <t>独立团</t>
  </si>
  <si>
    <t>徐荣凯</t>
  </si>
  <si>
    <t>独立朱永开</t>
  </si>
  <si>
    <t>陈雨琪</t>
  </si>
  <si>
    <t>资源部</t>
  </si>
  <si>
    <t>夏庭云</t>
  </si>
  <si>
    <t>孔东林</t>
  </si>
  <si>
    <t>杨雅琪</t>
  </si>
  <si>
    <t>江春梅</t>
  </si>
  <si>
    <t>陈艳</t>
  </si>
  <si>
    <t>龙线飞</t>
  </si>
  <si>
    <t>二部钱兴松</t>
  </si>
  <si>
    <t>周个人业绩对比分析(1.25-1.31)</t>
    <phoneticPr fontId="16" type="noConversion"/>
  </si>
  <si>
    <t>汇总</t>
  </si>
  <si>
    <t xml:space="preserve">房台数     </t>
    <phoneticPr fontId="16" type="noConversion"/>
  </si>
  <si>
    <t xml:space="preserve">实际业绩        </t>
    <phoneticPr fontId="16" type="noConversion"/>
  </si>
  <si>
    <t xml:space="preserve">系统业绩       </t>
    <phoneticPr fontId="16" type="noConversion"/>
  </si>
  <si>
    <t xml:space="preserve">房台数      </t>
    <phoneticPr fontId="16" type="noConversion"/>
  </si>
  <si>
    <t xml:space="preserve">实际业绩      </t>
    <phoneticPr fontId="16" type="noConversion"/>
  </si>
  <si>
    <t xml:space="preserve">系统业绩      </t>
    <phoneticPr fontId="16" type="noConversion"/>
  </si>
  <si>
    <t>市场部副总</t>
    <phoneticPr fontId="16" type="noConversion"/>
  </si>
  <si>
    <t>市场部总监</t>
    <phoneticPr fontId="16" type="noConversion"/>
  </si>
  <si>
    <t>完成</t>
    <phoneticPr fontId="16" type="noConversion"/>
  </si>
  <si>
    <t>2021年1.25-1.31月部门周业绩任务奖励明细</t>
    <phoneticPr fontId="16" type="noConversion"/>
  </si>
  <si>
    <t>20(台)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</si>
</sst>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_ ;[Red]\-0\ "/>
    <numFmt numFmtId="178" formatCode="0_ "/>
  </numFmts>
  <fonts count="29">
    <font>
      <sz val="12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sz val="18"/>
      <color theme="3"/>
      <name val="DengXian Light"/>
      <family val="1"/>
      <scheme val="major"/>
    </font>
    <font>
      <b/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2"/>
      <color theme="0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6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sz val="14"/>
      <color theme="1"/>
      <name val="DengXian"/>
      <charset val="134"/>
      <scheme val="minor"/>
    </font>
    <font>
      <sz val="14"/>
      <name val="宋体"/>
      <family val="3"/>
      <charset val="134"/>
    </font>
    <font>
      <sz val="28"/>
      <color theme="3"/>
      <name val="DengXian Light"/>
      <charset val="134"/>
      <scheme val="major"/>
    </font>
    <font>
      <sz val="9"/>
      <name val="DengXian"/>
      <charset val="134"/>
      <scheme val="minor"/>
    </font>
    <font>
      <sz val="9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2"/>
      <name val="宋体"/>
      <family val="3"/>
      <charset val="134"/>
    </font>
    <font>
      <sz val="18"/>
      <color theme="3"/>
      <name val="DengXian Light"/>
      <family val="3"/>
      <charset val="134"/>
      <scheme val="major"/>
    </font>
    <font>
      <sz val="26"/>
      <color theme="3"/>
      <name val="DengXian Light"/>
      <family val="3"/>
      <charset val="134"/>
      <scheme val="major"/>
    </font>
    <font>
      <sz val="12"/>
      <color theme="1"/>
      <name val="DengXian"/>
      <charset val="134"/>
      <scheme val="minor"/>
    </font>
    <font>
      <b/>
      <sz val="15"/>
      <color theme="1"/>
      <name val="DengXian"/>
      <charset val="134"/>
      <scheme val="minor"/>
    </font>
    <font>
      <sz val="12"/>
      <color theme="1"/>
      <name val="DengXian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DengXian"/>
      <charset val="134"/>
      <scheme val="minor"/>
    </font>
    <font>
      <b/>
      <sz val="11"/>
      <name val="DengXian"/>
      <charset val="134"/>
      <scheme val="minor"/>
    </font>
    <font>
      <sz val="12"/>
      <name val="DengXian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theme="4" tint="0.79995117038483843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theme="0" tint="-0.34998626667073579"/>
      </patternFill>
    </fill>
    <fill>
      <patternFill patternType="solid">
        <fgColor theme="0"/>
        <bgColor theme="4" tint="0.79998168889431442"/>
      </patternFill>
    </fill>
  </fills>
  <borders count="3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theme="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theme="9" tint="-0.249977111117893"/>
      </top>
      <bottom/>
      <diagonal/>
    </border>
    <border>
      <left style="thin">
        <color auto="1"/>
      </left>
      <right style="thin">
        <color auto="1"/>
      </right>
      <top style="thin">
        <color theme="9" tint="-0.249977111117893"/>
      </top>
      <bottom/>
      <diagonal/>
    </border>
  </borders>
  <cellStyleXfs count="22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/>
    <xf numFmtId="0" fontId="4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0"/>
    <xf numFmtId="9" fontId="22" fillId="0" borderId="0" applyFont="0" applyFill="0" applyBorder="0" applyAlignment="0" applyProtection="0">
      <alignment vertical="center"/>
    </xf>
    <xf numFmtId="0" fontId="2" fillId="0" borderId="0"/>
    <xf numFmtId="0" fontId="24" fillId="0" borderId="0"/>
    <xf numFmtId="0" fontId="1" fillId="0" borderId="0"/>
  </cellStyleXfs>
  <cellXfs count="161">
    <xf numFmtId="0" fontId="0" fillId="0" borderId="0" xfId="0"/>
    <xf numFmtId="0" fontId="7" fillId="2" borderId="0" xfId="0" applyFont="1" applyFill="1" applyBorder="1"/>
    <xf numFmtId="0" fontId="0" fillId="0" borderId="3" xfId="0" applyBorder="1"/>
    <xf numFmtId="0" fontId="0" fillId="3" borderId="0" xfId="0" applyFill="1"/>
    <xf numFmtId="0" fontId="9" fillId="0" borderId="0" xfId="4"/>
    <xf numFmtId="0" fontId="12" fillId="0" borderId="3" xfId="4" applyFont="1" applyBorder="1" applyAlignment="1">
      <alignment horizontal="center" vertical="center"/>
    </xf>
    <xf numFmtId="0" fontId="13" fillId="0" borderId="3" xfId="4" applyNumberFormat="1" applyFont="1" applyBorder="1" applyAlignment="1">
      <alignment horizontal="center" vertical="center"/>
    </xf>
    <xf numFmtId="0" fontId="14" fillId="0" borderId="3" xfId="4" applyFont="1" applyBorder="1" applyAlignment="1">
      <alignment horizontal="center" vertical="center"/>
    </xf>
    <xf numFmtId="9" fontId="13" fillId="0" borderId="3" xfId="8" applyFont="1" applyBorder="1" applyAlignment="1">
      <alignment horizontal="center" vertical="center"/>
    </xf>
    <xf numFmtId="0" fontId="0" fillId="0" borderId="0" xfId="12" applyFont="1"/>
    <xf numFmtId="0" fontId="9" fillId="0" borderId="0" xfId="12"/>
    <xf numFmtId="0" fontId="9" fillId="0" borderId="0" xfId="12" applyAlignment="1">
      <alignment horizontal="center" vertical="center"/>
    </xf>
    <xf numFmtId="0" fontId="18" fillId="0" borderId="0" xfId="13"/>
    <xf numFmtId="177" fontId="0" fillId="7" borderId="13" xfId="0" applyNumberFormat="1" applyFont="1" applyFill="1" applyBorder="1"/>
    <xf numFmtId="0" fontId="0" fillId="9" borderId="0" xfId="0" applyFill="1"/>
    <xf numFmtId="0" fontId="23" fillId="9" borderId="3" xfId="7" applyFont="1" applyFill="1" applyBorder="1" applyAlignment="1">
      <alignment horizontal="center" vertical="center" wrapText="1"/>
    </xf>
    <xf numFmtId="0" fontId="23" fillId="9" borderId="5" xfId="7" applyFont="1" applyFill="1" applyBorder="1" applyAlignment="1">
      <alignment horizontal="center" vertical="center" wrapText="1"/>
    </xf>
    <xf numFmtId="0" fontId="25" fillId="0" borderId="3" xfId="12" applyFont="1" applyBorder="1" applyAlignment="1">
      <alignment horizontal="center" vertical="center"/>
    </xf>
    <xf numFmtId="0" fontId="12" fillId="0" borderId="16" xfId="2" applyNumberFormat="1" applyFont="1" applyFill="1" applyBorder="1" applyAlignment="1">
      <alignment horizontal="center" vertical="center"/>
    </xf>
    <xf numFmtId="0" fontId="12" fillId="0" borderId="16" xfId="2" applyFont="1" applyBorder="1" applyAlignment="1">
      <alignment horizontal="center" vertical="center"/>
    </xf>
    <xf numFmtId="0" fontId="23" fillId="9" borderId="17" xfId="7" applyFont="1" applyFill="1" applyBorder="1" applyAlignment="1">
      <alignment horizontal="center" vertical="center" wrapText="1"/>
    </xf>
    <xf numFmtId="0" fontId="23" fillId="9" borderId="15" xfId="7" applyFont="1" applyFill="1" applyBorder="1" applyAlignment="1">
      <alignment horizontal="center" vertical="center" wrapText="1"/>
    </xf>
    <xf numFmtId="9" fontId="0" fillId="9" borderId="5" xfId="18" applyNumberFormat="1" applyFont="1" applyFill="1" applyBorder="1" applyAlignment="1">
      <alignment horizontal="center" vertical="center"/>
    </xf>
    <xf numFmtId="0" fontId="13" fillId="11" borderId="3" xfId="12" applyNumberFormat="1" applyFont="1" applyFill="1" applyBorder="1" applyAlignment="1">
      <alignment horizontal="center" vertical="center"/>
    </xf>
    <xf numFmtId="0" fontId="23" fillId="9" borderId="18" xfId="7" applyFont="1" applyFill="1" applyBorder="1" applyAlignment="1">
      <alignment horizontal="center" vertical="center" wrapText="1"/>
    </xf>
    <xf numFmtId="0" fontId="23" fillId="9" borderId="19" xfId="7" applyFont="1" applyFill="1" applyBorder="1" applyAlignment="1">
      <alignment horizontal="center" vertical="center" wrapText="1"/>
    </xf>
    <xf numFmtId="0" fontId="12" fillId="13" borderId="3" xfId="12" applyNumberFormat="1" applyFont="1" applyFill="1" applyBorder="1" applyAlignment="1">
      <alignment horizontal="center" vertical="center"/>
    </xf>
    <xf numFmtId="9" fontId="0" fillId="3" borderId="5" xfId="18" applyNumberFormat="1" applyFont="1" applyFill="1" applyBorder="1" applyAlignment="1">
      <alignment horizontal="center" vertical="center"/>
    </xf>
    <xf numFmtId="0" fontId="9" fillId="3" borderId="0" xfId="12" applyFill="1"/>
    <xf numFmtId="0" fontId="13" fillId="13" borderId="3" xfId="12" applyNumberFormat="1" applyFont="1" applyFill="1" applyBorder="1" applyAlignment="1">
      <alignment horizontal="center" vertical="center"/>
    </xf>
    <xf numFmtId="58" fontId="18" fillId="0" borderId="3" xfId="13" applyNumberFormat="1" applyBorder="1" applyAlignment="1">
      <alignment horizontal="center" vertical="center"/>
    </xf>
    <xf numFmtId="0" fontId="12" fillId="9" borderId="3" xfId="13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 vertical="center"/>
    </xf>
    <xf numFmtId="0" fontId="22" fillId="0" borderId="0" xfId="12" applyFont="1" applyBorder="1" applyAlignment="1">
      <alignment horizontal="center"/>
    </xf>
    <xf numFmtId="0" fontId="9" fillId="0" borderId="0" xfId="12" applyBorder="1"/>
    <xf numFmtId="0" fontId="13" fillId="12" borderId="3" xfId="12" applyNumberFormat="1" applyFont="1" applyFill="1" applyBorder="1" applyAlignment="1">
      <alignment horizontal="center" vertical="center"/>
    </xf>
    <xf numFmtId="0" fontId="13" fillId="10" borderId="3" xfId="12" applyNumberFormat="1" applyFont="1" applyFill="1" applyBorder="1" applyAlignment="1">
      <alignment horizontal="center" vertical="center"/>
    </xf>
    <xf numFmtId="0" fontId="5" fillId="0" borderId="16" xfId="2" applyBorder="1" applyAlignment="1">
      <alignment horizontal="center" vertical="center"/>
    </xf>
    <xf numFmtId="0" fontId="0" fillId="0" borderId="20" xfId="0" applyBorder="1"/>
    <xf numFmtId="9" fontId="13" fillId="11" borderId="3" xfId="18" applyFont="1" applyFill="1" applyBorder="1" applyAlignment="1">
      <alignment horizontal="center" vertical="center"/>
    </xf>
    <xf numFmtId="0" fontId="0" fillId="0" borderId="23" xfId="0" applyBorder="1"/>
    <xf numFmtId="0" fontId="12" fillId="12" borderId="3" xfId="12" applyNumberFormat="1" applyFont="1" applyFill="1" applyBorder="1" applyAlignment="1">
      <alignment horizontal="center" vertical="center"/>
    </xf>
    <xf numFmtId="0" fontId="12" fillId="12" borderId="7" xfId="12" applyNumberFormat="1" applyFont="1" applyFill="1" applyBorder="1" applyAlignment="1">
      <alignment horizontal="center" vertical="center"/>
    </xf>
    <xf numFmtId="0" fontId="12" fillId="11" borderId="3" xfId="12" applyNumberFormat="1" applyFont="1" applyFill="1" applyBorder="1" applyAlignment="1">
      <alignment horizontal="center" vertical="center"/>
    </xf>
    <xf numFmtId="176" fontId="13" fillId="12" borderId="3" xfId="12" applyNumberFormat="1" applyFont="1" applyFill="1" applyBorder="1" applyAlignment="1">
      <alignment horizontal="center" vertical="center"/>
    </xf>
    <xf numFmtId="176" fontId="13" fillId="11" borderId="3" xfId="12" applyNumberFormat="1" applyFont="1" applyFill="1" applyBorder="1" applyAlignment="1">
      <alignment horizontal="center" vertical="center"/>
    </xf>
    <xf numFmtId="178" fontId="13" fillId="11" borderId="3" xfId="12" applyNumberFormat="1" applyFont="1" applyFill="1" applyBorder="1" applyAlignment="1">
      <alignment horizontal="center" vertical="center"/>
    </xf>
    <xf numFmtId="0" fontId="12" fillId="12" borderId="3" xfId="12" applyNumberFormat="1" applyFont="1" applyFill="1" applyBorder="1" applyAlignment="1">
      <alignment horizontal="center" vertical="center"/>
    </xf>
    <xf numFmtId="0" fontId="12" fillId="12" borderId="5" xfId="12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/>
    <xf numFmtId="0" fontId="12" fillId="12" borderId="3" xfId="12" applyNumberFormat="1" applyFont="1" applyFill="1" applyBorder="1" applyAlignment="1">
      <alignment horizontal="center" vertical="center"/>
    </xf>
    <xf numFmtId="0" fontId="12" fillId="11" borderId="8" xfId="12" applyNumberFormat="1" applyFont="1" applyFill="1" applyBorder="1" applyAlignment="1">
      <alignment horizontal="center" vertical="center"/>
    </xf>
    <xf numFmtId="9" fontId="13" fillId="13" borderId="3" xfId="18" applyFont="1" applyFill="1" applyBorder="1" applyAlignment="1">
      <alignment horizontal="center" vertical="center"/>
    </xf>
    <xf numFmtId="9" fontId="13" fillId="11" borderId="8" xfId="18" applyFont="1" applyFill="1" applyBorder="1" applyAlignment="1">
      <alignment horizontal="center" vertical="center"/>
    </xf>
    <xf numFmtId="0" fontId="12" fillId="11" borderId="3" xfId="12" applyNumberFormat="1" applyFont="1" applyFill="1" applyBorder="1" applyAlignment="1">
      <alignment horizontal="center" vertical="center"/>
    </xf>
    <xf numFmtId="176" fontId="13" fillId="13" borderId="3" xfId="12" applyNumberFormat="1" applyFont="1" applyFill="1" applyBorder="1" applyAlignment="1">
      <alignment horizontal="center" vertical="center"/>
    </xf>
    <xf numFmtId="176" fontId="13" fillId="12" borderId="3" xfId="12" applyNumberFormat="1" applyFont="1" applyFill="1" applyBorder="1" applyAlignment="1">
      <alignment horizontal="center" vertical="center"/>
    </xf>
    <xf numFmtId="9" fontId="13" fillId="12" borderId="3" xfId="18" applyFont="1" applyFill="1" applyBorder="1" applyAlignment="1">
      <alignment horizontal="center" vertical="center"/>
    </xf>
    <xf numFmtId="9" fontId="25" fillId="0" borderId="3" xfId="18" applyFont="1" applyBorder="1" applyAlignment="1">
      <alignment horizontal="center" vertical="center"/>
    </xf>
    <xf numFmtId="176" fontId="25" fillId="0" borderId="3" xfId="18" applyNumberFormat="1" applyFont="1" applyBorder="1" applyAlignment="1">
      <alignment horizontal="center" vertical="center"/>
    </xf>
    <xf numFmtId="0" fontId="13" fillId="11" borderId="8" xfId="12" applyNumberFormat="1" applyFont="1" applyFill="1" applyBorder="1" applyAlignment="1">
      <alignment horizontal="center" vertical="center"/>
    </xf>
    <xf numFmtId="176" fontId="13" fillId="11" borderId="8" xfId="12" applyNumberFormat="1" applyFont="1" applyFill="1" applyBorder="1" applyAlignment="1">
      <alignment horizontal="center" vertical="center"/>
    </xf>
    <xf numFmtId="9" fontId="13" fillId="11" borderId="8" xfId="18" applyFont="1" applyFill="1" applyBorder="1" applyAlignment="1">
      <alignment horizontal="center" vertical="center"/>
    </xf>
    <xf numFmtId="0" fontId="12" fillId="12" borderId="8" xfId="12" applyNumberFormat="1" applyFont="1" applyFill="1" applyBorder="1" applyAlignment="1">
      <alignment horizontal="center" vertical="center"/>
    </xf>
    <xf numFmtId="0" fontId="12" fillId="12" borderId="7" xfId="12" applyNumberFormat="1" applyFont="1" applyFill="1" applyBorder="1" applyAlignment="1">
      <alignment horizontal="center" vertical="center"/>
    </xf>
    <xf numFmtId="9" fontId="13" fillId="11" borderId="8" xfId="18" applyFont="1" applyFill="1" applyBorder="1" applyAlignment="1">
      <alignment horizontal="center" vertical="center"/>
    </xf>
    <xf numFmtId="176" fontId="13" fillId="10" borderId="3" xfId="12" applyNumberFormat="1" applyFont="1" applyFill="1" applyBorder="1" applyAlignment="1">
      <alignment horizontal="center" vertical="center"/>
    </xf>
    <xf numFmtId="9" fontId="13" fillId="10" borderId="3" xfId="18" applyFont="1" applyFill="1" applyBorder="1" applyAlignment="1">
      <alignment horizontal="center" vertical="center"/>
    </xf>
    <xf numFmtId="0" fontId="23" fillId="3" borderId="3" xfId="7" applyFont="1" applyFill="1" applyBorder="1" applyAlignment="1">
      <alignment horizontal="center" vertical="center" wrapText="1"/>
    </xf>
    <xf numFmtId="0" fontId="13" fillId="9" borderId="3" xfId="4" applyNumberFormat="1" applyFont="1" applyFill="1" applyBorder="1" applyAlignment="1">
      <alignment horizontal="center" vertical="center"/>
    </xf>
    <xf numFmtId="0" fontId="12" fillId="0" borderId="3" xfId="4" applyNumberFormat="1" applyFont="1" applyBorder="1" applyAlignment="1">
      <alignment horizontal="center" vertical="center"/>
    </xf>
    <xf numFmtId="0" fontId="12" fillId="9" borderId="3" xfId="4" applyNumberFormat="1" applyFont="1" applyFill="1" applyBorder="1" applyAlignment="1">
      <alignment horizontal="center" vertical="center"/>
    </xf>
    <xf numFmtId="0" fontId="7" fillId="2" borderId="31" xfId="0" applyFont="1" applyFill="1" applyBorder="1"/>
    <xf numFmtId="0" fontId="7" fillId="3" borderId="31" xfId="0" applyFont="1" applyFill="1" applyBorder="1"/>
    <xf numFmtId="0" fontId="7" fillId="2" borderId="32" xfId="0" applyFont="1" applyFill="1" applyBorder="1"/>
    <xf numFmtId="0" fontId="0" fillId="9" borderId="25" xfId="0" applyFill="1" applyBorder="1" applyAlignment="1">
      <alignment horizontal="center" vertical="center"/>
    </xf>
    <xf numFmtId="177" fontId="0" fillId="9" borderId="25" xfId="0" applyNumberFormat="1" applyFont="1" applyFill="1" applyBorder="1" applyAlignment="1">
      <alignment horizontal="center" vertical="center"/>
    </xf>
    <xf numFmtId="177" fontId="0" fillId="9" borderId="7" xfId="0" applyNumberFormat="1" applyFont="1" applyFill="1" applyBorder="1" applyAlignment="1">
      <alignment horizontal="center" vertical="center"/>
    </xf>
    <xf numFmtId="0" fontId="0" fillId="3" borderId="25" xfId="0" applyNumberFormat="1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6" fillId="0" borderId="0" xfId="6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13" fillId="9" borderId="3" xfId="18" applyFont="1" applyFill="1" applyBorder="1" applyAlignment="1">
      <alignment horizontal="center" vertical="center"/>
    </xf>
    <xf numFmtId="9" fontId="12" fillId="0" borderId="16" xfId="18" applyFont="1" applyBorder="1" applyAlignment="1">
      <alignment horizontal="center" vertical="center"/>
    </xf>
    <xf numFmtId="0" fontId="27" fillId="8" borderId="0" xfId="0" applyFont="1" applyFill="1" applyBorder="1"/>
    <xf numFmtId="0" fontId="28" fillId="8" borderId="11" xfId="0" applyFont="1" applyFill="1" applyBorder="1"/>
    <xf numFmtId="0" fontId="28" fillId="7" borderId="11" xfId="0" applyFont="1" applyFill="1" applyBorder="1"/>
    <xf numFmtId="0" fontId="27" fillId="4" borderId="0" xfId="0" applyFont="1" applyFill="1" applyBorder="1"/>
    <xf numFmtId="0" fontId="27" fillId="4" borderId="11" xfId="0" applyFont="1" applyFill="1" applyBorder="1"/>
    <xf numFmtId="0" fontId="27" fillId="6" borderId="11" xfId="0" applyFont="1" applyFill="1" applyBorder="1"/>
    <xf numFmtId="0" fontId="27" fillId="6" borderId="14" xfId="0" applyFont="1" applyFill="1" applyBorder="1"/>
    <xf numFmtId="0" fontId="15" fillId="0" borderId="0" xfId="1" applyFont="1" applyBorder="1" applyAlignment="1">
      <alignment horizontal="center" vertical="center"/>
    </xf>
    <xf numFmtId="176" fontId="13" fillId="13" borderId="7" xfId="12" applyNumberFormat="1" applyFont="1" applyFill="1" applyBorder="1" applyAlignment="1">
      <alignment horizontal="center" vertical="center"/>
    </xf>
    <xf numFmtId="176" fontId="13" fillId="13" borderId="10" xfId="12" applyNumberFormat="1" applyFont="1" applyFill="1" applyBorder="1" applyAlignment="1">
      <alignment horizontal="center" vertical="center"/>
    </xf>
    <xf numFmtId="176" fontId="13" fillId="13" borderId="8" xfId="12" applyNumberFormat="1" applyFont="1" applyFill="1" applyBorder="1" applyAlignment="1">
      <alignment horizontal="center" vertical="center"/>
    </xf>
    <xf numFmtId="9" fontId="13" fillId="12" borderId="7" xfId="18" applyFont="1" applyFill="1" applyBorder="1" applyAlignment="1">
      <alignment horizontal="center" vertical="center"/>
    </xf>
    <xf numFmtId="9" fontId="13" fillId="12" borderId="10" xfId="18" applyFont="1" applyFill="1" applyBorder="1" applyAlignment="1">
      <alignment horizontal="center" vertical="center"/>
    </xf>
    <xf numFmtId="9" fontId="13" fillId="12" borderId="8" xfId="18" applyFont="1" applyFill="1" applyBorder="1" applyAlignment="1">
      <alignment horizontal="center" vertical="center"/>
    </xf>
    <xf numFmtId="9" fontId="13" fillId="13" borderId="7" xfId="18" applyFont="1" applyFill="1" applyBorder="1" applyAlignment="1">
      <alignment horizontal="center" vertical="center"/>
    </xf>
    <xf numFmtId="9" fontId="13" fillId="13" borderId="10" xfId="18" applyFont="1" applyFill="1" applyBorder="1" applyAlignment="1">
      <alignment horizontal="center" vertical="center"/>
    </xf>
    <xf numFmtId="9" fontId="13" fillId="13" borderId="8" xfId="18" applyFont="1" applyFill="1" applyBorder="1" applyAlignment="1">
      <alignment horizontal="center" vertical="center"/>
    </xf>
    <xf numFmtId="0" fontId="12" fillId="13" borderId="7" xfId="12" applyNumberFormat="1" applyFont="1" applyFill="1" applyBorder="1" applyAlignment="1">
      <alignment horizontal="center" vertical="center"/>
    </xf>
    <xf numFmtId="0" fontId="12" fillId="13" borderId="10" xfId="12" applyNumberFormat="1" applyFont="1" applyFill="1" applyBorder="1" applyAlignment="1">
      <alignment horizontal="center" vertical="center"/>
    </xf>
    <xf numFmtId="0" fontId="12" fillId="13" borderId="8" xfId="12" applyNumberFormat="1" applyFont="1" applyFill="1" applyBorder="1" applyAlignment="1">
      <alignment horizontal="center" vertical="center"/>
    </xf>
    <xf numFmtId="0" fontId="12" fillId="13" borderId="5" xfId="12" applyNumberFormat="1" applyFont="1" applyFill="1" applyBorder="1" applyAlignment="1">
      <alignment horizontal="center" vertical="center"/>
    </xf>
    <xf numFmtId="0" fontId="12" fillId="13" borderId="6" xfId="12" applyNumberFormat="1" applyFont="1" applyFill="1" applyBorder="1" applyAlignment="1">
      <alignment horizontal="center" vertical="center"/>
    </xf>
    <xf numFmtId="176" fontId="13" fillId="12" borderId="7" xfId="12" applyNumberFormat="1" applyFont="1" applyFill="1" applyBorder="1" applyAlignment="1">
      <alignment horizontal="center" vertical="center"/>
    </xf>
    <xf numFmtId="176" fontId="13" fillId="12" borderId="10" xfId="12" applyNumberFormat="1" applyFont="1" applyFill="1" applyBorder="1" applyAlignment="1">
      <alignment horizontal="center" vertical="center"/>
    </xf>
    <xf numFmtId="176" fontId="13" fillId="12" borderId="8" xfId="12" applyNumberFormat="1" applyFont="1" applyFill="1" applyBorder="1" applyAlignment="1">
      <alignment horizontal="center" vertical="center"/>
    </xf>
    <xf numFmtId="0" fontId="12" fillId="12" borderId="7" xfId="12" applyNumberFormat="1" applyFont="1" applyFill="1" applyBorder="1" applyAlignment="1">
      <alignment horizontal="center" vertical="center"/>
    </xf>
    <xf numFmtId="0" fontId="12" fillId="12" borderId="10" xfId="12" applyNumberFormat="1" applyFont="1" applyFill="1" applyBorder="1" applyAlignment="1">
      <alignment horizontal="center" vertical="center"/>
    </xf>
    <xf numFmtId="0" fontId="12" fillId="12" borderId="8" xfId="12" applyNumberFormat="1" applyFont="1" applyFill="1" applyBorder="1" applyAlignment="1">
      <alignment horizontal="center" vertical="center"/>
    </xf>
    <xf numFmtId="9" fontId="13" fillId="11" borderId="7" xfId="18" applyFont="1" applyFill="1" applyBorder="1" applyAlignment="1">
      <alignment horizontal="center" vertical="center"/>
    </xf>
    <xf numFmtId="9" fontId="13" fillId="11" borderId="10" xfId="18" applyFont="1" applyFill="1" applyBorder="1" applyAlignment="1">
      <alignment horizontal="center" vertical="center"/>
    </xf>
    <xf numFmtId="9" fontId="13" fillId="11" borderId="8" xfId="18" applyFont="1" applyFill="1" applyBorder="1" applyAlignment="1">
      <alignment horizontal="center" vertical="center"/>
    </xf>
    <xf numFmtId="0" fontId="26" fillId="0" borderId="24" xfId="12" applyFont="1" applyBorder="1" applyAlignment="1">
      <alignment horizontal="center"/>
    </xf>
    <xf numFmtId="0" fontId="12" fillId="12" borderId="25" xfId="12" applyNumberFormat="1" applyFont="1" applyFill="1" applyBorder="1" applyAlignment="1">
      <alignment horizontal="center" vertical="center"/>
    </xf>
    <xf numFmtId="0" fontId="12" fillId="12" borderId="26" xfId="12" applyNumberFormat="1" applyFont="1" applyFill="1" applyBorder="1" applyAlignment="1">
      <alignment horizontal="center" vertical="center"/>
    </xf>
    <xf numFmtId="0" fontId="12" fillId="12" borderId="27" xfId="12" applyNumberFormat="1" applyFont="1" applyFill="1" applyBorder="1" applyAlignment="1">
      <alignment horizontal="center" vertical="center"/>
    </xf>
    <xf numFmtId="0" fontId="12" fillId="12" borderId="28" xfId="12" applyNumberFormat="1" applyFont="1" applyFill="1" applyBorder="1" applyAlignment="1">
      <alignment horizontal="center" vertical="center"/>
    </xf>
    <xf numFmtId="0" fontId="12" fillId="12" borderId="29" xfId="12" applyNumberFormat="1" applyFont="1" applyFill="1" applyBorder="1" applyAlignment="1">
      <alignment horizontal="center" vertical="center"/>
    </xf>
    <xf numFmtId="0" fontId="12" fillId="12" borderId="30" xfId="12" applyNumberFormat="1" applyFont="1" applyFill="1" applyBorder="1" applyAlignment="1">
      <alignment horizontal="center" vertical="center"/>
    </xf>
    <xf numFmtId="0" fontId="13" fillId="12" borderId="7" xfId="12" applyNumberFormat="1" applyFont="1" applyFill="1" applyBorder="1" applyAlignment="1">
      <alignment horizontal="center" vertical="center"/>
    </xf>
    <xf numFmtId="0" fontId="13" fillId="12" borderId="10" xfId="12" applyNumberFormat="1" applyFont="1" applyFill="1" applyBorder="1" applyAlignment="1">
      <alignment horizontal="center" vertical="center"/>
    </xf>
    <xf numFmtId="0" fontId="13" fillId="12" borderId="8" xfId="12" applyNumberFormat="1" applyFont="1" applyFill="1" applyBorder="1" applyAlignment="1">
      <alignment horizontal="center" vertical="center"/>
    </xf>
    <xf numFmtId="0" fontId="23" fillId="9" borderId="5" xfId="7" applyFont="1" applyFill="1" applyBorder="1" applyAlignment="1">
      <alignment horizontal="center" vertical="center" wrapText="1"/>
    </xf>
    <xf numFmtId="0" fontId="23" fillId="9" borderId="6" xfId="7" applyFont="1" applyFill="1" applyBorder="1" applyAlignment="1">
      <alignment horizontal="center" vertical="center" wrapText="1"/>
    </xf>
    <xf numFmtId="0" fontId="12" fillId="13" borderId="25" xfId="12" applyNumberFormat="1" applyFont="1" applyFill="1" applyBorder="1" applyAlignment="1">
      <alignment horizontal="center" vertical="center"/>
    </xf>
    <xf numFmtId="0" fontId="12" fillId="13" borderId="26" xfId="12" applyNumberFormat="1" applyFont="1" applyFill="1" applyBorder="1" applyAlignment="1">
      <alignment horizontal="center" vertical="center"/>
    </xf>
    <xf numFmtId="0" fontId="12" fillId="13" borderId="27" xfId="12" applyNumberFormat="1" applyFont="1" applyFill="1" applyBorder="1" applyAlignment="1">
      <alignment horizontal="center" vertical="center"/>
    </xf>
    <xf numFmtId="0" fontId="12" fillId="13" borderId="28" xfId="12" applyNumberFormat="1" applyFont="1" applyFill="1" applyBorder="1" applyAlignment="1">
      <alignment horizontal="center" vertical="center"/>
    </xf>
    <xf numFmtId="0" fontId="12" fillId="13" borderId="29" xfId="12" applyNumberFormat="1" applyFont="1" applyFill="1" applyBorder="1" applyAlignment="1">
      <alignment horizontal="center" vertical="center"/>
    </xf>
    <xf numFmtId="0" fontId="12" fillId="13" borderId="30" xfId="12" applyNumberFormat="1" applyFont="1" applyFill="1" applyBorder="1" applyAlignment="1">
      <alignment horizontal="center" vertical="center"/>
    </xf>
    <xf numFmtId="0" fontId="12" fillId="12" borderId="5" xfId="12" applyNumberFormat="1" applyFont="1" applyFill="1" applyBorder="1" applyAlignment="1">
      <alignment horizontal="center" vertical="center"/>
    </xf>
    <xf numFmtId="0" fontId="12" fillId="12" borderId="6" xfId="12" applyNumberFormat="1" applyFont="1" applyFill="1" applyBorder="1" applyAlignment="1">
      <alignment horizontal="center" vertical="center"/>
    </xf>
    <xf numFmtId="0" fontId="13" fillId="13" borderId="7" xfId="12" applyNumberFormat="1" applyFont="1" applyFill="1" applyBorder="1" applyAlignment="1">
      <alignment horizontal="center" vertical="center"/>
    </xf>
    <xf numFmtId="0" fontId="13" fillId="13" borderId="10" xfId="12" applyNumberFormat="1" applyFont="1" applyFill="1" applyBorder="1" applyAlignment="1">
      <alignment horizontal="center" vertical="center"/>
    </xf>
    <xf numFmtId="0" fontId="13" fillId="13" borderId="8" xfId="12" applyNumberFormat="1" applyFont="1" applyFill="1" applyBorder="1" applyAlignment="1">
      <alignment horizontal="center" vertical="center"/>
    </xf>
    <xf numFmtId="0" fontId="18" fillId="0" borderId="28" xfId="13" applyBorder="1" applyAlignment="1">
      <alignment horizontal="center" vertical="center"/>
    </xf>
    <xf numFmtId="0" fontId="18" fillId="0" borderId="30" xfId="13" applyBorder="1" applyAlignment="1">
      <alignment horizontal="center" vertical="center"/>
    </xf>
    <xf numFmtId="0" fontId="18" fillId="0" borderId="22" xfId="13" applyBorder="1" applyAlignment="1">
      <alignment horizontal="center" vertical="center"/>
    </xf>
    <xf numFmtId="0" fontId="18" fillId="0" borderId="21" xfId="13" applyBorder="1" applyAlignment="1">
      <alignment horizontal="center" vertical="center"/>
    </xf>
    <xf numFmtId="0" fontId="21" fillId="0" borderId="1" xfId="16" applyFont="1" applyBorder="1" applyAlignment="1">
      <alignment horizontal="center" vertical="center"/>
    </xf>
    <xf numFmtId="0" fontId="11" fillId="0" borderId="2" xfId="7" applyFont="1" applyAlignment="1">
      <alignment horizontal="center"/>
    </xf>
    <xf numFmtId="0" fontId="10" fillId="0" borderId="7" xfId="0" applyFont="1" applyBorder="1" applyAlignment="1">
      <alignment horizontal="center" vertical="center" textRotation="255"/>
    </xf>
    <xf numFmtId="0" fontId="10" fillId="0" borderId="10" xfId="0" applyFont="1" applyBorder="1" applyAlignment="1">
      <alignment horizontal="center" vertical="center" textRotation="255"/>
    </xf>
    <xf numFmtId="0" fontId="10" fillId="0" borderId="8" xfId="0" applyFont="1" applyBorder="1" applyAlignment="1">
      <alignment horizontal="center" vertical="center" textRotation="255"/>
    </xf>
    <xf numFmtId="0" fontId="6" fillId="0" borderId="3" xfId="6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58" fontId="8" fillId="0" borderId="5" xfId="0" applyNumberFormat="1" applyFont="1" applyBorder="1" applyAlignment="1">
      <alignment horizontal="center"/>
    </xf>
    <xf numFmtId="58" fontId="8" fillId="0" borderId="9" xfId="0" applyNumberFormat="1" applyFont="1" applyBorder="1" applyAlignment="1">
      <alignment horizontal="center"/>
    </xf>
    <xf numFmtId="58" fontId="8" fillId="0" borderId="6" xfId="0" applyNumberFormat="1" applyFont="1" applyBorder="1" applyAlignment="1">
      <alignment horizontal="center"/>
    </xf>
    <xf numFmtId="58" fontId="8" fillId="0" borderId="27" xfId="0" applyNumberFormat="1" applyFont="1" applyBorder="1" applyAlignment="1">
      <alignment horizontal="center"/>
    </xf>
    <xf numFmtId="58" fontId="8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4" fillId="0" borderId="0" xfId="5" applyAlignment="1">
      <alignment horizontal="center"/>
    </xf>
  </cellXfs>
  <cellStyles count="22">
    <cellStyle name="百分比" xfId="18" builtinId="5"/>
    <cellStyle name="百分比 2" xfId="3" xr:uid="{00000000-0005-0000-0000-00000F000000}"/>
    <cellStyle name="百分比 3" xfId="8" xr:uid="{00000000-0005-0000-0000-000036000000}"/>
    <cellStyle name="百分比 4" xfId="15" xr:uid="{F4696D0E-09EB-4821-9A85-BABD0440CA5A}"/>
    <cellStyle name="标题" xfId="5" builtinId="15"/>
    <cellStyle name="标题 1" xfId="6" builtinId="16"/>
    <cellStyle name="标题 1 2" xfId="7" xr:uid="{00000000-0005-0000-0000-000025000000}"/>
    <cellStyle name="标题 5" xfId="1" xr:uid="{00000000-0005-0000-0000-000009000000}"/>
    <cellStyle name="标题 6" xfId="16" xr:uid="{4B2ADB0D-65E9-4CDD-AE50-05DB951D44EF}"/>
    <cellStyle name="常规" xfId="0" builtinId="0"/>
    <cellStyle name="常规 10" xfId="20" xr:uid="{20450B0C-13B8-4616-A3DB-5B06E8C846D7}"/>
    <cellStyle name="常规 11" xfId="21" xr:uid="{00000000-0005-0000-0000-000040000000}"/>
    <cellStyle name="常规 2" xfId="9" xr:uid="{00000000-0005-0000-0000-000037000000}"/>
    <cellStyle name="常规 23" xfId="14" xr:uid="{18B9350E-4723-41DC-B848-C02647504C6E}"/>
    <cellStyle name="常规 3" xfId="10" xr:uid="{00000000-0005-0000-0000-000038000000}"/>
    <cellStyle name="常规 4" xfId="11" xr:uid="{00000000-0005-0000-0000-000039000000}"/>
    <cellStyle name="常规 5" xfId="12" xr:uid="{00000000-0005-0000-0000-00003A000000}"/>
    <cellStyle name="常规 6" xfId="4" xr:uid="{00000000-0005-0000-0000-000010000000}"/>
    <cellStyle name="常规 7" xfId="13" xr:uid="{16EA8204-5DAD-445C-87BD-A67FD3474D48}"/>
    <cellStyle name="常规 8" xfId="17" xr:uid="{00000000-0005-0000-0000-00003D000000}"/>
    <cellStyle name="常规 9" xfId="19" xr:uid="{00000000-0005-0000-0000-00003E000000}"/>
    <cellStyle name="汇总 2" xfId="2" xr:uid="{00000000-0005-0000-0000-00000C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engXian"/>
        <charset val="134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engXian"/>
        <charset val="134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charset val="134"/>
        <scheme val="minor"/>
      </font>
      <numFmt numFmtId="177" formatCode="0_ ;[Red]\-0\ 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engXian"/>
        <charset val="134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charset val="134"/>
        <scheme val="minor"/>
      </font>
      <numFmt numFmtId="177" formatCode="0_ ;[Red]\-0\ 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engXian"/>
        <charset val="134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charset val="134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engXian"/>
        <charset val="134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charset val="134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engXian"/>
        <charset val="134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charset val="134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engXian"/>
        <charset val="134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charset val="134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engXian"/>
        <charset val="134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charset val="134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engXian"/>
        <charset val="134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charset val="134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engXian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engXian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engXian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auto="1"/>
        <name val="DengXian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engXian"/>
        <charset val="134"/>
        <scheme val="minor"/>
      </font>
      <fill>
        <patternFill patternType="solid">
          <fgColor theme="4" tint="0.79995117038483843"/>
          <bgColor theme="7" tint="0.79995117038483843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98809</xdr:colOff>
      <xdr:row>92</xdr:row>
      <xdr:rowOff>128395</xdr:rowOff>
    </xdr:from>
    <xdr:to>
      <xdr:col>13</xdr:col>
      <xdr:colOff>644768</xdr:colOff>
      <xdr:row>129</xdr:row>
      <xdr:rowOff>14619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部门">
              <a:extLst>
                <a:ext uri="{FF2B5EF4-FFF2-40B4-BE49-F238E27FC236}">
                  <a16:creationId xmlns:a16="http://schemas.microsoft.com/office/drawing/2014/main" id="{38E44F64-8C51-4660-8004-55221FC35A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部门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45580" y="1206081"/>
              <a:ext cx="1808702" cy="23899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此形状表示表切片器。此版本的 Excel 中不支持表切片器。
如果形状是在较早版本的 Excel 中修改的，或者工作簿是使用 Excel 2007 或更早版本保存的，则不能使用切片器。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g/Desktop/&#31293;&#26680;/&#21608;&#25253;/&#21608;&#2525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g/AppData/Roaming/Microsoft/Excel/&#21608;&#25253;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周部门数据对比"/>
      <sheetName val="周个人数据对比"/>
      <sheetName val="部门赠送数据"/>
      <sheetName val="周完成率"/>
      <sheetName val="月完成率"/>
      <sheetName val="每日营业额"/>
    </sheetNames>
    <sheetDataSet>
      <sheetData sheetId="0">
        <row r="4">
          <cell r="A4" t="str">
            <v>会员中心</v>
          </cell>
          <cell r="B4">
            <v>29040</v>
          </cell>
          <cell r="C4">
            <v>13379</v>
          </cell>
          <cell r="D4">
            <v>21</v>
          </cell>
          <cell r="E4">
            <v>21</v>
          </cell>
          <cell r="F4">
            <v>37277</v>
          </cell>
          <cell r="G4">
            <v>16229</v>
          </cell>
        </row>
        <row r="5">
          <cell r="A5" t="str">
            <v>先锋团</v>
          </cell>
          <cell r="B5">
            <v>31064</v>
          </cell>
          <cell r="C5">
            <v>15211</v>
          </cell>
          <cell r="D5">
            <v>43</v>
          </cell>
          <cell r="E5">
            <v>25</v>
          </cell>
          <cell r="F5">
            <v>41506</v>
          </cell>
          <cell r="G5">
            <v>20082</v>
          </cell>
        </row>
        <row r="6">
          <cell r="A6" t="str">
            <v>出品部</v>
          </cell>
          <cell r="B6">
            <v>12542</v>
          </cell>
          <cell r="C6">
            <v>21084</v>
          </cell>
          <cell r="D6">
            <v>23</v>
          </cell>
          <cell r="E6">
            <v>21</v>
          </cell>
          <cell r="F6">
            <v>16637</v>
          </cell>
          <cell r="G6">
            <v>28377</v>
          </cell>
        </row>
        <row r="7">
          <cell r="A7" t="str">
            <v>国际部</v>
          </cell>
          <cell r="B7">
            <v>40710</v>
          </cell>
          <cell r="C7">
            <v>36022</v>
          </cell>
          <cell r="D7">
            <v>104</v>
          </cell>
          <cell r="E7">
            <v>86</v>
          </cell>
          <cell r="F7">
            <v>48120</v>
          </cell>
          <cell r="G7">
            <v>43960</v>
          </cell>
        </row>
        <row r="8">
          <cell r="A8" t="str">
            <v>工程部</v>
          </cell>
          <cell r="B8">
            <v>0</v>
          </cell>
          <cell r="C8">
            <v>1196</v>
          </cell>
          <cell r="D8">
            <v>2</v>
          </cell>
          <cell r="E8">
            <v>2</v>
          </cell>
          <cell r="F8">
            <v>200</v>
          </cell>
          <cell r="G8">
            <v>1496</v>
          </cell>
        </row>
        <row r="9">
          <cell r="A9" t="str">
            <v>市场部</v>
          </cell>
          <cell r="B9">
            <v>34965</v>
          </cell>
          <cell r="C9">
            <v>4033</v>
          </cell>
          <cell r="D9">
            <v>34</v>
          </cell>
          <cell r="E9">
            <v>16</v>
          </cell>
          <cell r="F9">
            <v>42030</v>
          </cell>
          <cell r="G9">
            <v>5733</v>
          </cell>
        </row>
        <row r="10">
          <cell r="A10" t="str">
            <v>独-1部</v>
          </cell>
          <cell r="B10">
            <v>7306</v>
          </cell>
          <cell r="C10">
            <v>8841</v>
          </cell>
          <cell r="D10">
            <v>24</v>
          </cell>
          <cell r="E10">
            <v>16</v>
          </cell>
          <cell r="F10">
            <v>9766</v>
          </cell>
          <cell r="G10">
            <v>10696</v>
          </cell>
        </row>
        <row r="11">
          <cell r="A11" t="str">
            <v>独-2部</v>
          </cell>
          <cell r="B11">
            <v>13154</v>
          </cell>
          <cell r="C11">
            <v>13376</v>
          </cell>
          <cell r="D11">
            <v>27</v>
          </cell>
          <cell r="E11">
            <v>16</v>
          </cell>
          <cell r="F11">
            <v>15554</v>
          </cell>
          <cell r="G11">
            <v>15726</v>
          </cell>
        </row>
        <row r="12">
          <cell r="A12" t="str">
            <v>独-3部</v>
          </cell>
          <cell r="B12">
            <v>4730</v>
          </cell>
          <cell r="C12">
            <v>3548</v>
          </cell>
          <cell r="D12">
            <v>13</v>
          </cell>
          <cell r="E12">
            <v>7</v>
          </cell>
          <cell r="F12">
            <v>6230</v>
          </cell>
          <cell r="G12">
            <v>4898</v>
          </cell>
        </row>
        <row r="13">
          <cell r="A13" t="str">
            <v>独立团</v>
          </cell>
          <cell r="B13">
            <v>10742</v>
          </cell>
          <cell r="C13">
            <v>5626</v>
          </cell>
          <cell r="D13">
            <v>22</v>
          </cell>
          <cell r="E13">
            <v>8</v>
          </cell>
          <cell r="F13">
            <v>13862</v>
          </cell>
          <cell r="G13">
            <v>10336</v>
          </cell>
        </row>
        <row r="14">
          <cell r="A14" t="str">
            <v>礼宾部</v>
          </cell>
          <cell r="B14">
            <v>9895</v>
          </cell>
          <cell r="C14">
            <v>196</v>
          </cell>
          <cell r="D14">
            <v>10</v>
          </cell>
          <cell r="E14">
            <v>1</v>
          </cell>
          <cell r="F14">
            <v>10915</v>
          </cell>
          <cell r="G14">
            <v>196</v>
          </cell>
        </row>
        <row r="15">
          <cell r="A15" t="str">
            <v>资-B组</v>
          </cell>
          <cell r="B15">
            <v>400</v>
          </cell>
          <cell r="C15">
            <v>100</v>
          </cell>
          <cell r="D15">
            <v>5</v>
          </cell>
          <cell r="E15">
            <v>2</v>
          </cell>
          <cell r="F15">
            <v>1220</v>
          </cell>
          <cell r="G15">
            <v>1614</v>
          </cell>
        </row>
        <row r="16">
          <cell r="A16" t="str">
            <v>资-气氛1部</v>
          </cell>
          <cell r="B16">
            <v>7198</v>
          </cell>
          <cell r="C16">
            <v>11049</v>
          </cell>
          <cell r="D16">
            <v>18</v>
          </cell>
          <cell r="E16">
            <v>16</v>
          </cell>
          <cell r="F16">
            <v>82010</v>
          </cell>
          <cell r="G16">
            <v>17408</v>
          </cell>
        </row>
        <row r="17">
          <cell r="A17" t="str">
            <v>运营部</v>
          </cell>
          <cell r="B17">
            <v>28731</v>
          </cell>
          <cell r="C17">
            <v>11463</v>
          </cell>
          <cell r="D17">
            <v>66</v>
          </cell>
          <cell r="E17">
            <v>32</v>
          </cell>
          <cell r="F17">
            <v>38126</v>
          </cell>
          <cell r="G17">
            <v>15138</v>
          </cell>
        </row>
        <row r="18">
          <cell r="A18" t="str">
            <v>销-销售1部</v>
          </cell>
          <cell r="B18">
            <v>62832</v>
          </cell>
          <cell r="C18">
            <v>44124</v>
          </cell>
          <cell r="D18">
            <v>56</v>
          </cell>
          <cell r="E18">
            <v>32</v>
          </cell>
          <cell r="F18">
            <v>79570</v>
          </cell>
          <cell r="G18">
            <v>51594</v>
          </cell>
        </row>
        <row r="19">
          <cell r="A19" t="str">
            <v>销-销售2部</v>
          </cell>
          <cell r="B19">
            <v>73553</v>
          </cell>
          <cell r="C19">
            <v>38314</v>
          </cell>
          <cell r="D19">
            <v>51</v>
          </cell>
          <cell r="E19">
            <v>47</v>
          </cell>
          <cell r="F19">
            <v>86918</v>
          </cell>
          <cell r="G19">
            <v>44324</v>
          </cell>
        </row>
        <row r="20">
          <cell r="A20" t="str">
            <v>销-销售5部</v>
          </cell>
          <cell r="B20">
            <v>10759</v>
          </cell>
          <cell r="C20">
            <v>7870</v>
          </cell>
          <cell r="D20">
            <v>29</v>
          </cell>
          <cell r="E20">
            <v>17</v>
          </cell>
          <cell r="F20">
            <v>14701</v>
          </cell>
          <cell r="G20">
            <v>9704</v>
          </cell>
        </row>
        <row r="21">
          <cell r="A21" t="str">
            <v>销-销售6部</v>
          </cell>
          <cell r="B21">
            <v>53661</v>
          </cell>
          <cell r="C21">
            <v>39811</v>
          </cell>
          <cell r="D21">
            <v>13</v>
          </cell>
          <cell r="E21">
            <v>16</v>
          </cell>
          <cell r="F21">
            <v>66162</v>
          </cell>
          <cell r="G21">
            <v>64470</v>
          </cell>
        </row>
        <row r="22">
          <cell r="A22" t="str">
            <v>销-销售7部</v>
          </cell>
          <cell r="B22">
            <v>45682</v>
          </cell>
          <cell r="C22">
            <v>18808</v>
          </cell>
          <cell r="D22">
            <v>49</v>
          </cell>
          <cell r="E22">
            <v>32</v>
          </cell>
          <cell r="F22">
            <v>51182</v>
          </cell>
          <cell r="G22">
            <v>24505</v>
          </cell>
        </row>
        <row r="23">
          <cell r="A23" t="str">
            <v>销-销售8部</v>
          </cell>
          <cell r="B23">
            <v>21270</v>
          </cell>
          <cell r="C23">
            <v>32462</v>
          </cell>
          <cell r="D23">
            <v>40</v>
          </cell>
          <cell r="E23">
            <v>30</v>
          </cell>
          <cell r="F23">
            <v>23987</v>
          </cell>
          <cell r="G23">
            <v>36137</v>
          </cell>
        </row>
        <row r="24">
          <cell r="A24" t="str">
            <v>销-销售9部</v>
          </cell>
          <cell r="B24">
            <v>6341</v>
          </cell>
          <cell r="C24">
            <v>35106</v>
          </cell>
          <cell r="D24">
            <v>17</v>
          </cell>
          <cell r="E24">
            <v>34</v>
          </cell>
          <cell r="F24">
            <v>7741</v>
          </cell>
          <cell r="G24">
            <v>40876</v>
          </cell>
        </row>
      </sheetData>
      <sheetData sheetId="1"/>
      <sheetData sheetId="2">
        <row r="2">
          <cell r="A2" t="str">
            <v>会员中心</v>
          </cell>
          <cell r="B2">
            <v>0</v>
          </cell>
        </row>
        <row r="3">
          <cell r="A3" t="str">
            <v>先锋团</v>
          </cell>
          <cell r="B3">
            <v>0</v>
          </cell>
        </row>
        <row r="4">
          <cell r="A4" t="str">
            <v>国际部</v>
          </cell>
          <cell r="B4">
            <v>0</v>
          </cell>
        </row>
        <row r="5">
          <cell r="A5" t="str">
            <v>市场部</v>
          </cell>
          <cell r="B5">
            <v>0</v>
          </cell>
        </row>
        <row r="6">
          <cell r="A6" t="str">
            <v>独立团</v>
          </cell>
          <cell r="B6">
            <v>0</v>
          </cell>
        </row>
        <row r="7">
          <cell r="A7" t="str">
            <v>资源部</v>
          </cell>
          <cell r="B7">
            <v>0</v>
          </cell>
        </row>
        <row r="8">
          <cell r="A8" t="str">
            <v>运营部</v>
          </cell>
          <cell r="B8">
            <v>0</v>
          </cell>
        </row>
        <row r="9">
          <cell r="A9" t="str">
            <v>销-销售1部</v>
          </cell>
          <cell r="B9">
            <v>0</v>
          </cell>
        </row>
        <row r="10">
          <cell r="A10" t="str">
            <v>销-销售2部</v>
          </cell>
          <cell r="B10">
            <v>0</v>
          </cell>
        </row>
        <row r="11">
          <cell r="A11" t="str">
            <v>销-销售5部</v>
          </cell>
          <cell r="B11">
            <v>0</v>
          </cell>
        </row>
        <row r="12">
          <cell r="A12" t="str">
            <v>销-销售6部</v>
          </cell>
          <cell r="B12">
            <v>0</v>
          </cell>
        </row>
        <row r="13">
          <cell r="A13" t="str">
            <v>销-销售7部</v>
          </cell>
          <cell r="B13">
            <v>0</v>
          </cell>
        </row>
        <row r="14">
          <cell r="A14" t="str">
            <v>销-销售8部</v>
          </cell>
          <cell r="B14">
            <v>0</v>
          </cell>
        </row>
        <row r="15">
          <cell r="A15" t="str">
            <v>销-销售9部</v>
          </cell>
          <cell r="B15">
            <v>0</v>
          </cell>
        </row>
      </sheetData>
      <sheetData sheetId="3">
        <row r="2">
          <cell r="A2" t="str">
            <v>会员中心</v>
          </cell>
          <cell r="B2">
            <v>0</v>
          </cell>
          <cell r="C2">
            <v>13379</v>
          </cell>
        </row>
        <row r="3">
          <cell r="A3" t="str">
            <v>先锋团</v>
          </cell>
          <cell r="B3">
            <v>0</v>
          </cell>
          <cell r="C3">
            <v>15211</v>
          </cell>
        </row>
        <row r="4">
          <cell r="A4" t="str">
            <v>国际部</v>
          </cell>
          <cell r="B4">
            <v>0</v>
          </cell>
          <cell r="C4">
            <v>36022</v>
          </cell>
        </row>
        <row r="5">
          <cell r="A5" t="str">
            <v>市场部</v>
          </cell>
          <cell r="B5">
            <v>0</v>
          </cell>
          <cell r="C5">
            <v>4033</v>
          </cell>
        </row>
        <row r="6">
          <cell r="A6" t="str">
            <v>独立团</v>
          </cell>
          <cell r="B6">
            <v>0</v>
          </cell>
          <cell r="C6">
            <v>31391</v>
          </cell>
        </row>
        <row r="7">
          <cell r="A7" t="str">
            <v>资源部</v>
          </cell>
          <cell r="B7">
            <v>0</v>
          </cell>
          <cell r="C7">
            <v>11149</v>
          </cell>
        </row>
        <row r="8">
          <cell r="A8" t="str">
            <v>运营部</v>
          </cell>
          <cell r="B8">
            <v>0</v>
          </cell>
          <cell r="C8">
            <v>11463</v>
          </cell>
        </row>
        <row r="9">
          <cell r="A9" t="str">
            <v>销-销售1部</v>
          </cell>
          <cell r="B9">
            <v>0</v>
          </cell>
          <cell r="C9">
            <v>44124</v>
          </cell>
        </row>
        <row r="10">
          <cell r="A10" t="str">
            <v>销-销售2部</v>
          </cell>
          <cell r="B10">
            <v>0</v>
          </cell>
          <cell r="C10">
            <v>38314</v>
          </cell>
        </row>
        <row r="11">
          <cell r="A11" t="str">
            <v>销-销售5部</v>
          </cell>
          <cell r="B11">
            <v>0</v>
          </cell>
          <cell r="C11">
            <v>7870</v>
          </cell>
        </row>
        <row r="12">
          <cell r="A12" t="str">
            <v>销-销售6部</v>
          </cell>
          <cell r="B12">
            <v>0</v>
          </cell>
          <cell r="C12">
            <v>39811</v>
          </cell>
        </row>
        <row r="13">
          <cell r="A13" t="str">
            <v>销-销售7部</v>
          </cell>
          <cell r="B13">
            <v>0</v>
          </cell>
          <cell r="C13">
            <v>18808</v>
          </cell>
        </row>
        <row r="14">
          <cell r="A14" t="str">
            <v>销-销售8部</v>
          </cell>
          <cell r="B14">
            <v>0</v>
          </cell>
          <cell r="C14">
            <v>32462</v>
          </cell>
        </row>
        <row r="15">
          <cell r="A15" t="str">
            <v>销-销售9部</v>
          </cell>
          <cell r="B15">
            <v>0</v>
          </cell>
          <cell r="C15">
            <v>35106</v>
          </cell>
        </row>
      </sheetData>
      <sheetData sheetId="4">
        <row r="2">
          <cell r="A2" t="str">
            <v>会员中心</v>
          </cell>
          <cell r="B2">
            <v>72923</v>
          </cell>
          <cell r="C2">
            <v>0</v>
          </cell>
          <cell r="D2" t="str">
            <v>inf</v>
          </cell>
        </row>
        <row r="3">
          <cell r="A3" t="str">
            <v>先锋团</v>
          </cell>
          <cell r="B3">
            <v>94368</v>
          </cell>
          <cell r="C3">
            <v>220000</v>
          </cell>
          <cell r="D3">
            <v>0.35980454545454549</v>
          </cell>
        </row>
        <row r="4">
          <cell r="A4" t="str">
            <v>国际部</v>
          </cell>
          <cell r="B4">
            <v>189331</v>
          </cell>
          <cell r="C4">
            <v>160000</v>
          </cell>
          <cell r="D4">
            <v>0.95818125000000298</v>
          </cell>
        </row>
        <row r="5">
          <cell r="A5" t="str">
            <v>市场部</v>
          </cell>
          <cell r="B5">
            <v>77406</v>
          </cell>
          <cell r="C5">
            <v>60000</v>
          </cell>
          <cell r="D5">
            <v>1.222883333333334</v>
          </cell>
        </row>
        <row r="6">
          <cell r="A6" t="str">
            <v>独立团</v>
          </cell>
          <cell r="B6">
            <v>151457</v>
          </cell>
          <cell r="C6">
            <v>300000</v>
          </cell>
          <cell r="D6">
            <v>0.40021999999999902</v>
          </cell>
        </row>
        <row r="7">
          <cell r="A7" t="str">
            <v>资源部</v>
          </cell>
          <cell r="B7">
            <v>40326</v>
          </cell>
          <cell r="C7">
            <v>300000</v>
          </cell>
          <cell r="D7">
            <v>9.7256666666666755E-2</v>
          </cell>
        </row>
        <row r="8">
          <cell r="A8" t="str">
            <v>运营部</v>
          </cell>
          <cell r="B8">
            <v>85245</v>
          </cell>
          <cell r="C8">
            <v>35000</v>
          </cell>
          <cell r="D8">
            <v>2.1080571428571422</v>
          </cell>
        </row>
        <row r="9">
          <cell r="A9" t="str">
            <v>销-销售1部</v>
          </cell>
          <cell r="B9">
            <v>234281</v>
          </cell>
          <cell r="C9">
            <v>210000</v>
          </cell>
          <cell r="D9">
            <v>0.90550952380952399</v>
          </cell>
        </row>
        <row r="10">
          <cell r="A10" t="str">
            <v>销-销售2部</v>
          </cell>
          <cell r="B10">
            <v>196319</v>
          </cell>
          <cell r="C10">
            <v>250000</v>
          </cell>
          <cell r="D10">
            <v>0.63202000000000003</v>
          </cell>
        </row>
        <row r="11">
          <cell r="A11" t="str">
            <v>销-销售5部</v>
          </cell>
          <cell r="B11">
            <v>33225</v>
          </cell>
          <cell r="C11">
            <v>200000</v>
          </cell>
          <cell r="D11">
            <v>0.12677500000000011</v>
          </cell>
        </row>
        <row r="12">
          <cell r="A12" t="str">
            <v>销-销售6部</v>
          </cell>
          <cell r="B12">
            <v>161969</v>
          </cell>
          <cell r="C12">
            <v>0</v>
          </cell>
          <cell r="D12" t="str">
            <v>inf</v>
          </cell>
        </row>
        <row r="13">
          <cell r="A13" t="str">
            <v>销-销售7部</v>
          </cell>
          <cell r="B13">
            <v>208332</v>
          </cell>
          <cell r="C13">
            <v>300000</v>
          </cell>
          <cell r="D13">
            <v>0.63174666666666635</v>
          </cell>
        </row>
        <row r="14">
          <cell r="A14" t="str">
            <v>销-销售8部</v>
          </cell>
          <cell r="B14">
            <v>130871</v>
          </cell>
          <cell r="C14">
            <v>210000</v>
          </cell>
          <cell r="D14">
            <v>0.46861428571428598</v>
          </cell>
        </row>
        <row r="15">
          <cell r="A15" t="str">
            <v>销-销售9部</v>
          </cell>
          <cell r="B15">
            <v>98838</v>
          </cell>
          <cell r="C15">
            <v>200000</v>
          </cell>
          <cell r="D15">
            <v>0.31865999999999989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周部门数据对比"/>
      <sheetName val="周个人数据对比"/>
      <sheetName val="部门赠送数据"/>
      <sheetName val="周完成率"/>
      <sheetName val="月完成率"/>
      <sheetName val="每日营业额"/>
    </sheetNames>
    <sheetDataSet>
      <sheetData sheetId="0"/>
      <sheetData sheetId="1"/>
      <sheetData sheetId="2"/>
      <sheetData sheetId="3"/>
      <sheetData sheetId="4">
        <row r="2">
          <cell r="A2" t="str">
            <v>会员中心</v>
          </cell>
          <cell r="B2">
            <v>58173</v>
          </cell>
          <cell r="C2">
            <v>0</v>
          </cell>
          <cell r="D2" t="str">
            <v>inf</v>
          </cell>
        </row>
        <row r="3">
          <cell r="A3" t="str">
            <v>先锋团</v>
          </cell>
          <cell r="B3">
            <v>68720</v>
          </cell>
          <cell r="C3">
            <v>220000</v>
          </cell>
          <cell r="D3">
            <v>0.3123636363636364</v>
          </cell>
        </row>
        <row r="4">
          <cell r="A4" t="str">
            <v>国际部</v>
          </cell>
          <cell r="B4">
            <v>150133</v>
          </cell>
          <cell r="C4">
            <v>160000</v>
          </cell>
          <cell r="D4">
            <v>0.93833125000000295</v>
          </cell>
        </row>
        <row r="5">
          <cell r="A5" t="str">
            <v>市场部</v>
          </cell>
          <cell r="B5">
            <v>62251</v>
          </cell>
          <cell r="C5">
            <v>60000</v>
          </cell>
          <cell r="D5">
            <v>1.0375166666666671</v>
          </cell>
        </row>
        <row r="6">
          <cell r="A6" t="str">
            <v>独立团</v>
          </cell>
          <cell r="B6">
            <v>105260</v>
          </cell>
          <cell r="C6">
            <v>300000</v>
          </cell>
          <cell r="D6">
            <v>0.35086666666666622</v>
          </cell>
        </row>
        <row r="7">
          <cell r="A7" t="str">
            <v>资源部</v>
          </cell>
          <cell r="B7">
            <v>27398</v>
          </cell>
          <cell r="C7">
            <v>300000</v>
          </cell>
          <cell r="D7">
            <v>9.132666666666675E-2</v>
          </cell>
        </row>
        <row r="8">
          <cell r="A8" t="str">
            <v>运营部</v>
          </cell>
          <cell r="B8">
            <v>62456</v>
          </cell>
          <cell r="C8">
            <v>35000</v>
          </cell>
          <cell r="D8">
            <v>1.784457142857143</v>
          </cell>
        </row>
        <row r="9">
          <cell r="A9" t="str">
            <v>销-销售1部</v>
          </cell>
          <cell r="B9">
            <v>160162</v>
          </cell>
          <cell r="C9">
            <v>210000</v>
          </cell>
          <cell r="D9">
            <v>0.76267619047619073</v>
          </cell>
        </row>
        <row r="10">
          <cell r="A10" t="str">
            <v>销-销售2部</v>
          </cell>
          <cell r="B10">
            <v>129380</v>
          </cell>
          <cell r="C10">
            <v>250000</v>
          </cell>
          <cell r="D10">
            <v>0.5175200000000002</v>
          </cell>
        </row>
        <row r="11">
          <cell r="A11" t="str">
            <v>销-销售5部</v>
          </cell>
          <cell r="B11">
            <v>22087</v>
          </cell>
          <cell r="C11">
            <v>200000</v>
          </cell>
          <cell r="D11">
            <v>0.1104350000000001</v>
          </cell>
        </row>
        <row r="12">
          <cell r="A12" t="str">
            <v>销-销售6部</v>
          </cell>
          <cell r="B12">
            <v>102668</v>
          </cell>
          <cell r="C12">
            <v>0</v>
          </cell>
          <cell r="D12" t="str">
            <v>inf</v>
          </cell>
        </row>
        <row r="13">
          <cell r="A13" t="str">
            <v>销-销售7部</v>
          </cell>
          <cell r="B13">
            <v>151030</v>
          </cell>
          <cell r="C13">
            <v>300000</v>
          </cell>
          <cell r="D13">
            <v>0.50343333333333307</v>
          </cell>
        </row>
        <row r="14">
          <cell r="A14" t="str">
            <v>销-销售8部</v>
          </cell>
          <cell r="B14">
            <v>91256</v>
          </cell>
          <cell r="C14">
            <v>210000</v>
          </cell>
          <cell r="D14">
            <v>0.43455238095238119</v>
          </cell>
        </row>
        <row r="15">
          <cell r="A15" t="str">
            <v>销-销售9部</v>
          </cell>
          <cell r="B15">
            <v>62337</v>
          </cell>
          <cell r="C15">
            <v>200000</v>
          </cell>
          <cell r="D15">
            <v>0.31168499999999982</v>
          </cell>
        </row>
      </sheetData>
      <sheetData sheetId="5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部门" xr10:uid="{C1A0B9A8-354D-4841-9C0A-B2B2F530C78E}" sourceName="部门">
  <extLst>
    <x:ext xmlns:x15="http://schemas.microsoft.com/office/spreadsheetml/2010/11/main" uri="{2F2917AC-EB37-4324-AD4E-5DD8C200BD13}">
      <x15:tableSlicerCache tableId="10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部门" xr10:uid="{C104285E-8E18-4D21-ABE4-8E4DF2A84E12}" cache="切片器_部门" caption="部门" rowHeight="22769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DBAE339-7DE3-4679-AD3B-1C5F6A7A0D23}" name="表10" displayName="表10" ref="A3:K120" totalsRowCount="1" headerRowDxfId="24" dataDxfId="23" totalsRowDxfId="22">
  <autoFilter ref="A3:K119" xr:uid="{17AE6E8C-3BD2-4E20-A8F6-B095E6B85F11}">
    <filterColumn colId="0">
      <filters>
        <filter val="销-销售5部"/>
      </filters>
    </filterColumn>
  </autoFilter>
  <tableColumns count="11">
    <tableColumn id="1" xr3:uid="{6CDB58FB-63D9-49E2-BE92-3C2172DDC638}" name="部门" totalsRowLabel="汇总" dataDxfId="21" totalsRowDxfId="20"/>
    <tableColumn id="2" xr3:uid="{B67D7248-1E31-481D-A8EF-300F9AB9E10D}" name="订台人" dataDxfId="19" totalsRowDxfId="18"/>
    <tableColumn id="3" xr3:uid="{4F7D9F67-E765-400A-8958-267D1A02A8E9}" name="房台数" totalsRowFunction="sum" dataDxfId="17" totalsRowDxfId="16"/>
    <tableColumn id="4" xr3:uid="{01F32308-005A-4E05-8419-8C9EF9B1FFD2}" name="实际业绩" totalsRowFunction="sum" dataDxfId="15" totalsRowDxfId="14"/>
    <tableColumn id="5" xr3:uid="{210A93D0-D091-48E2-96E6-6A55CFE42C1B}" name="系统业绩" totalsRowFunction="sum" dataDxfId="13" totalsRowDxfId="12"/>
    <tableColumn id="6" xr3:uid="{95567274-605D-402C-BA75-22F5D1B2DEF9}" name="房台数     " totalsRowFunction="sum" dataDxfId="11" totalsRowDxfId="10"/>
    <tableColumn id="7" xr3:uid="{8BE7B5EA-E9F2-47F7-885B-2B8F75331FF5}" name="实际业绩        " totalsRowFunction="sum" dataDxfId="9" totalsRowDxfId="8"/>
    <tableColumn id="8" xr3:uid="{8B16DA13-CA0B-47C5-87E9-79B45B403311}" name="系统业绩       " totalsRowFunction="sum" dataDxfId="7" totalsRowDxfId="6"/>
    <tableColumn id="9" xr3:uid="{049637E1-F090-4B90-AAD0-FDB534A16180}" name="房台数      " totalsRowFunction="sum" dataDxfId="5" totalsRowDxfId="4"/>
    <tableColumn id="10" xr3:uid="{ABE0D4F5-C982-47E9-A9CF-C866BEDFF415}" name="实际业绩      " totalsRowFunction="sum" dataDxfId="3" totalsRowDxfId="2"/>
    <tableColumn id="11" xr3:uid="{C2CF0225-BEF7-4925-B91E-EB79003AB2CE}" name="系统业绩      " totalsRowFunction="sum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8A83-6D25-47F5-AB26-C398E5F6B15E}">
  <dimension ref="A1:H15"/>
  <sheetViews>
    <sheetView view="pageLayout" topLeftCell="B2" zoomScaleNormal="100" workbookViewId="0">
      <selection activeCell="D10" sqref="D10"/>
    </sheetView>
  </sheetViews>
  <sheetFormatPr defaultColWidth="9" defaultRowHeight="14.15"/>
  <cols>
    <col min="1" max="1" width="5.73046875" style="11" customWidth="1"/>
    <col min="2" max="2" width="15.46484375" style="10" customWidth="1"/>
    <col min="3" max="3" width="11.86328125" style="10" customWidth="1"/>
    <col min="4" max="4" width="13.59765625" style="10" customWidth="1"/>
    <col min="5" max="6" width="12.46484375" style="10" customWidth="1"/>
    <col min="7" max="7" width="18.73046875" style="10" customWidth="1"/>
    <col min="8" max="8" width="23.59765625" style="10" customWidth="1"/>
    <col min="9" max="16384" width="9" style="10"/>
  </cols>
  <sheetData>
    <row r="1" spans="1:8" ht="34.75">
      <c r="A1" s="94" t="s">
        <v>254</v>
      </c>
      <c r="B1" s="94"/>
      <c r="C1" s="94"/>
      <c r="D1" s="94"/>
      <c r="E1" s="94"/>
      <c r="F1" s="94"/>
      <c r="G1" s="94"/>
      <c r="H1" s="94"/>
    </row>
    <row r="2" spans="1:8" ht="35.25" customHeight="1">
      <c r="A2" s="15" t="s">
        <v>0</v>
      </c>
      <c r="B2" s="15" t="s">
        <v>1</v>
      </c>
      <c r="C2" s="15" t="s">
        <v>81</v>
      </c>
      <c r="D2" s="15" t="s">
        <v>80</v>
      </c>
      <c r="E2" s="15" t="s">
        <v>57</v>
      </c>
      <c r="F2" s="15" t="s">
        <v>128</v>
      </c>
      <c r="G2" s="15" t="s">
        <v>127</v>
      </c>
      <c r="H2" s="15" t="s">
        <v>129</v>
      </c>
    </row>
    <row r="3" spans="1:8" ht="33.75" customHeight="1">
      <c r="A3" s="15">
        <v>1</v>
      </c>
      <c r="B3" s="51" t="s">
        <v>24</v>
      </c>
      <c r="C3" s="60">
        <v>70000</v>
      </c>
      <c r="D3" s="60">
        <v>27824</v>
      </c>
      <c r="E3" s="53">
        <v>0.39748571428571428</v>
      </c>
      <c r="F3" s="53" t="s">
        <v>169</v>
      </c>
      <c r="G3" s="61">
        <v>300</v>
      </c>
      <c r="H3" s="61"/>
    </row>
    <row r="4" spans="1:8" s="28" customFormat="1" ht="33.75" customHeight="1">
      <c r="A4" s="42">
        <v>2</v>
      </c>
      <c r="B4" s="48" t="s">
        <v>77</v>
      </c>
      <c r="C4" s="35">
        <v>50000</v>
      </c>
      <c r="D4" s="60">
        <v>5819</v>
      </c>
      <c r="E4" s="62">
        <v>0.11638</v>
      </c>
      <c r="F4" s="62" t="s">
        <v>169</v>
      </c>
      <c r="G4" s="45">
        <v>100</v>
      </c>
      <c r="H4" s="45"/>
    </row>
    <row r="5" spans="1:8" s="28" customFormat="1" ht="33.75" customHeight="1">
      <c r="A5" s="15">
        <v>3</v>
      </c>
      <c r="B5" s="54" t="s">
        <v>130</v>
      </c>
      <c r="C5" s="23">
        <v>60000</v>
      </c>
      <c r="D5" s="60">
        <v>44928</v>
      </c>
      <c r="E5" s="62">
        <v>0.74880000000000002</v>
      </c>
      <c r="F5" s="62" t="s">
        <v>169</v>
      </c>
      <c r="G5" s="45">
        <v>200</v>
      </c>
      <c r="H5" s="45"/>
    </row>
    <row r="6" spans="1:8" s="9" customFormat="1" ht="33.75" customHeight="1">
      <c r="A6" s="64">
        <v>4</v>
      </c>
      <c r="B6" s="43" t="s">
        <v>66</v>
      </c>
      <c r="C6" s="23">
        <v>60000</v>
      </c>
      <c r="D6" s="60">
        <v>21126</v>
      </c>
      <c r="E6" s="62">
        <v>0.35210000000000002</v>
      </c>
      <c r="F6" s="62" t="s">
        <v>169</v>
      </c>
      <c r="G6" s="45">
        <v>200</v>
      </c>
      <c r="H6" s="45"/>
    </row>
    <row r="7" spans="1:8" s="9" customFormat="1" ht="33.75" customHeight="1">
      <c r="A7" s="15">
        <v>5</v>
      </c>
      <c r="B7" s="50" t="s">
        <v>87</v>
      </c>
      <c r="C7" s="23">
        <v>40000</v>
      </c>
      <c r="D7" s="60">
        <v>39084</v>
      </c>
      <c r="E7" s="62">
        <v>0.97709999999999997</v>
      </c>
      <c r="F7" s="62" t="s">
        <v>169</v>
      </c>
      <c r="G7" s="45">
        <v>200</v>
      </c>
      <c r="H7" s="45"/>
    </row>
    <row r="8" spans="1:8" s="28" customFormat="1" ht="33.75" customHeight="1">
      <c r="A8" s="64">
        <v>6</v>
      </c>
      <c r="B8" s="41" t="s">
        <v>40</v>
      </c>
      <c r="C8" s="35">
        <v>50000</v>
      </c>
      <c r="D8" s="60">
        <v>20627</v>
      </c>
      <c r="E8" s="62">
        <v>0.41254000000000002</v>
      </c>
      <c r="F8" s="62" t="s">
        <v>169</v>
      </c>
      <c r="G8" s="45">
        <v>200</v>
      </c>
      <c r="H8" s="45"/>
    </row>
    <row r="9" spans="1:8" ht="33.75" customHeight="1">
      <c r="A9" s="15">
        <v>7</v>
      </c>
      <c r="B9" s="50" t="s">
        <v>132</v>
      </c>
      <c r="C9" s="35">
        <v>60000</v>
      </c>
      <c r="D9" s="60">
        <v>14117</v>
      </c>
      <c r="E9" s="62">
        <v>0.23528333333333334</v>
      </c>
      <c r="F9" s="62" t="s">
        <v>169</v>
      </c>
      <c r="G9" s="44">
        <v>200</v>
      </c>
      <c r="H9" s="44"/>
    </row>
    <row r="10" spans="1:8" s="28" customFormat="1" ht="33.75" customHeight="1">
      <c r="A10" s="64">
        <v>8</v>
      </c>
      <c r="B10" s="47" t="s">
        <v>131</v>
      </c>
      <c r="C10" s="35">
        <v>60000</v>
      </c>
      <c r="D10" s="60">
        <v>32837</v>
      </c>
      <c r="E10" s="62">
        <v>0.54728333333333334</v>
      </c>
      <c r="F10" s="62" t="s">
        <v>169</v>
      </c>
      <c r="G10" s="45">
        <v>200</v>
      </c>
      <c r="H10" s="45"/>
    </row>
    <row r="11" spans="1:8" ht="33.75" customHeight="1">
      <c r="A11" s="15">
        <v>9</v>
      </c>
      <c r="B11" s="50" t="s">
        <v>133</v>
      </c>
      <c r="C11" s="35">
        <v>50000</v>
      </c>
      <c r="D11" s="60">
        <v>6341</v>
      </c>
      <c r="E11" s="62">
        <v>0.12681999999999999</v>
      </c>
      <c r="F11" s="62" t="s">
        <v>169</v>
      </c>
      <c r="G11" s="44">
        <v>200</v>
      </c>
      <c r="H11" s="44"/>
    </row>
    <row r="12" spans="1:8" s="28" customFormat="1" ht="33.75" customHeight="1">
      <c r="A12" s="64">
        <v>10</v>
      </c>
      <c r="B12" s="50" t="s">
        <v>251</v>
      </c>
      <c r="C12" s="35">
        <v>22000</v>
      </c>
      <c r="D12" s="60">
        <v>23843</v>
      </c>
      <c r="E12" s="62">
        <v>1.0837727272727273</v>
      </c>
      <c r="F12" s="62" t="s">
        <v>253</v>
      </c>
      <c r="G12" s="46">
        <v>200</v>
      </c>
      <c r="H12" s="46"/>
    </row>
    <row r="13" spans="1:8" s="28" customFormat="1" ht="33.75" customHeight="1">
      <c r="A13" s="15">
        <v>11</v>
      </c>
      <c r="B13" s="50" t="s">
        <v>252</v>
      </c>
      <c r="C13" s="35">
        <v>22000</v>
      </c>
      <c r="D13" s="60">
        <v>23843</v>
      </c>
      <c r="E13" s="65">
        <v>1.0837727272727273</v>
      </c>
      <c r="F13" s="65" t="s">
        <v>253</v>
      </c>
      <c r="G13" s="46">
        <v>100</v>
      </c>
      <c r="H13" s="46"/>
    </row>
    <row r="14" spans="1:8" s="28" customFormat="1" ht="33.75" customHeight="1">
      <c r="A14" s="64">
        <v>12</v>
      </c>
      <c r="B14" s="54" t="s">
        <v>115</v>
      </c>
      <c r="C14" s="35">
        <v>15000</v>
      </c>
      <c r="D14" s="60">
        <v>27669</v>
      </c>
      <c r="E14" s="65">
        <v>1.8446</v>
      </c>
      <c r="F14" s="62" t="s">
        <v>253</v>
      </c>
      <c r="G14" s="44">
        <v>50</v>
      </c>
      <c r="H14" s="44"/>
    </row>
    <row r="15" spans="1:8" ht="26.6" customHeight="1">
      <c r="A15" s="64">
        <v>13</v>
      </c>
      <c r="B15" s="54" t="s">
        <v>115</v>
      </c>
      <c r="C15" s="35" t="s">
        <v>255</v>
      </c>
      <c r="D15" s="60">
        <v>20</v>
      </c>
      <c r="E15" s="65">
        <v>1</v>
      </c>
      <c r="F15" s="65" t="s">
        <v>253</v>
      </c>
      <c r="G15" s="56">
        <v>50</v>
      </c>
      <c r="H15" s="56"/>
    </row>
  </sheetData>
  <mergeCells count="1">
    <mergeCell ref="A1:H1"/>
  </mergeCells>
  <phoneticPr fontId="16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0A59B-D5A3-40EE-AEEA-4A83F1F346AF}">
  <dimension ref="A1:J18"/>
  <sheetViews>
    <sheetView tabSelected="1" view="pageLayout" topLeftCell="B1" zoomScale="90" zoomScaleNormal="100" zoomScalePageLayoutView="90" workbookViewId="0">
      <selection activeCell="E3" sqref="E3"/>
    </sheetView>
  </sheetViews>
  <sheetFormatPr defaultColWidth="9" defaultRowHeight="14.15"/>
  <cols>
    <col min="1" max="1" width="5.73046875" style="11" customWidth="1"/>
    <col min="2" max="2" width="12" style="10" customWidth="1"/>
    <col min="3" max="3" width="15.46484375" style="10" customWidth="1"/>
    <col min="4" max="4" width="10.1328125" style="10" customWidth="1"/>
    <col min="5" max="5" width="9.46484375" style="10" customWidth="1"/>
    <col min="6" max="6" width="11" style="10" customWidth="1"/>
    <col min="7" max="7" width="12.46484375" style="10" customWidth="1"/>
    <col min="8" max="8" width="14.3984375" style="10" customWidth="1"/>
    <col min="9" max="9" width="13" style="10" customWidth="1"/>
    <col min="10" max="10" width="12.46484375" style="10" customWidth="1"/>
    <col min="11" max="11" width="9" style="10" customWidth="1"/>
    <col min="12" max="16" width="9" style="10"/>
    <col min="17" max="18" width="9" style="10" customWidth="1"/>
    <col min="19" max="16384" width="9" style="10"/>
  </cols>
  <sheetData>
    <row r="1" spans="1:10" ht="35.15" thickBot="1">
      <c r="B1" s="94" t="s">
        <v>137</v>
      </c>
      <c r="C1" s="94"/>
      <c r="D1" s="94"/>
      <c r="E1" s="94"/>
      <c r="F1" s="94"/>
      <c r="G1" s="94"/>
      <c r="H1" s="94"/>
      <c r="I1" s="118" t="s">
        <v>225</v>
      </c>
      <c r="J1" s="118"/>
    </row>
    <row r="2" spans="1:10" ht="36.9" customHeight="1">
      <c r="A2" s="15" t="s">
        <v>0</v>
      </c>
      <c r="B2" s="128" t="s">
        <v>1</v>
      </c>
      <c r="C2" s="129"/>
      <c r="D2" s="16" t="s">
        <v>79</v>
      </c>
      <c r="E2" s="24" t="s">
        <v>81</v>
      </c>
      <c r="F2" s="25" t="s">
        <v>80</v>
      </c>
      <c r="G2" s="20" t="s">
        <v>57</v>
      </c>
      <c r="H2" s="24" t="s">
        <v>82</v>
      </c>
      <c r="I2" s="25" t="s">
        <v>3</v>
      </c>
      <c r="J2" s="21" t="s">
        <v>2</v>
      </c>
    </row>
    <row r="3" spans="1:10" ht="24.9" customHeight="1">
      <c r="A3" s="68">
        <v>1</v>
      </c>
      <c r="B3" s="107" t="s">
        <v>24</v>
      </c>
      <c r="C3" s="108"/>
      <c r="D3" s="27" t="s">
        <v>78</v>
      </c>
      <c r="E3" s="29">
        <f>_xlfn.IFNA(VLOOKUP($B3,[1]周完成率!$A$2:$D$15,2,0),0)</f>
        <v>0</v>
      </c>
      <c r="F3" s="29">
        <f>_xlfn.IFNA(VLOOKUP($B3,[1]周完成率!$A$2:$D$15,4,0),0)</f>
        <v>0</v>
      </c>
      <c r="G3" s="52">
        <f>_xlfn.IFNA(VLOOKUP($B3,[1]周完成率!$A$2:$D$15,3,0),0)</f>
        <v>18808</v>
      </c>
      <c r="H3" s="55">
        <f>VLOOKUP($B3,[1]月完成率!$A$2:$D$15,3,0)</f>
        <v>300000</v>
      </c>
      <c r="I3" s="55">
        <f>VLOOKUP($B3,[1]月完成率!$A$2:$D$15,2,0)</f>
        <v>208332</v>
      </c>
      <c r="J3" s="52">
        <f>VLOOKUP($B3,[1]月完成率!$A$2:$D$15,4,0)</f>
        <v>0.63174666666666635</v>
      </c>
    </row>
    <row r="4" spans="1:10" ht="24.9" customHeight="1">
      <c r="A4" s="112">
        <v>2</v>
      </c>
      <c r="B4" s="119" t="s">
        <v>77</v>
      </c>
      <c r="C4" s="120"/>
      <c r="D4" s="22" t="s">
        <v>78</v>
      </c>
      <c r="E4" s="125">
        <f>_xlfn.IFNA(VLOOKUP($B4,[1]周完成率!$A$2:$D$15,2,0),0)</f>
        <v>0</v>
      </c>
      <c r="F4" s="23">
        <f>_xlfn.IFNA(VLOOKUP($B4,[1]周完成率!$A$2:$D$15,4,0),0)</f>
        <v>0</v>
      </c>
      <c r="G4" s="115" t="e">
        <f>F6/E4</f>
        <v>#DIV/0!</v>
      </c>
      <c r="H4" s="109">
        <v>250000</v>
      </c>
      <c r="I4" s="56">
        <v>21402</v>
      </c>
      <c r="J4" s="98">
        <f>I6/H4</f>
        <v>0.70169599999999999</v>
      </c>
    </row>
    <row r="5" spans="1:10" s="28" customFormat="1" ht="24.9" customHeight="1">
      <c r="A5" s="113"/>
      <c r="B5" s="121"/>
      <c r="C5" s="122"/>
      <c r="D5" s="22" t="s">
        <v>214</v>
      </c>
      <c r="E5" s="126">
        <f>_xlfn.IFNA(VLOOKUP($B5,[1]周完成率!$A$2:$D$15,2,0),0)</f>
        <v>0</v>
      </c>
      <c r="F5" s="23">
        <v>89810</v>
      </c>
      <c r="G5" s="116"/>
      <c r="H5" s="110"/>
      <c r="I5" s="23">
        <v>154022</v>
      </c>
      <c r="J5" s="99"/>
    </row>
    <row r="6" spans="1:10" ht="24.9" customHeight="1">
      <c r="A6" s="114"/>
      <c r="B6" s="123"/>
      <c r="C6" s="124"/>
      <c r="D6" s="22" t="s">
        <v>92</v>
      </c>
      <c r="E6" s="127">
        <f>_xlfn.IFNA(VLOOKUP($B6,[1]周完成率!$A$2:$D$15,2,0),0)</f>
        <v>0</v>
      </c>
      <c r="F6" s="23">
        <f>F4+F5</f>
        <v>89810</v>
      </c>
      <c r="G6" s="117"/>
      <c r="H6" s="111"/>
      <c r="I6" s="56">
        <f>I5+I4</f>
        <v>175424</v>
      </c>
      <c r="J6" s="100"/>
    </row>
    <row r="7" spans="1:10" ht="24.9" customHeight="1">
      <c r="A7" s="26">
        <v>3</v>
      </c>
      <c r="B7" s="107" t="s">
        <v>148</v>
      </c>
      <c r="C7" s="108"/>
      <c r="D7" s="27" t="s">
        <v>78</v>
      </c>
      <c r="E7" s="29">
        <f>_xlfn.IFNA(VLOOKUP($B7,[1]周完成率!$A$2:$D$15,2,0),0)</f>
        <v>0</v>
      </c>
      <c r="F7" s="29">
        <f>_xlfn.IFNA(VLOOKUP($B7,[1]周完成率!$A$2:$D$15,4,0),0)</f>
        <v>0</v>
      </c>
      <c r="G7" s="52">
        <f>_xlfn.IFNA(VLOOKUP($B7,[1]周完成率!$A$2:$D$15,3,0),0)</f>
        <v>38314</v>
      </c>
      <c r="H7" s="55">
        <f>VLOOKUP($B7,[1]月完成率!$A$2:$D$15,3,0)</f>
        <v>250000</v>
      </c>
      <c r="I7" s="55">
        <f>VLOOKUP($B7,[1]月完成率!$A$2:$D$15,2,0)</f>
        <v>196319</v>
      </c>
      <c r="J7" s="52">
        <f>VLOOKUP($B7,[1]月完成率!$A$2:$D$15,4,0)</f>
        <v>0.63202000000000003</v>
      </c>
    </row>
    <row r="8" spans="1:10" s="9" customFormat="1" ht="24.9" customHeight="1">
      <c r="A8" s="63">
        <v>4</v>
      </c>
      <c r="B8" s="136" t="s">
        <v>66</v>
      </c>
      <c r="C8" s="137"/>
      <c r="D8" s="22" t="s">
        <v>213</v>
      </c>
      <c r="E8" s="35">
        <f>_xlfn.IFNA(VLOOKUP($B8,[1]周完成率!$A$2:$D$15,2,0),0)</f>
        <v>0</v>
      </c>
      <c r="F8" s="23">
        <f>_xlfn.IFNA(VLOOKUP($B8,[1]周完成率!$A$2:$D$15,4,0),0)</f>
        <v>0</v>
      </c>
      <c r="G8" s="39">
        <f>_xlfn.IFNA(VLOOKUP($B8,[1]周完成率!$A$2:$D$15,3,0),0)</f>
        <v>31391</v>
      </c>
      <c r="H8" s="56">
        <f>VLOOKUP($B8,[1]月完成率!$A$2:$D$15,3,0)</f>
        <v>300000</v>
      </c>
      <c r="I8" s="56">
        <f>VLOOKUP($B8,[1]月完成率!$A$2:$D$15,2,0)</f>
        <v>151457</v>
      </c>
      <c r="J8" s="57">
        <f>VLOOKUP($B8,[1]月完成率!$A$2:$D$15,4,0)</f>
        <v>0.40021999999999902</v>
      </c>
    </row>
    <row r="9" spans="1:10" ht="24.9" customHeight="1">
      <c r="A9" s="104">
        <v>5</v>
      </c>
      <c r="B9" s="130" t="s">
        <v>87</v>
      </c>
      <c r="C9" s="131"/>
      <c r="D9" s="27" t="s">
        <v>78</v>
      </c>
      <c r="E9" s="138">
        <f>_xlfn.IFNA(VLOOKUP($B9,[1]周完成率!$A$2:$D$15,2,0),0)</f>
        <v>0</v>
      </c>
      <c r="F9" s="29">
        <f>_xlfn.IFNA(VLOOKUP($B9,[1]周完成率!$A$2:$D$15,4,0),0)</f>
        <v>0</v>
      </c>
      <c r="G9" s="101">
        <f>_xlfn.IFNA(VLOOKUP($B9,[1]周完成率!$A$2:$D$15,3,0),0)</f>
        <v>36022</v>
      </c>
      <c r="H9" s="95">
        <f>VLOOKUP($B9,[1]月完成率!$A$2:$D$15,3,0)</f>
        <v>160000</v>
      </c>
      <c r="I9" s="29">
        <f>VLOOKUP($B9,[1]月完成率!$A$2:$D$15,2,0)</f>
        <v>189331</v>
      </c>
      <c r="J9" s="101">
        <f>VLOOKUP($B9,[1]月完成率!$A$2:$D$15,4,0)</f>
        <v>0.95818125000000298</v>
      </c>
    </row>
    <row r="10" spans="1:10" s="28" customFormat="1" ht="24.9" customHeight="1">
      <c r="A10" s="105"/>
      <c r="B10" s="132"/>
      <c r="C10" s="133"/>
      <c r="D10" s="27" t="s">
        <v>45</v>
      </c>
      <c r="E10" s="139">
        <f>_xlfn.IFNA(VLOOKUP($B10,[1]周完成率!$A$2:$D$15,2,0),0)</f>
        <v>0</v>
      </c>
      <c r="F10" s="29">
        <v>0</v>
      </c>
      <c r="G10" s="102">
        <f>_xlfn.IFNA(VLOOKUP($B10,[1]周完成率!$A$2:$D$15,3,0),0)</f>
        <v>0</v>
      </c>
      <c r="H10" s="96"/>
      <c r="I10" s="66">
        <v>700</v>
      </c>
      <c r="J10" s="102"/>
    </row>
    <row r="11" spans="1:10" ht="24.9" customHeight="1">
      <c r="A11" s="106"/>
      <c r="B11" s="134"/>
      <c r="C11" s="135"/>
      <c r="D11" s="27" t="s">
        <v>76</v>
      </c>
      <c r="E11" s="140">
        <f>_xlfn.IFNA(VLOOKUP($B11,[1]周完成率!$A$2:$D$15,2,0),0)</f>
        <v>0</v>
      </c>
      <c r="F11" s="29">
        <f>F10+F9</f>
        <v>0</v>
      </c>
      <c r="G11" s="103">
        <f>_xlfn.IFNA(VLOOKUP($B11,[1]周完成率!$A$2:$D$15,3,0),0)</f>
        <v>0</v>
      </c>
      <c r="H11" s="97"/>
      <c r="I11" s="55">
        <f>I10+I9</f>
        <v>190031</v>
      </c>
      <c r="J11" s="103"/>
    </row>
    <row r="12" spans="1:10" ht="24.9" customHeight="1">
      <c r="A12" s="54">
        <v>6</v>
      </c>
      <c r="B12" s="136" t="s">
        <v>6</v>
      </c>
      <c r="C12" s="137"/>
      <c r="D12" s="22" t="s">
        <v>78</v>
      </c>
      <c r="E12" s="35">
        <f>_xlfn.IFNA(VLOOKUP($B12,[1]周完成率!$A$2:$D$15,2,0),0)</f>
        <v>0</v>
      </c>
      <c r="F12" s="23">
        <f>_xlfn.IFNA(VLOOKUP($B12,[1]周完成率!$A$2:$D$15,4,0),0)</f>
        <v>0</v>
      </c>
      <c r="G12" s="39">
        <f>_xlfn.IFNA(VLOOKUP($B12,[1]周完成率!$A$2:$D$15,3,0),0)</f>
        <v>15211</v>
      </c>
      <c r="H12" s="56">
        <f>VLOOKUP($B12,[1]月完成率!$A$2:$D$15,3,0)</f>
        <v>220000</v>
      </c>
      <c r="I12" s="23">
        <f>VLOOKUP($B12,[1]月完成率!$A$2:$D$15,2,0)</f>
        <v>94368</v>
      </c>
      <c r="J12" s="57">
        <f>VLOOKUP($B12,[1]月完成率!$A$2:$D$15,4,0)</f>
        <v>0.35980454545454549</v>
      </c>
    </row>
    <row r="13" spans="1:10" s="28" customFormat="1" ht="24.9" customHeight="1">
      <c r="A13" s="26">
        <v>7</v>
      </c>
      <c r="B13" s="107" t="s">
        <v>28</v>
      </c>
      <c r="C13" s="108"/>
      <c r="D13" s="27" t="s">
        <v>78</v>
      </c>
      <c r="E13" s="36">
        <f>_xlfn.IFNA(VLOOKUP($B13,[1]周完成率!$A$2:$D$15,2,0),0)</f>
        <v>0</v>
      </c>
      <c r="F13" s="29">
        <f>_xlfn.IFNA(VLOOKUP($B13,[1]周完成率!$A$2:$D$15,4,0),0)</f>
        <v>0</v>
      </c>
      <c r="G13" s="52">
        <f>_xlfn.IFNA(VLOOKUP($B13,[1]周完成率!$A$2:$D$15,3,0),0)</f>
        <v>32462</v>
      </c>
      <c r="H13" s="66">
        <f>VLOOKUP($B13,[1]月完成率!$A$2:$D$15,3,0)</f>
        <v>210000</v>
      </c>
      <c r="I13" s="29">
        <f>VLOOKUP($B13,[1]月完成率!$A$2:$D$15,2,0)</f>
        <v>130871</v>
      </c>
      <c r="J13" s="67">
        <f>VLOOKUP($B13,[1]月完成率!$A$2:$D$15,4,0)</f>
        <v>0.46861428571428598</v>
      </c>
    </row>
    <row r="14" spans="1:10" ht="24.9" customHeight="1">
      <c r="A14" s="54">
        <v>8</v>
      </c>
      <c r="B14" s="136" t="s">
        <v>20</v>
      </c>
      <c r="C14" s="137"/>
      <c r="D14" s="22" t="s">
        <v>78</v>
      </c>
      <c r="E14" s="35">
        <f>_xlfn.IFNA(VLOOKUP($B14,[1]周完成率!$A$2:$D$15,2,0),0)</f>
        <v>0</v>
      </c>
      <c r="F14" s="23">
        <f>_xlfn.IFNA(VLOOKUP($B14,[1]周完成率!$A$2:$D$15,4,0),0)</f>
        <v>0</v>
      </c>
      <c r="G14" s="39">
        <f>_xlfn.IFNA(VLOOKUP($B14,[1]周完成率!$A$2:$D$15,3,0),0)</f>
        <v>44124</v>
      </c>
      <c r="H14" s="56">
        <f>VLOOKUP($B14,[1]月完成率!$A$2:$D$15,3,0)</f>
        <v>210000</v>
      </c>
      <c r="I14" s="23">
        <f>VLOOKUP($B14,[1]月完成率!$A$2:$D$15,2,0)</f>
        <v>234281</v>
      </c>
      <c r="J14" s="57">
        <f>VLOOKUP($B14,[1]月完成率!$A$2:$D$15,4,0)</f>
        <v>0.90550952380952399</v>
      </c>
    </row>
    <row r="15" spans="1:10" s="28" customFormat="1" ht="24.9" customHeight="1">
      <c r="A15" s="26">
        <v>9</v>
      </c>
      <c r="B15" s="107" t="s">
        <v>31</v>
      </c>
      <c r="C15" s="108"/>
      <c r="D15" s="27" t="s">
        <v>78</v>
      </c>
      <c r="E15" s="36">
        <f>_xlfn.IFNA(VLOOKUP($B15,[1]周完成率!$A$2:$D$15,2,0),0)</f>
        <v>0</v>
      </c>
      <c r="F15" s="29">
        <f>_xlfn.IFNA(VLOOKUP($B15,[1]周完成率!$A$2:$D$15,4,0),0)</f>
        <v>0</v>
      </c>
      <c r="G15" s="52">
        <f>_xlfn.IFNA(VLOOKUP($B15,[1]周完成率!$A$2:$D$15,3,0),0)</f>
        <v>35106</v>
      </c>
      <c r="H15" s="66">
        <f>VLOOKUP($B15,[1]月完成率!$A$2:$D$15,3,0)</f>
        <v>200000</v>
      </c>
      <c r="I15" s="29">
        <f>VLOOKUP($B15,[1]月完成率!$A$2:$D$15,2,0)</f>
        <v>98838</v>
      </c>
      <c r="J15" s="67">
        <f>VLOOKUP($B15,[1]月完成率!$A$2:$D$15,4,0)</f>
        <v>0.31865999999999989</v>
      </c>
    </row>
    <row r="16" spans="1:10" ht="24.9" customHeight="1">
      <c r="A16" s="54">
        <v>10</v>
      </c>
      <c r="B16" s="136" t="s">
        <v>75</v>
      </c>
      <c r="C16" s="137"/>
      <c r="D16" s="22" t="s">
        <v>78</v>
      </c>
      <c r="E16" s="35">
        <f>_xlfn.IFNA(VLOOKUP($B16,[1]周完成率!$A$2:$D$15,2,0),0)</f>
        <v>0</v>
      </c>
      <c r="F16" s="23">
        <f>_xlfn.IFNA(VLOOKUP($B16,[1]周完成率!$A$2:$D$15,4,0),0)</f>
        <v>0</v>
      </c>
      <c r="G16" s="39">
        <f>_xlfn.IFNA(VLOOKUP($B16,[1]周完成率!$A$2:$D$15,3,0),0)</f>
        <v>7870</v>
      </c>
      <c r="H16" s="56">
        <f>VLOOKUP($B16,[1]月完成率!$A$2:$D$15,3,0)</f>
        <v>200000</v>
      </c>
      <c r="I16" s="23">
        <f>VLOOKUP($B16,[1]月完成率!$A$2:$D$15,2,0)</f>
        <v>33225</v>
      </c>
      <c r="J16" s="57">
        <f>VLOOKUP($B16,[1]月完成率!$A$2:$D$15,4,0)</f>
        <v>0.12677500000000011</v>
      </c>
    </row>
    <row r="17" spans="1:10" s="28" customFormat="1" ht="24.9" customHeight="1">
      <c r="A17" s="26">
        <v>11</v>
      </c>
      <c r="B17" s="107" t="s">
        <v>4</v>
      </c>
      <c r="C17" s="108"/>
      <c r="D17" s="27" t="s">
        <v>78</v>
      </c>
      <c r="E17" s="36">
        <f>_xlfn.IFNA(VLOOKUP($B17,[1]周完成率!$A$2:$D$15,2,0),0)</f>
        <v>0</v>
      </c>
      <c r="F17" s="29">
        <f>_xlfn.IFNA(VLOOKUP($B17,[1]周完成率!$A$2:$D$15,4,0),0)</f>
        <v>0</v>
      </c>
      <c r="G17" s="52">
        <f>_xlfn.IFNA(VLOOKUP($B17,[1]周完成率!$A$2:$D$15,3,0),0)</f>
        <v>4033</v>
      </c>
      <c r="H17" s="66">
        <f>VLOOKUP($B17,[1]月完成率!$A$2:$D$15,3,0)</f>
        <v>60000</v>
      </c>
      <c r="I17" s="29">
        <f>VLOOKUP($B17,[1]月完成率!$A$2:$D$15,2,0)</f>
        <v>77406</v>
      </c>
      <c r="J17" s="67">
        <f>VLOOKUP($B17,[1]月完成率!$A$2:$D$15,4,0)</f>
        <v>1.222883333333334</v>
      </c>
    </row>
    <row r="18" spans="1:10" s="28" customFormat="1" ht="24.9" customHeight="1">
      <c r="A18" s="54">
        <v>12</v>
      </c>
      <c r="B18" s="136" t="s">
        <v>149</v>
      </c>
      <c r="C18" s="137"/>
      <c r="D18" s="22" t="s">
        <v>78</v>
      </c>
      <c r="E18" s="35">
        <f>_xlfn.IFNA(VLOOKUP($B18,[1]周完成率!$A$2:$D$15,2,0),0)</f>
        <v>0</v>
      </c>
      <c r="F18" s="23">
        <f>_xlfn.IFNA(VLOOKUP($B18,[1]周完成率!$A$2:$D$15,4,0),0)</f>
        <v>0</v>
      </c>
      <c r="G18" s="39">
        <v>0</v>
      </c>
      <c r="H18" s="56">
        <v>0</v>
      </c>
      <c r="I18" s="23">
        <f>VLOOKUP($B18,[1]月完成率!$A$2:$D$15,2,0)</f>
        <v>161969</v>
      </c>
      <c r="J18" s="57">
        <v>0</v>
      </c>
    </row>
  </sheetData>
  <mergeCells count="25">
    <mergeCell ref="B14:C14"/>
    <mergeCell ref="B15:C15"/>
    <mergeCell ref="B16:C16"/>
    <mergeCell ref="B17:C17"/>
    <mergeCell ref="B18:C18"/>
    <mergeCell ref="B12:C12"/>
    <mergeCell ref="B13:C13"/>
    <mergeCell ref="G9:G11"/>
    <mergeCell ref="B8:C8"/>
    <mergeCell ref="E9:E11"/>
    <mergeCell ref="B1:H1"/>
    <mergeCell ref="G4:G6"/>
    <mergeCell ref="B3:C3"/>
    <mergeCell ref="I1:J1"/>
    <mergeCell ref="B4:C6"/>
    <mergeCell ref="E4:E6"/>
    <mergeCell ref="B2:C2"/>
    <mergeCell ref="H9:H11"/>
    <mergeCell ref="J4:J6"/>
    <mergeCell ref="J9:J11"/>
    <mergeCell ref="A9:A11"/>
    <mergeCell ref="B7:C7"/>
    <mergeCell ref="H4:H6"/>
    <mergeCell ref="A4:A6"/>
    <mergeCell ref="B9:C11"/>
  </mergeCells>
  <phoneticPr fontId="16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FE74-6169-44C9-96D7-99D6F8B83F0F}">
  <dimension ref="A1:J7"/>
  <sheetViews>
    <sheetView view="pageLayout" topLeftCell="B1" zoomScale="90" zoomScaleNormal="100" zoomScalePageLayoutView="90" workbookViewId="0">
      <selection activeCell="G15" sqref="G15"/>
    </sheetView>
  </sheetViews>
  <sheetFormatPr defaultColWidth="9" defaultRowHeight="14.15"/>
  <cols>
    <col min="1" max="1" width="5.73046875" style="11" customWidth="1"/>
    <col min="2" max="2" width="12" style="10" customWidth="1"/>
    <col min="3" max="3" width="15.46484375" style="10" customWidth="1"/>
    <col min="4" max="4" width="10.1328125" style="10" customWidth="1"/>
    <col min="5" max="5" width="9.46484375" style="10" customWidth="1"/>
    <col min="6" max="6" width="11" style="10" customWidth="1"/>
    <col min="7" max="7" width="12.46484375" style="10" customWidth="1"/>
    <col min="8" max="8" width="14.3984375" style="10" customWidth="1"/>
    <col min="9" max="9" width="13" style="10" customWidth="1"/>
    <col min="10" max="10" width="12.46484375" style="10" customWidth="1"/>
    <col min="11" max="11" width="9" style="10" customWidth="1"/>
    <col min="12" max="16" width="9" style="10"/>
    <col min="17" max="18" width="9" style="10" customWidth="1"/>
    <col min="19" max="16384" width="9" style="10"/>
  </cols>
  <sheetData>
    <row r="1" spans="1:10" ht="35.15" thickBot="1">
      <c r="B1" s="94" t="s">
        <v>227</v>
      </c>
      <c r="C1" s="94"/>
      <c r="D1" s="94"/>
      <c r="E1" s="94"/>
      <c r="F1" s="94"/>
      <c r="G1" s="94"/>
      <c r="H1" s="94"/>
      <c r="I1" s="118"/>
      <c r="J1" s="118"/>
    </row>
    <row r="2" spans="1:10" ht="33.75" customHeight="1">
      <c r="A2" s="17"/>
      <c r="B2" s="17"/>
      <c r="C2" s="17" t="s">
        <v>88</v>
      </c>
      <c r="D2" s="17" t="s">
        <v>38</v>
      </c>
      <c r="E2" s="17" t="s">
        <v>57</v>
      </c>
      <c r="F2" s="17" t="s">
        <v>89</v>
      </c>
      <c r="G2" s="17" t="s">
        <v>90</v>
      </c>
      <c r="H2" s="17" t="s">
        <v>57</v>
      </c>
      <c r="I2" s="17" t="s">
        <v>105</v>
      </c>
      <c r="J2" s="33"/>
    </row>
    <row r="3" spans="1:10" ht="33.75" customHeight="1">
      <c r="A3" s="17">
        <v>1</v>
      </c>
      <c r="B3" s="17" t="s">
        <v>53</v>
      </c>
      <c r="C3" s="17">
        <v>70</v>
      </c>
      <c r="D3" s="17">
        <v>199</v>
      </c>
      <c r="E3" s="58">
        <f>D3/C3</f>
        <v>2.842857142857143</v>
      </c>
      <c r="F3" s="17">
        <v>35000</v>
      </c>
      <c r="G3" s="17">
        <v>62456</v>
      </c>
      <c r="H3" s="58">
        <f>G3/F3</f>
        <v>1.784457142857143</v>
      </c>
      <c r="I3" s="59">
        <v>500</v>
      </c>
      <c r="J3" s="34"/>
    </row>
    <row r="4" spans="1:10" ht="33.75" customHeight="1">
      <c r="A4" s="17">
        <v>2</v>
      </c>
      <c r="B4" s="17" t="s">
        <v>54</v>
      </c>
      <c r="C4" s="17">
        <v>20</v>
      </c>
      <c r="D4" s="17">
        <v>13</v>
      </c>
      <c r="E4" s="58">
        <f>D4/C4</f>
        <v>0.65</v>
      </c>
      <c r="F4" s="17">
        <v>30000</v>
      </c>
      <c r="G4" s="17">
        <v>10999</v>
      </c>
      <c r="H4" s="58">
        <f>G4/F4</f>
        <v>0.36663333333333331</v>
      </c>
      <c r="I4" s="59"/>
      <c r="J4" s="34"/>
    </row>
    <row r="5" spans="1:10" ht="33.75" customHeight="1">
      <c r="A5" s="17">
        <v>3</v>
      </c>
      <c r="B5" s="17" t="s">
        <v>55</v>
      </c>
      <c r="C5" s="17">
        <v>35</v>
      </c>
      <c r="D5" s="17">
        <v>57</v>
      </c>
      <c r="E5" s="58">
        <f>D5/C5</f>
        <v>1.6285714285714286</v>
      </c>
      <c r="F5" s="17">
        <v>18000</v>
      </c>
      <c r="G5" s="17">
        <v>46530</v>
      </c>
      <c r="H5" s="58">
        <f>G5/F5</f>
        <v>2.585</v>
      </c>
      <c r="I5" s="59">
        <v>500</v>
      </c>
      <c r="J5" s="34"/>
    </row>
    <row r="6" spans="1:10" ht="33.75" customHeight="1">
      <c r="A6" s="17">
        <v>4</v>
      </c>
      <c r="B6" s="17" t="s">
        <v>56</v>
      </c>
      <c r="C6" s="17" t="s">
        <v>37</v>
      </c>
      <c r="D6" s="17">
        <v>10</v>
      </c>
      <c r="E6" s="58" t="s">
        <v>37</v>
      </c>
      <c r="F6" s="17" t="s">
        <v>37</v>
      </c>
      <c r="G6" s="17">
        <v>5982</v>
      </c>
      <c r="H6" s="58" t="s">
        <v>37</v>
      </c>
      <c r="I6" s="59" t="s">
        <v>37</v>
      </c>
    </row>
    <row r="7" spans="1:10" ht="32.25" customHeight="1">
      <c r="A7" s="17">
        <v>5</v>
      </c>
      <c r="B7" s="17" t="s">
        <v>115</v>
      </c>
      <c r="C7" s="17" t="s">
        <v>37</v>
      </c>
      <c r="D7" s="17">
        <v>65</v>
      </c>
      <c r="E7" s="58" t="s">
        <v>37</v>
      </c>
      <c r="F7" s="17" t="s">
        <v>37</v>
      </c>
      <c r="G7" s="17">
        <v>58173</v>
      </c>
      <c r="H7" s="58" t="s">
        <v>37</v>
      </c>
      <c r="I7" s="59" t="s">
        <v>37</v>
      </c>
    </row>
  </sheetData>
  <mergeCells count="2">
    <mergeCell ref="B1:H1"/>
    <mergeCell ref="I1:J1"/>
  </mergeCells>
  <phoneticPr fontId="16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0F1B9-765E-4DDF-B72D-ADEFD963BFDE}">
  <dimension ref="A1:F35"/>
  <sheetViews>
    <sheetView view="pageLayout" topLeftCell="A15" zoomScaleNormal="100" workbookViewId="0">
      <selection activeCell="A3" sqref="A3:E33"/>
    </sheetView>
  </sheetViews>
  <sheetFormatPr defaultColWidth="9" defaultRowHeight="14.15"/>
  <cols>
    <col min="1" max="1" width="13.3984375" style="12" customWidth="1"/>
    <col min="2" max="2" width="10.265625" style="12" customWidth="1"/>
    <col min="3" max="3" width="12.86328125" style="12" customWidth="1"/>
    <col min="4" max="4" width="13.1328125" style="12" customWidth="1"/>
    <col min="5" max="5" width="10.265625" style="12" customWidth="1"/>
    <col min="6" max="6" width="13.3984375" style="12" customWidth="1"/>
    <col min="7" max="16384" width="9" style="12"/>
  </cols>
  <sheetData>
    <row r="1" spans="1:6" ht="30.75" customHeight="1">
      <c r="A1" s="145" t="s">
        <v>135</v>
      </c>
      <c r="B1" s="145"/>
      <c r="C1" s="145"/>
      <c r="D1" s="145"/>
      <c r="E1" s="145"/>
      <c r="F1" s="145"/>
    </row>
    <row r="2" spans="1:6" ht="30.75" customHeight="1">
      <c r="A2" s="31" t="s">
        <v>83</v>
      </c>
      <c r="B2" s="32" t="s">
        <v>15</v>
      </c>
      <c r="C2" s="32" t="s">
        <v>84</v>
      </c>
      <c r="D2" s="32" t="s">
        <v>85</v>
      </c>
      <c r="E2" s="32" t="s">
        <v>86</v>
      </c>
      <c r="F2" s="31" t="s">
        <v>98</v>
      </c>
    </row>
    <row r="3" spans="1:6" ht="23.25" customHeight="1">
      <c r="A3" s="30" t="s">
        <v>170</v>
      </c>
      <c r="B3" s="38">
        <v>42087</v>
      </c>
      <c r="C3" s="38">
        <v>42907</v>
      </c>
      <c r="D3" s="38">
        <v>6630</v>
      </c>
      <c r="E3" s="38">
        <v>49537</v>
      </c>
      <c r="F3" s="144">
        <f>B3+B4+B5</f>
        <v>122041</v>
      </c>
    </row>
    <row r="4" spans="1:6" ht="23.25" customHeight="1">
      <c r="A4" s="30" t="s">
        <v>171</v>
      </c>
      <c r="B4" s="38">
        <v>39093</v>
      </c>
      <c r="C4" s="38">
        <v>39318</v>
      </c>
      <c r="D4" s="38">
        <v>13544</v>
      </c>
      <c r="E4" s="38">
        <v>52862</v>
      </c>
      <c r="F4" s="143"/>
    </row>
    <row r="5" spans="1:6" ht="23.25" customHeight="1">
      <c r="A5" s="30" t="s">
        <v>172</v>
      </c>
      <c r="B5" s="38">
        <v>40861</v>
      </c>
      <c r="C5" s="38">
        <v>41196</v>
      </c>
      <c r="D5" s="38">
        <v>6238</v>
      </c>
      <c r="E5" s="38">
        <v>47434</v>
      </c>
      <c r="F5" s="143"/>
    </row>
    <row r="6" spans="1:6" ht="23.25" customHeight="1">
      <c r="A6" s="30" t="s">
        <v>173</v>
      </c>
      <c r="B6" s="38">
        <v>37914</v>
      </c>
      <c r="C6" s="38">
        <v>38439</v>
      </c>
      <c r="D6" s="38">
        <v>9356</v>
      </c>
      <c r="E6" s="38">
        <v>47795</v>
      </c>
      <c r="F6" s="143">
        <f>B6+B7+B8+B9+B10+B11+B12</f>
        <v>242047</v>
      </c>
    </row>
    <row r="7" spans="1:6" ht="23.25" customHeight="1">
      <c r="A7" s="30" t="s">
        <v>174</v>
      </c>
      <c r="B7" s="38">
        <v>36641</v>
      </c>
      <c r="C7" s="38">
        <v>37191</v>
      </c>
      <c r="D7" s="38">
        <v>10418</v>
      </c>
      <c r="E7" s="38">
        <v>47609</v>
      </c>
      <c r="F7" s="143"/>
    </row>
    <row r="8" spans="1:6" ht="23.25" customHeight="1">
      <c r="A8" s="30" t="s">
        <v>175</v>
      </c>
      <c r="B8" s="38">
        <v>27357</v>
      </c>
      <c r="C8" s="38">
        <v>27682</v>
      </c>
      <c r="D8" s="38">
        <v>7274</v>
      </c>
      <c r="E8" s="38">
        <v>34956</v>
      </c>
      <c r="F8" s="143"/>
    </row>
    <row r="9" spans="1:6" ht="23.25" customHeight="1">
      <c r="A9" s="30" t="s">
        <v>176</v>
      </c>
      <c r="B9" s="38">
        <v>36296</v>
      </c>
      <c r="C9" s="38">
        <v>37226</v>
      </c>
      <c r="D9" s="38">
        <v>9150</v>
      </c>
      <c r="E9" s="38">
        <v>46376</v>
      </c>
      <c r="F9" s="143"/>
    </row>
    <row r="10" spans="1:6" ht="23.25" customHeight="1">
      <c r="A10" s="30" t="s">
        <v>177</v>
      </c>
      <c r="B10" s="38">
        <v>33447</v>
      </c>
      <c r="C10" s="38">
        <v>34032</v>
      </c>
      <c r="D10" s="38">
        <v>7267</v>
      </c>
      <c r="E10" s="38">
        <v>41299</v>
      </c>
      <c r="F10" s="143"/>
    </row>
    <row r="11" spans="1:6" ht="23.25" customHeight="1">
      <c r="A11" s="30" t="s">
        <v>178</v>
      </c>
      <c r="B11" s="38">
        <v>25756</v>
      </c>
      <c r="C11" s="38">
        <v>25806</v>
      </c>
      <c r="D11" s="38">
        <v>10512</v>
      </c>
      <c r="E11" s="38">
        <v>36318</v>
      </c>
      <c r="F11" s="143"/>
    </row>
    <row r="12" spans="1:6" ht="23.25" customHeight="1">
      <c r="A12" s="30" t="s">
        <v>179</v>
      </c>
      <c r="B12" s="38">
        <v>44636</v>
      </c>
      <c r="C12" s="38">
        <v>45361</v>
      </c>
      <c r="D12" s="38">
        <v>9727</v>
      </c>
      <c r="E12" s="38">
        <v>55088</v>
      </c>
      <c r="F12" s="143"/>
    </row>
    <row r="13" spans="1:6" ht="23.25" customHeight="1">
      <c r="A13" s="30" t="s">
        <v>180</v>
      </c>
      <c r="B13" s="38">
        <v>33980</v>
      </c>
      <c r="C13" s="38">
        <v>34880</v>
      </c>
      <c r="D13" s="38">
        <v>11728</v>
      </c>
      <c r="E13" s="38">
        <v>46608</v>
      </c>
      <c r="F13" s="141">
        <f>B13+B14+B15+B16+B17+B18+B19</f>
        <v>334991</v>
      </c>
    </row>
    <row r="14" spans="1:6" ht="23.25" customHeight="1">
      <c r="A14" s="30" t="s">
        <v>181</v>
      </c>
      <c r="B14" s="38">
        <v>46403</v>
      </c>
      <c r="C14" s="38">
        <v>46793</v>
      </c>
      <c r="D14" s="38">
        <v>14002</v>
      </c>
      <c r="E14" s="38">
        <v>60795</v>
      </c>
      <c r="F14" s="141"/>
    </row>
    <row r="15" spans="1:6" ht="23.25" customHeight="1">
      <c r="A15" s="30" t="s">
        <v>182</v>
      </c>
      <c r="B15" s="40">
        <v>45697</v>
      </c>
      <c r="C15" s="40">
        <v>46302</v>
      </c>
      <c r="D15" s="40">
        <v>22707</v>
      </c>
      <c r="E15" s="40">
        <v>69009</v>
      </c>
      <c r="F15" s="141"/>
    </row>
    <row r="16" spans="1:6" ht="23.25" customHeight="1">
      <c r="A16" s="30" t="s">
        <v>183</v>
      </c>
      <c r="B16" s="2">
        <v>42315</v>
      </c>
      <c r="C16" s="2">
        <v>42765</v>
      </c>
      <c r="D16" s="2">
        <v>11394</v>
      </c>
      <c r="E16" s="2">
        <v>54159</v>
      </c>
      <c r="F16" s="141"/>
    </row>
    <row r="17" spans="1:6" ht="23.25" customHeight="1">
      <c r="A17" s="30" t="s">
        <v>184</v>
      </c>
      <c r="B17" s="2">
        <v>47398</v>
      </c>
      <c r="C17" s="2">
        <v>47668</v>
      </c>
      <c r="D17" s="2">
        <v>11554</v>
      </c>
      <c r="E17" s="2">
        <v>59222</v>
      </c>
      <c r="F17" s="141"/>
    </row>
    <row r="18" spans="1:6" ht="23.25" customHeight="1">
      <c r="A18" s="30" t="s">
        <v>185</v>
      </c>
      <c r="B18" s="2">
        <v>58818</v>
      </c>
      <c r="C18" s="2">
        <v>60043</v>
      </c>
      <c r="D18" s="2">
        <v>16760</v>
      </c>
      <c r="E18" s="2">
        <v>76803</v>
      </c>
      <c r="F18" s="141"/>
    </row>
    <row r="19" spans="1:6" ht="23.25" customHeight="1">
      <c r="A19" s="30" t="s">
        <v>186</v>
      </c>
      <c r="B19" s="2">
        <v>60380</v>
      </c>
      <c r="C19" s="2">
        <v>60680</v>
      </c>
      <c r="D19" s="2">
        <v>12864</v>
      </c>
      <c r="E19" s="2">
        <v>73544</v>
      </c>
      <c r="F19" s="142"/>
    </row>
    <row r="20" spans="1:6" ht="23.25" customHeight="1">
      <c r="A20" s="30" t="s">
        <v>187</v>
      </c>
      <c r="B20" s="2">
        <v>47638</v>
      </c>
      <c r="C20" s="2">
        <v>48323</v>
      </c>
      <c r="D20" s="2">
        <v>13915</v>
      </c>
      <c r="E20" s="2">
        <v>62238</v>
      </c>
      <c r="F20" s="141">
        <f>B20+B21+B22+B23+B24+B25+B26</f>
        <v>331112</v>
      </c>
    </row>
    <row r="21" spans="1:6" ht="23.25" customHeight="1">
      <c r="A21" s="30" t="s">
        <v>188</v>
      </c>
      <c r="B21" s="2">
        <v>53464</v>
      </c>
      <c r="C21" s="2">
        <v>54289</v>
      </c>
      <c r="D21" s="2">
        <v>11336</v>
      </c>
      <c r="E21" s="2">
        <v>65625</v>
      </c>
      <c r="F21" s="141"/>
    </row>
    <row r="22" spans="1:6" ht="23.25" customHeight="1">
      <c r="A22" s="30" t="s">
        <v>189</v>
      </c>
      <c r="B22" s="2">
        <v>34164</v>
      </c>
      <c r="C22" s="2">
        <v>34489</v>
      </c>
      <c r="D22" s="2">
        <v>12938</v>
      </c>
      <c r="E22" s="2">
        <v>47427</v>
      </c>
      <c r="F22" s="141"/>
    </row>
    <row r="23" spans="1:6" ht="23.25" customHeight="1">
      <c r="A23" s="30" t="s">
        <v>190</v>
      </c>
      <c r="B23" s="2">
        <v>71970</v>
      </c>
      <c r="C23" s="2">
        <v>73155</v>
      </c>
      <c r="D23" s="2">
        <v>15395</v>
      </c>
      <c r="E23" s="2">
        <v>88550</v>
      </c>
      <c r="F23" s="141"/>
    </row>
    <row r="24" spans="1:6" ht="23.25" customHeight="1">
      <c r="A24" s="30" t="s">
        <v>191</v>
      </c>
      <c r="B24" s="2">
        <v>32414</v>
      </c>
      <c r="C24" s="2">
        <v>32614</v>
      </c>
      <c r="D24" s="2">
        <v>14806</v>
      </c>
      <c r="E24" s="2">
        <v>47420</v>
      </c>
      <c r="F24" s="141"/>
    </row>
    <row r="25" spans="1:6" ht="23.25" customHeight="1">
      <c r="A25" s="30" t="s">
        <v>192</v>
      </c>
      <c r="B25" s="2">
        <v>32028</v>
      </c>
      <c r="C25" s="2">
        <v>32228</v>
      </c>
      <c r="D25" s="2">
        <v>10847</v>
      </c>
      <c r="E25" s="2">
        <v>43075</v>
      </c>
      <c r="F25" s="141"/>
    </row>
    <row r="26" spans="1:6" ht="23.25" customHeight="1">
      <c r="A26" s="30" t="s">
        <v>193</v>
      </c>
      <c r="B26" s="2">
        <v>59434</v>
      </c>
      <c r="C26" s="2">
        <v>59859</v>
      </c>
      <c r="D26" s="2">
        <v>12778</v>
      </c>
      <c r="E26" s="2">
        <v>72637</v>
      </c>
      <c r="F26" s="142"/>
    </row>
    <row r="27" spans="1:6" ht="23.25" customHeight="1">
      <c r="A27" s="30" t="s">
        <v>218</v>
      </c>
      <c r="B27" s="2">
        <v>54455</v>
      </c>
      <c r="C27" s="2">
        <v>55280</v>
      </c>
      <c r="D27" s="2">
        <v>10872</v>
      </c>
      <c r="E27" s="2">
        <v>66152</v>
      </c>
      <c r="F27" s="141">
        <f>B27+B28+B29+B30+B31+B32+B33</f>
        <v>383471</v>
      </c>
    </row>
    <row r="28" spans="1:6" ht="23.25" customHeight="1">
      <c r="A28" s="30" t="s">
        <v>219</v>
      </c>
      <c r="B28" s="2">
        <v>38869</v>
      </c>
      <c r="C28" s="2">
        <v>39269</v>
      </c>
      <c r="D28" s="2">
        <v>10660</v>
      </c>
      <c r="E28" s="2">
        <v>49929</v>
      </c>
      <c r="F28" s="141"/>
    </row>
    <row r="29" spans="1:6" ht="23.25" customHeight="1">
      <c r="A29" s="30" t="s">
        <v>220</v>
      </c>
      <c r="B29" s="2">
        <v>41162</v>
      </c>
      <c r="C29" s="2">
        <v>41387</v>
      </c>
      <c r="D29" s="2">
        <v>15138</v>
      </c>
      <c r="E29" s="2">
        <v>56525</v>
      </c>
      <c r="F29" s="141"/>
    </row>
    <row r="30" spans="1:6" ht="23.25" customHeight="1">
      <c r="A30" s="30" t="s">
        <v>221</v>
      </c>
      <c r="B30" s="2">
        <v>50114</v>
      </c>
      <c r="C30" s="2">
        <v>50449</v>
      </c>
      <c r="D30" s="2">
        <v>15574</v>
      </c>
      <c r="E30" s="2">
        <v>66023</v>
      </c>
      <c r="F30" s="141"/>
    </row>
    <row r="31" spans="1:6" ht="23.25" customHeight="1">
      <c r="A31" s="30" t="s">
        <v>222</v>
      </c>
      <c r="B31" s="2">
        <v>39248</v>
      </c>
      <c r="C31" s="2">
        <v>39268</v>
      </c>
      <c r="D31" s="2">
        <v>13006</v>
      </c>
      <c r="E31" s="2">
        <v>52274</v>
      </c>
      <c r="F31" s="141"/>
    </row>
    <row r="32" spans="1:6" ht="23.25" customHeight="1">
      <c r="A32" s="30" t="s">
        <v>223</v>
      </c>
      <c r="B32" s="2">
        <v>117181</v>
      </c>
      <c r="C32" s="2">
        <v>118666</v>
      </c>
      <c r="D32" s="2">
        <v>81559</v>
      </c>
      <c r="E32" s="2">
        <v>200225</v>
      </c>
      <c r="F32" s="141"/>
    </row>
    <row r="33" spans="1:6" ht="23.25" customHeight="1">
      <c r="A33" s="30" t="s">
        <v>224</v>
      </c>
      <c r="B33" s="2">
        <v>42442</v>
      </c>
      <c r="C33" s="2">
        <v>42442</v>
      </c>
      <c r="D33" s="2">
        <v>14420</v>
      </c>
      <c r="E33" s="2">
        <v>56862</v>
      </c>
      <c r="F33" s="142"/>
    </row>
    <row r="34" spans="1:6" ht="21" customHeight="1" thickBot="1">
      <c r="A34" s="37" t="s">
        <v>136</v>
      </c>
      <c r="B34" s="37">
        <f>SUM(B3:B33)</f>
        <v>1413662</v>
      </c>
      <c r="C34" s="37">
        <f>SUM(C3:C33)</f>
        <v>1430007</v>
      </c>
      <c r="D34" s="37">
        <f>SUM(D3:D33)</f>
        <v>444369</v>
      </c>
      <c r="E34" s="37">
        <f>SUM(E3:E33)</f>
        <v>1874376</v>
      </c>
      <c r="F34" s="37"/>
    </row>
    <row r="35" spans="1:6" ht="14.6" thickTop="1"/>
  </sheetData>
  <mergeCells count="6">
    <mergeCell ref="F27:F33"/>
    <mergeCell ref="F20:F26"/>
    <mergeCell ref="F6:F12"/>
    <mergeCell ref="F3:F5"/>
    <mergeCell ref="A1:F1"/>
    <mergeCell ref="F13:F19"/>
  </mergeCells>
  <phoneticPr fontId="16" type="noConversion"/>
  <conditionalFormatting sqref="C3:C3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{00419F4F-76BE-4DE9-8206-1AB2AB38AB99}</x14:id>
        </ext>
      </extLst>
    </cfRule>
  </conditionalFormatting>
  <pageMargins left="4.1666666666666664E-2" right="0.7" top="0.75" bottom="0.75" header="0.3" footer="0.3"/>
  <pageSetup paperSize="9" orientation="portrait" horizontalDpi="180" verticalDpi="18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419F4F-76BE-4DE9-8206-1AB2AB38AB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C3:C33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8"/>
  <sheetViews>
    <sheetView topLeftCell="A3" zoomScale="130" zoomScaleNormal="130" workbookViewId="0">
      <selection activeCell="C7" sqref="C7"/>
    </sheetView>
  </sheetViews>
  <sheetFormatPr defaultColWidth="9" defaultRowHeight="14.15"/>
  <cols>
    <col min="1" max="1" width="20.86328125" style="4" customWidth="1"/>
    <col min="2" max="2" width="17.86328125" style="4" customWidth="1"/>
    <col min="3" max="3" width="17.3984375" style="4" customWidth="1"/>
    <col min="4" max="4" width="18.3984375" style="4" customWidth="1"/>
    <col min="5" max="6" width="9" style="4"/>
    <col min="7" max="7" width="13.1328125" style="4" customWidth="1"/>
    <col min="8" max="16384" width="9" style="4"/>
  </cols>
  <sheetData>
    <row r="3" spans="1:4" ht="23.15" thickBot="1">
      <c r="A3" s="146" t="s">
        <v>138</v>
      </c>
      <c r="B3" s="146"/>
      <c r="C3" s="146"/>
      <c r="D3" s="146"/>
    </row>
    <row r="4" spans="1:4" ht="23.25" customHeight="1" thickTop="1">
      <c r="A4" s="70" t="s">
        <v>1</v>
      </c>
      <c r="B4" s="5" t="s">
        <v>44</v>
      </c>
      <c r="C4" s="5" t="s">
        <v>7</v>
      </c>
      <c r="D4" s="5" t="s">
        <v>8</v>
      </c>
    </row>
    <row r="5" spans="1:4" ht="23.25" customHeight="1">
      <c r="A5" s="70" t="s">
        <v>24</v>
      </c>
      <c r="B5" s="6">
        <f>VLOOKUP(A5,[1]部门赠送数据!$A$2:$B$15,2,0)</f>
        <v>0</v>
      </c>
      <c r="C5" s="7">
        <f>VLOOKUP(A5,[2]月完成率!$A$2:$D$15,2,0)</f>
        <v>151030</v>
      </c>
      <c r="D5" s="8">
        <f>B5/C5</f>
        <v>0</v>
      </c>
    </row>
    <row r="6" spans="1:4" ht="23.25" customHeight="1">
      <c r="A6" s="70" t="s">
        <v>77</v>
      </c>
      <c r="B6" s="6">
        <f>VLOOKUP(A6,[1]部门赠送数据!$A$2:$B$15,2,0)</f>
        <v>0</v>
      </c>
      <c r="C6" s="7">
        <v>175424</v>
      </c>
      <c r="D6" s="8">
        <f t="shared" ref="D6:D16" si="0">B6/C6</f>
        <v>0</v>
      </c>
    </row>
    <row r="7" spans="1:4" ht="23.25" customHeight="1">
      <c r="A7" s="70" t="s">
        <v>130</v>
      </c>
      <c r="B7" s="6">
        <f>VLOOKUP(A7,[1]部门赠送数据!$A$2:$B$15,2,0)</f>
        <v>0</v>
      </c>
      <c r="C7" s="7">
        <f>VLOOKUP(A7,[2]月完成率!$A$2:$D$15,2,0)</f>
        <v>129380</v>
      </c>
      <c r="D7" s="8">
        <f t="shared" si="0"/>
        <v>0</v>
      </c>
    </row>
    <row r="8" spans="1:4" ht="23.25" customHeight="1">
      <c r="A8" s="71" t="s">
        <v>66</v>
      </c>
      <c r="B8" s="69">
        <f>VLOOKUP(A8,[1]部门赠送数据!$A$2:$B$15,2,0)</f>
        <v>0</v>
      </c>
      <c r="C8" s="7">
        <f>VLOOKUP(A8,[2]月完成率!$A$2:$D$15,2,0)</f>
        <v>105260</v>
      </c>
      <c r="D8" s="85">
        <f t="shared" si="0"/>
        <v>0</v>
      </c>
    </row>
    <row r="9" spans="1:4" ht="23.25" customHeight="1">
      <c r="A9" s="70" t="s">
        <v>150</v>
      </c>
      <c r="B9" s="6">
        <f>VLOOKUP(A9,[1]部门赠送数据!$A$2:$B$15,2,0)</f>
        <v>0</v>
      </c>
      <c r="C9" s="7">
        <f>VLOOKUP(A9,[2]月完成率!$A$2:$D$15,2,0)</f>
        <v>150133</v>
      </c>
      <c r="D9" s="8">
        <f t="shared" si="0"/>
        <v>0</v>
      </c>
    </row>
    <row r="10" spans="1:4" ht="23.25" customHeight="1">
      <c r="A10" s="70" t="s">
        <v>151</v>
      </c>
      <c r="B10" s="6">
        <f>VLOOKUP(A10,[1]部门赠送数据!$A$2:$B$15,2,0)</f>
        <v>0</v>
      </c>
      <c r="C10" s="7">
        <f>VLOOKUP(A10,[2]月完成率!$A$2:$D$15,2,0)</f>
        <v>68720</v>
      </c>
      <c r="D10" s="8">
        <f t="shared" si="0"/>
        <v>0</v>
      </c>
    </row>
    <row r="11" spans="1:4" ht="23.25" customHeight="1">
      <c r="A11" s="70" t="s">
        <v>152</v>
      </c>
      <c r="B11" s="6">
        <f>VLOOKUP(A11,[1]部门赠送数据!$A$2:$B$15,2,0)</f>
        <v>0</v>
      </c>
      <c r="C11" s="7">
        <f>VLOOKUP(A11,[2]月完成率!$A$2:$D$15,2,0)</f>
        <v>91256</v>
      </c>
      <c r="D11" s="8">
        <f t="shared" si="0"/>
        <v>0</v>
      </c>
    </row>
    <row r="12" spans="1:4" ht="23.25" customHeight="1">
      <c r="A12" s="70" t="s">
        <v>153</v>
      </c>
      <c r="B12" s="6">
        <f>VLOOKUP(A12,[1]部门赠送数据!$A$2:$B$15,2,0)</f>
        <v>0</v>
      </c>
      <c r="C12" s="7">
        <f>VLOOKUP(A12,[2]月完成率!$A$2:$D$15,2,0)</f>
        <v>160162</v>
      </c>
      <c r="D12" s="8">
        <f t="shared" si="0"/>
        <v>0</v>
      </c>
    </row>
    <row r="13" spans="1:4" ht="23.25" customHeight="1">
      <c r="A13" s="70" t="s">
        <v>154</v>
      </c>
      <c r="B13" s="6">
        <f>VLOOKUP(A13,[1]部门赠送数据!$A$2:$B$15,2,0)</f>
        <v>0</v>
      </c>
      <c r="C13" s="7">
        <f>VLOOKUP(A13,[2]月完成率!$A$2:$D$15,2,0)</f>
        <v>62337</v>
      </c>
      <c r="D13" s="8">
        <f t="shared" si="0"/>
        <v>0</v>
      </c>
    </row>
    <row r="14" spans="1:4" ht="23.25" customHeight="1">
      <c r="A14" s="70" t="s">
        <v>155</v>
      </c>
      <c r="B14" s="6">
        <f>VLOOKUP(A14,[1]部门赠送数据!$A$2:$B$15,2,0)</f>
        <v>0</v>
      </c>
      <c r="C14" s="7">
        <f>VLOOKUP(A14,[2]月完成率!$A$2:$D$15,2,0)</f>
        <v>22087</v>
      </c>
      <c r="D14" s="8">
        <f t="shared" si="0"/>
        <v>0</v>
      </c>
    </row>
    <row r="15" spans="1:4" ht="23.25" customHeight="1">
      <c r="A15" s="70" t="s">
        <v>156</v>
      </c>
      <c r="B15" s="6">
        <f>VLOOKUP(A15,[1]部门赠送数据!$A$2:$B$15,2,0)</f>
        <v>0</v>
      </c>
      <c r="C15" s="7">
        <f>VLOOKUP(A15,[2]月完成率!$A$2:$D$15,2,0)</f>
        <v>62251</v>
      </c>
      <c r="D15" s="8">
        <f t="shared" si="0"/>
        <v>0</v>
      </c>
    </row>
    <row r="16" spans="1:4" ht="23.25" customHeight="1">
      <c r="A16" s="70" t="s">
        <v>149</v>
      </c>
      <c r="B16" s="6">
        <f>VLOOKUP(A16,[1]部门赠送数据!$A$2:$B$15,2,0)</f>
        <v>0</v>
      </c>
      <c r="C16" s="7">
        <f>VLOOKUP(A16,[2]月完成率!$A$2:$D$15,2,0)</f>
        <v>102668</v>
      </c>
      <c r="D16" s="8">
        <f t="shared" si="0"/>
        <v>0</v>
      </c>
    </row>
    <row r="17" spans="1:4" ht="23.25" customHeight="1" thickBot="1">
      <c r="A17" s="18" t="s">
        <v>9</v>
      </c>
      <c r="B17" s="19">
        <f>SUM(B5:B16)</f>
        <v>0</v>
      </c>
      <c r="C17" s="19">
        <f>SUM(C5:C16)</f>
        <v>1280708</v>
      </c>
      <c r="D17" s="86">
        <f>B17/C17</f>
        <v>0</v>
      </c>
    </row>
    <row r="18" spans="1:4" ht="14.6" thickTop="1"/>
  </sheetData>
  <mergeCells count="1">
    <mergeCell ref="A3:D3"/>
  </mergeCells>
  <phoneticPr fontId="16" type="noConversion"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3"/>
  <sheetViews>
    <sheetView view="pageLayout" topLeftCell="A4" zoomScale="98" zoomScaleNormal="100" zoomScalePageLayoutView="98" workbookViewId="0">
      <selection activeCell="F9" sqref="F9"/>
    </sheetView>
  </sheetViews>
  <sheetFormatPr defaultColWidth="9" defaultRowHeight="15"/>
  <cols>
    <col min="1" max="1" width="4.265625" customWidth="1"/>
    <col min="2" max="2" width="13" style="84" customWidth="1"/>
    <col min="3" max="4" width="10.86328125" style="3" customWidth="1"/>
    <col min="5" max="5" width="9.33203125" style="3" customWidth="1"/>
    <col min="6" max="7" width="10.86328125" customWidth="1"/>
    <col min="8" max="8" width="9.46484375" customWidth="1"/>
    <col min="9" max="9" width="9.6640625" customWidth="1"/>
    <col min="10" max="10" width="9.06640625" customWidth="1"/>
    <col min="11" max="11" width="12.265625" customWidth="1"/>
  </cols>
  <sheetData>
    <row r="1" spans="1:11" ht="19.5" customHeight="1">
      <c r="A1" s="2"/>
      <c r="B1" s="150" t="s">
        <v>226</v>
      </c>
      <c r="C1" s="150"/>
      <c r="D1" s="150"/>
      <c r="E1" s="150"/>
      <c r="F1" s="150"/>
      <c r="G1" s="150"/>
      <c r="H1" s="150"/>
      <c r="I1" s="150"/>
      <c r="J1" s="150"/>
      <c r="K1" s="80"/>
    </row>
    <row r="2" spans="1:11" ht="19.5" customHeight="1">
      <c r="A2" s="2"/>
      <c r="B2" s="81"/>
      <c r="C2" s="151" t="s">
        <v>217</v>
      </c>
      <c r="D2" s="151"/>
      <c r="E2" s="152"/>
      <c r="F2" s="153" t="s">
        <v>11</v>
      </c>
      <c r="G2" s="154"/>
      <c r="H2" s="155"/>
      <c r="I2" s="156" t="s">
        <v>34</v>
      </c>
      <c r="J2" s="157"/>
      <c r="K2" s="157"/>
    </row>
    <row r="3" spans="1:11" ht="19.5" customHeight="1">
      <c r="A3" s="147" t="s">
        <v>36</v>
      </c>
      <c r="B3" s="82" t="s">
        <v>1</v>
      </c>
      <c r="C3" s="73" t="s">
        <v>35</v>
      </c>
      <c r="D3" s="73" t="s">
        <v>15</v>
      </c>
      <c r="E3" s="73" t="s">
        <v>215</v>
      </c>
      <c r="F3" s="72" t="s">
        <v>216</v>
      </c>
      <c r="G3" s="72" t="s">
        <v>43</v>
      </c>
      <c r="H3" s="72" t="s">
        <v>215</v>
      </c>
      <c r="I3" s="72" t="s">
        <v>216</v>
      </c>
      <c r="J3" s="74" t="s">
        <v>43</v>
      </c>
      <c r="K3" s="1" t="s">
        <v>215</v>
      </c>
    </row>
    <row r="4" spans="1:11" ht="19.5" customHeight="1">
      <c r="A4" s="148"/>
      <c r="B4" s="75" t="s">
        <v>24</v>
      </c>
      <c r="C4" s="76">
        <f>VLOOKUP(部门订台业绩汇总!$B4,[1]周部门数据对比!$A$4:$G$25,4,0)</f>
        <v>49</v>
      </c>
      <c r="D4" s="76">
        <f>VLOOKUP(部门订台业绩汇总!$B4,[1]周部门数据对比!$A$4:$G$25,2,0)</f>
        <v>45682</v>
      </c>
      <c r="E4" s="76">
        <f>VLOOKUP(部门订台业绩汇总!$B4,[1]周部门数据对比!$A$4:$G$25,6,0)</f>
        <v>51182</v>
      </c>
      <c r="F4" s="76">
        <f>VLOOKUP(部门订台业绩汇总!$B4,[1]周部门数据对比!$A$4:$G$25,5,0)</f>
        <v>32</v>
      </c>
      <c r="G4" s="76">
        <f>VLOOKUP(部门订台业绩汇总!$B4,[1]周部门数据对比!$A$4:$G$25,3,0)</f>
        <v>18808</v>
      </c>
      <c r="H4" s="76">
        <f>VLOOKUP(部门订台业绩汇总!$B4,[1]周部门数据对比!$A$4:$G$25,7,0)</f>
        <v>24505</v>
      </c>
      <c r="I4" s="76">
        <f>F4-C4</f>
        <v>-17</v>
      </c>
      <c r="J4" s="77">
        <f>G4-D4</f>
        <v>-26874</v>
      </c>
      <c r="K4" s="77">
        <f>H4-E4</f>
        <v>-26677</v>
      </c>
    </row>
    <row r="5" spans="1:11" s="14" customFormat="1" ht="19.5" customHeight="1">
      <c r="A5" s="148"/>
      <c r="B5" s="78" t="s">
        <v>77</v>
      </c>
      <c r="C5" s="76">
        <v>19</v>
      </c>
      <c r="D5" s="76">
        <v>7657</v>
      </c>
      <c r="E5" s="76">
        <v>22275</v>
      </c>
      <c r="F5" s="76">
        <v>21</v>
      </c>
      <c r="G5" s="76">
        <v>5819</v>
      </c>
      <c r="H5" s="76">
        <v>79711</v>
      </c>
      <c r="I5" s="76">
        <f t="shared" ref="I5:I20" si="0">F5-C5</f>
        <v>2</v>
      </c>
      <c r="J5" s="77">
        <f t="shared" ref="J5:J20" si="1">G5-D5</f>
        <v>-1838</v>
      </c>
      <c r="K5" s="77">
        <f t="shared" ref="K5:K20" si="2">H5-E5</f>
        <v>57436</v>
      </c>
    </row>
    <row r="6" spans="1:11" s="14" customFormat="1" ht="19.5" customHeight="1">
      <c r="A6" s="148"/>
      <c r="B6" s="75" t="s">
        <v>39</v>
      </c>
      <c r="C6" s="76">
        <f>VLOOKUP(部门订台业绩汇总!$B6,[1]周部门数据对比!$A$4:$G$25,4,0)</f>
        <v>51</v>
      </c>
      <c r="D6" s="76">
        <f>VLOOKUP(部门订台业绩汇总!$B6,[1]周部门数据对比!$A$4:$G$25,2,0)</f>
        <v>73553</v>
      </c>
      <c r="E6" s="76">
        <f>VLOOKUP(部门订台业绩汇总!$B6,[1]周部门数据对比!$A$4:$G$25,6,0)</f>
        <v>86918</v>
      </c>
      <c r="F6" s="76">
        <f>VLOOKUP(部门订台业绩汇总!$B6,[1]周部门数据对比!$A$4:$G$25,5,0)</f>
        <v>47</v>
      </c>
      <c r="G6" s="76">
        <f>VLOOKUP(部门订台业绩汇总!$B6,[1]周部门数据对比!$A$4:$G$25,3,0)</f>
        <v>38314</v>
      </c>
      <c r="H6" s="76">
        <f>VLOOKUP(部门订台业绩汇总!$B6,[1]周部门数据对比!$A$4:$G$25,7,0)</f>
        <v>44324</v>
      </c>
      <c r="I6" s="76">
        <f t="shared" si="0"/>
        <v>-4</v>
      </c>
      <c r="J6" s="77">
        <f t="shared" si="1"/>
        <v>-35239</v>
      </c>
      <c r="K6" s="77">
        <f t="shared" si="2"/>
        <v>-42594</v>
      </c>
    </row>
    <row r="7" spans="1:11" s="14" customFormat="1" ht="19.5" customHeight="1">
      <c r="A7" s="148"/>
      <c r="B7" s="75" t="s">
        <v>66</v>
      </c>
      <c r="C7" s="76">
        <v>38</v>
      </c>
      <c r="D7" s="76">
        <v>11763</v>
      </c>
      <c r="E7" s="76">
        <v>14933</v>
      </c>
      <c r="F7" s="76">
        <v>55</v>
      </c>
      <c r="G7" s="76">
        <v>21126</v>
      </c>
      <c r="H7" s="76">
        <v>27452</v>
      </c>
      <c r="I7" s="76">
        <f>F7-C7</f>
        <v>17</v>
      </c>
      <c r="J7" s="77">
        <f>G7-D7</f>
        <v>9363</v>
      </c>
      <c r="K7" s="77">
        <f>H7-E7</f>
        <v>12519</v>
      </c>
    </row>
    <row r="8" spans="1:11" ht="19.5" customHeight="1">
      <c r="A8" s="148"/>
      <c r="B8" s="75" t="s">
        <v>5</v>
      </c>
      <c r="C8" s="76">
        <f>VLOOKUP(部门订台业绩汇总!$B8,[1]周部门数据对比!$A$4:$G$25,4,0)</f>
        <v>104</v>
      </c>
      <c r="D8" s="76">
        <f>VLOOKUP(部门订台业绩汇总!$B8,[1]周部门数据对比!$A$4:$G$25,2,0)</f>
        <v>40710</v>
      </c>
      <c r="E8" s="76">
        <f>VLOOKUP(部门订台业绩汇总!$B8,[1]周部门数据对比!$A$4:$G$25,6,0)</f>
        <v>48120</v>
      </c>
      <c r="F8" s="76">
        <f>VLOOKUP(部门订台业绩汇总!$B8,[1]周部门数据对比!$A$4:$G$25,5,0)</f>
        <v>86</v>
      </c>
      <c r="G8" s="76">
        <f>VLOOKUP(部门订台业绩汇总!$B8,[1]周部门数据对比!$A$4:$G$25,3,0)</f>
        <v>36022</v>
      </c>
      <c r="H8" s="76">
        <f>VLOOKUP(部门订台业绩汇总!$B8,[1]周部门数据对比!$A$4:$G$25,7,0)</f>
        <v>43960</v>
      </c>
      <c r="I8" s="76">
        <f t="shared" si="0"/>
        <v>-18</v>
      </c>
      <c r="J8" s="77">
        <f t="shared" si="1"/>
        <v>-4688</v>
      </c>
      <c r="K8" s="77">
        <f t="shared" si="2"/>
        <v>-4160</v>
      </c>
    </row>
    <row r="9" spans="1:11" ht="19.5" customHeight="1">
      <c r="A9" s="148"/>
      <c r="B9" s="78" t="s">
        <v>6</v>
      </c>
      <c r="C9" s="76">
        <f>VLOOKUP(部门订台业绩汇总!$B9,[1]周部门数据对比!$A$4:$G$25,4,0)</f>
        <v>43</v>
      </c>
      <c r="D9" s="76">
        <f>VLOOKUP(部门订台业绩汇总!$B9,[1]周部门数据对比!$A$4:$G$25,2,0)</f>
        <v>31064</v>
      </c>
      <c r="E9" s="76">
        <f>VLOOKUP(部门订台业绩汇总!$B9,[1]周部门数据对比!$A$4:$G$25,6,0)</f>
        <v>41506</v>
      </c>
      <c r="F9" s="76">
        <f>VLOOKUP(部门订台业绩汇总!$B9,[1]周部门数据对比!$A$4:$G$25,5,0)</f>
        <v>25</v>
      </c>
      <c r="G9" s="76">
        <f>VLOOKUP(部门订台业绩汇总!$B9,[1]周部门数据对比!$A$4:$G$25,3,0)</f>
        <v>15211</v>
      </c>
      <c r="H9" s="76">
        <f>VLOOKUP(部门订台业绩汇总!$B9,[1]周部门数据对比!$A$4:$G$25,7,0)</f>
        <v>20082</v>
      </c>
      <c r="I9" s="76">
        <f t="shared" si="0"/>
        <v>-18</v>
      </c>
      <c r="J9" s="77">
        <f t="shared" si="1"/>
        <v>-15853</v>
      </c>
      <c r="K9" s="77">
        <f t="shared" si="2"/>
        <v>-21424</v>
      </c>
    </row>
    <row r="10" spans="1:11" ht="19.5" customHeight="1">
      <c r="A10" s="148"/>
      <c r="B10" s="75" t="s">
        <v>28</v>
      </c>
      <c r="C10" s="76">
        <f>VLOOKUP(部门订台业绩汇总!$B10,[1]周部门数据对比!$A$4:$G$25,4,0)</f>
        <v>40</v>
      </c>
      <c r="D10" s="76">
        <f>VLOOKUP(部门订台业绩汇总!$B10,[1]周部门数据对比!$A$4:$G$25,2,0)</f>
        <v>21270</v>
      </c>
      <c r="E10" s="76">
        <f>VLOOKUP(部门订台业绩汇总!$B10,[1]周部门数据对比!$A$4:$G$25,6,0)</f>
        <v>23987</v>
      </c>
      <c r="F10" s="76">
        <f>VLOOKUP(部门订台业绩汇总!$B10,[1]周部门数据对比!$A$4:$G$25,5,0)</f>
        <v>30</v>
      </c>
      <c r="G10" s="76">
        <f>VLOOKUP(部门订台业绩汇总!$B10,[1]周部门数据对比!$A$4:$G$25,3,0)</f>
        <v>32462</v>
      </c>
      <c r="H10" s="76">
        <f>VLOOKUP(部门订台业绩汇总!$B10,[1]周部门数据对比!$A$4:$G$25,7,0)</f>
        <v>36137</v>
      </c>
      <c r="I10" s="76">
        <f t="shared" si="0"/>
        <v>-10</v>
      </c>
      <c r="J10" s="77">
        <f t="shared" si="1"/>
        <v>11192</v>
      </c>
      <c r="K10" s="77">
        <f t="shared" si="2"/>
        <v>12150</v>
      </c>
    </row>
    <row r="11" spans="1:11" ht="19.5" customHeight="1">
      <c r="A11" s="148"/>
      <c r="B11" s="78" t="s">
        <v>20</v>
      </c>
      <c r="C11" s="76">
        <f>VLOOKUP(部门订台业绩汇总!$B11,[1]周部门数据对比!$A$4:$G$25,4,0)</f>
        <v>56</v>
      </c>
      <c r="D11" s="76">
        <f>VLOOKUP(部门订台业绩汇总!$B11,[1]周部门数据对比!$A$4:$G$25,2,0)</f>
        <v>62832</v>
      </c>
      <c r="E11" s="76">
        <f>VLOOKUP(部门订台业绩汇总!$B11,[1]周部门数据对比!$A$4:$G$25,6,0)</f>
        <v>79570</v>
      </c>
      <c r="F11" s="76">
        <f>VLOOKUP(部门订台业绩汇总!$B11,[1]周部门数据对比!$A$4:$G$25,5,0)</f>
        <v>32</v>
      </c>
      <c r="G11" s="76">
        <f>VLOOKUP(部门订台业绩汇总!$B11,[1]周部门数据对比!$A$4:$G$25,3,0)</f>
        <v>44124</v>
      </c>
      <c r="H11" s="76">
        <f>VLOOKUP(部门订台业绩汇总!$B11,[1]周部门数据对比!$A$4:$G$25,7,0)</f>
        <v>51594</v>
      </c>
      <c r="I11" s="76">
        <f t="shared" si="0"/>
        <v>-24</v>
      </c>
      <c r="J11" s="77">
        <f t="shared" si="1"/>
        <v>-18708</v>
      </c>
      <c r="K11" s="77">
        <f t="shared" si="2"/>
        <v>-27976</v>
      </c>
    </row>
    <row r="12" spans="1:11" s="14" customFormat="1" ht="19.5" customHeight="1">
      <c r="A12" s="148"/>
      <c r="B12" s="75" t="s">
        <v>31</v>
      </c>
      <c r="C12" s="76">
        <f>VLOOKUP(部门订台业绩汇总!$B12,[1]周部门数据对比!$A$4:$G$25,4,0)</f>
        <v>17</v>
      </c>
      <c r="D12" s="76">
        <f>VLOOKUP(部门订台业绩汇总!$B12,[1]周部门数据对比!$A$4:$G$25,2,0)</f>
        <v>6341</v>
      </c>
      <c r="E12" s="76">
        <f>VLOOKUP(部门订台业绩汇总!$B12,[1]周部门数据对比!$A$4:$G$25,6,0)</f>
        <v>7741</v>
      </c>
      <c r="F12" s="76">
        <f>VLOOKUP(部门订台业绩汇总!$B12,[1]周部门数据对比!$A$4:$G$25,5,0)</f>
        <v>34</v>
      </c>
      <c r="G12" s="76">
        <f>VLOOKUP(部门订台业绩汇总!$B12,[1]周部门数据对比!$A$4:$G$25,3,0)</f>
        <v>35106</v>
      </c>
      <c r="H12" s="76">
        <f>VLOOKUP(部门订台业绩汇总!$B12,[1]周部门数据对比!$A$4:$G$25,7,0)</f>
        <v>40876</v>
      </c>
      <c r="I12" s="76">
        <f t="shared" si="0"/>
        <v>17</v>
      </c>
      <c r="J12" s="77">
        <f t="shared" si="1"/>
        <v>28765</v>
      </c>
      <c r="K12" s="77">
        <f t="shared" si="2"/>
        <v>33135</v>
      </c>
    </row>
    <row r="13" spans="1:11" s="14" customFormat="1" ht="19.5" customHeight="1">
      <c r="A13" s="148"/>
      <c r="B13" s="78" t="s">
        <v>91</v>
      </c>
      <c r="C13" s="76">
        <f>VLOOKUP(部门订台业绩汇总!$B13,[1]周部门数据对比!$A$4:$G$25,4,0)</f>
        <v>29</v>
      </c>
      <c r="D13" s="76">
        <f>VLOOKUP(部门订台业绩汇总!$B13,[1]周部门数据对比!$A$4:$G$25,2,0)</f>
        <v>10759</v>
      </c>
      <c r="E13" s="76">
        <f>VLOOKUP(部门订台业绩汇总!$B13,[1]周部门数据对比!$A$4:$G$25,6,0)</f>
        <v>14701</v>
      </c>
      <c r="F13" s="76">
        <f>VLOOKUP(部门订台业绩汇总!$B13,[1]周部门数据对比!$A$4:$G$25,5,0)</f>
        <v>17</v>
      </c>
      <c r="G13" s="76">
        <f>VLOOKUP(部门订台业绩汇总!$B13,[1]周部门数据对比!$A$4:$G$25,3,0)</f>
        <v>7870</v>
      </c>
      <c r="H13" s="76">
        <f>VLOOKUP(部门订台业绩汇总!$B13,[1]周部门数据对比!$A$4:$G$25,7,0)</f>
        <v>9704</v>
      </c>
      <c r="I13" s="76">
        <f t="shared" si="0"/>
        <v>-12</v>
      </c>
      <c r="J13" s="77">
        <f t="shared" si="1"/>
        <v>-2889</v>
      </c>
      <c r="K13" s="77">
        <f t="shared" si="2"/>
        <v>-4997</v>
      </c>
    </row>
    <row r="14" spans="1:11" ht="19.5" customHeight="1">
      <c r="A14" s="148"/>
      <c r="B14" s="75" t="s">
        <v>4</v>
      </c>
      <c r="C14" s="76">
        <f>VLOOKUP(部门订台业绩汇总!$B14,[1]周部门数据对比!$A$4:$G$25,4,0)</f>
        <v>34</v>
      </c>
      <c r="D14" s="76">
        <f>VLOOKUP(部门订台业绩汇总!$B14,[1]周部门数据对比!$A$4:$G$25,2,0)</f>
        <v>34965</v>
      </c>
      <c r="E14" s="76">
        <f>VLOOKUP(部门订台业绩汇总!$B14,[1]周部门数据对比!$A$4:$G$25,6,0)</f>
        <v>42030</v>
      </c>
      <c r="F14" s="76">
        <f>VLOOKUP(部门订台业绩汇总!$B14,[1]周部门数据对比!$A$4:$G$25,5,0)</f>
        <v>16</v>
      </c>
      <c r="G14" s="76">
        <f>VLOOKUP(部门订台业绩汇总!$B14,[1]周部门数据对比!$A$4:$G$25,3,0)</f>
        <v>4033</v>
      </c>
      <c r="H14" s="76">
        <f>VLOOKUP(部门订台业绩汇总!$B14,[1]周部门数据对比!$A$4:$G$25,7,0)</f>
        <v>5733</v>
      </c>
      <c r="I14" s="76">
        <f t="shared" si="0"/>
        <v>-18</v>
      </c>
      <c r="J14" s="77">
        <f t="shared" si="1"/>
        <v>-30932</v>
      </c>
      <c r="K14" s="77">
        <f t="shared" si="2"/>
        <v>-36297</v>
      </c>
    </row>
    <row r="15" spans="1:11" s="14" customFormat="1" ht="19.5" customHeight="1">
      <c r="A15" s="148"/>
      <c r="B15" s="78" t="s">
        <v>22</v>
      </c>
      <c r="C15" s="76">
        <f>VLOOKUP(部门订台业绩汇总!$B15,[1]周部门数据对比!$A$4:$G$25,4,0)</f>
        <v>13</v>
      </c>
      <c r="D15" s="76">
        <f>VLOOKUP(部门订台业绩汇总!$B15,[1]周部门数据对比!$A$4:$G$25,2,0)</f>
        <v>53661</v>
      </c>
      <c r="E15" s="76">
        <f>VLOOKUP(部门订台业绩汇总!$B15,[1]周部门数据对比!$A$4:$G$25,6,0)</f>
        <v>66162</v>
      </c>
      <c r="F15" s="76">
        <f>VLOOKUP(部门订台业绩汇总!$B15,[1]周部门数据对比!$A$4:$G$25,5,0)</f>
        <v>16</v>
      </c>
      <c r="G15" s="76">
        <f>VLOOKUP(部门订台业绩汇总!$B15,[1]周部门数据对比!$A$4:$G$25,3,0)</f>
        <v>39811</v>
      </c>
      <c r="H15" s="76">
        <f>VLOOKUP(部门订台业绩汇总!$B15,[1]周部门数据对比!$A$4:$G$25,7,0)</f>
        <v>64470</v>
      </c>
      <c r="I15" s="76">
        <f t="shared" si="0"/>
        <v>3</v>
      </c>
      <c r="J15" s="77">
        <f t="shared" si="1"/>
        <v>-13850</v>
      </c>
      <c r="K15" s="77">
        <f t="shared" si="2"/>
        <v>-1692</v>
      </c>
    </row>
    <row r="16" spans="1:11" s="14" customFormat="1" ht="19.5" customHeight="1">
      <c r="A16" s="148"/>
      <c r="B16" s="75" t="s">
        <v>118</v>
      </c>
      <c r="C16" s="76">
        <f>VLOOKUP(部门订台业绩汇总!$B16,[1]周部门数据对比!$A$4:$G$25,4,0)</f>
        <v>66</v>
      </c>
      <c r="D16" s="76">
        <f>VLOOKUP(部门订台业绩汇总!$B16,[1]周部门数据对比!$A$4:$G$25,2,0)</f>
        <v>28731</v>
      </c>
      <c r="E16" s="76">
        <f>VLOOKUP(部门订台业绩汇总!$B16,[1]周部门数据对比!$A$4:$G$25,6,0)</f>
        <v>38126</v>
      </c>
      <c r="F16" s="76">
        <f>VLOOKUP(部门订台业绩汇总!$B16,[1]周部门数据对比!$A$4:$G$25,5,0)</f>
        <v>32</v>
      </c>
      <c r="G16" s="76">
        <f>VLOOKUP(部门订台业绩汇总!$B16,[1]周部门数据对比!$A$4:$G$25,3,0)</f>
        <v>11463</v>
      </c>
      <c r="H16" s="76">
        <f>VLOOKUP(部门订台业绩汇总!$B16,[1]周部门数据对比!$A$4:$G$25,7,0)</f>
        <v>15138</v>
      </c>
      <c r="I16" s="76">
        <f t="shared" si="0"/>
        <v>-34</v>
      </c>
      <c r="J16" s="77">
        <f t="shared" si="1"/>
        <v>-17268</v>
      </c>
      <c r="K16" s="77">
        <f t="shared" si="2"/>
        <v>-22988</v>
      </c>
    </row>
    <row r="17" spans="1:11" s="14" customFormat="1" ht="19.5" customHeight="1">
      <c r="A17" s="148"/>
      <c r="B17" s="78" t="s">
        <v>119</v>
      </c>
      <c r="C17" s="76">
        <f>VLOOKUP(部门订台业绩汇总!$B17,[1]周部门数据对比!$A$4:$G$25,4,0)</f>
        <v>10</v>
      </c>
      <c r="D17" s="76">
        <f>VLOOKUP(部门订台业绩汇总!$B17,[1]周部门数据对比!$A$4:$G$25,2,0)</f>
        <v>9895</v>
      </c>
      <c r="E17" s="76">
        <f>VLOOKUP(部门订台业绩汇总!$B17,[1]周部门数据对比!$A$4:$G$25,6,0)</f>
        <v>10915</v>
      </c>
      <c r="F17" s="76">
        <f>VLOOKUP(部门订台业绩汇总!$B17,[1]周部门数据对比!$A$4:$G$25,5,0)</f>
        <v>1</v>
      </c>
      <c r="G17" s="76">
        <f>VLOOKUP(部门订台业绩汇总!$B17,[1]周部门数据对比!$A$4:$G$25,3,0)</f>
        <v>196</v>
      </c>
      <c r="H17" s="76">
        <f>VLOOKUP(部门订台业绩汇总!$B17,[1]周部门数据对比!$A$4:$G$25,7,0)</f>
        <v>196</v>
      </c>
      <c r="I17" s="76">
        <f t="shared" si="0"/>
        <v>-9</v>
      </c>
      <c r="J17" s="77">
        <f t="shared" si="1"/>
        <v>-9699</v>
      </c>
      <c r="K17" s="77">
        <f t="shared" si="2"/>
        <v>-10719</v>
      </c>
    </row>
    <row r="18" spans="1:11" s="14" customFormat="1" ht="19.5" customHeight="1">
      <c r="A18" s="148"/>
      <c r="B18" s="75" t="s">
        <v>120</v>
      </c>
      <c r="C18" s="76">
        <f>VLOOKUP(部门订台业绩汇总!$B18,[1]周部门数据对比!$A$4:$G$25,4,0)</f>
        <v>23</v>
      </c>
      <c r="D18" s="76">
        <f>VLOOKUP(部门订台业绩汇总!$B18,[1]周部门数据对比!$A$4:$G$25,2,0)</f>
        <v>12542</v>
      </c>
      <c r="E18" s="76">
        <f>VLOOKUP(部门订台业绩汇总!$B18,[1]周部门数据对比!$A$4:$G$25,6,0)</f>
        <v>16637</v>
      </c>
      <c r="F18" s="76">
        <f>VLOOKUP(部门订台业绩汇总!$B18,[1]周部门数据对比!$A$4:$G$25,5,0)</f>
        <v>21</v>
      </c>
      <c r="G18" s="76">
        <f>VLOOKUP(部门订台业绩汇总!$B18,[1]周部门数据对比!$A$4:$G$25,3,0)</f>
        <v>21084</v>
      </c>
      <c r="H18" s="76">
        <f>VLOOKUP(部门订台业绩汇总!$B18,[1]周部门数据对比!$A$4:$G$25,7,0)</f>
        <v>28377</v>
      </c>
      <c r="I18" s="76">
        <f t="shared" si="0"/>
        <v>-2</v>
      </c>
      <c r="J18" s="77">
        <f t="shared" si="1"/>
        <v>8542</v>
      </c>
      <c r="K18" s="77">
        <f t="shared" si="2"/>
        <v>11740</v>
      </c>
    </row>
    <row r="19" spans="1:11" s="14" customFormat="1" ht="19.5" customHeight="1">
      <c r="A19" s="148"/>
      <c r="B19" s="78" t="s">
        <v>121</v>
      </c>
      <c r="C19" s="76">
        <f>VLOOKUP(部门订台业绩汇总!$B19,[1]周部门数据对比!$A$4:$G$25,4,0)</f>
        <v>2</v>
      </c>
      <c r="D19" s="76">
        <f>VLOOKUP(部门订台业绩汇总!$B19,[1]周部门数据对比!$A$4:$G$25,2,0)</f>
        <v>0</v>
      </c>
      <c r="E19" s="76">
        <f>VLOOKUP(部门订台业绩汇总!$B19,[1]周部门数据对比!$A$4:$G$25,6,0)</f>
        <v>200</v>
      </c>
      <c r="F19" s="76">
        <f>VLOOKUP(部门订台业绩汇总!$B19,[1]周部门数据对比!$A$4:$G$25,5,0)</f>
        <v>2</v>
      </c>
      <c r="G19" s="76">
        <f>VLOOKUP(部门订台业绩汇总!$B19,[1]周部门数据对比!$A$4:$G$25,3,0)</f>
        <v>1196</v>
      </c>
      <c r="H19" s="76">
        <f>VLOOKUP(部门订台业绩汇总!$B19,[1]周部门数据对比!$A$4:$G$25,7,0)</f>
        <v>1496</v>
      </c>
      <c r="I19" s="76">
        <f t="shared" si="0"/>
        <v>0</v>
      </c>
      <c r="J19" s="77">
        <f t="shared" si="1"/>
        <v>1196</v>
      </c>
      <c r="K19" s="77">
        <f t="shared" si="2"/>
        <v>1296</v>
      </c>
    </row>
    <row r="20" spans="1:11" s="14" customFormat="1" ht="19.5" customHeight="1">
      <c r="A20" s="149"/>
      <c r="B20" s="75" t="s">
        <v>122</v>
      </c>
      <c r="C20" s="76">
        <f>VLOOKUP(部门订台业绩汇总!$B20,[1]周部门数据对比!$A$4:$G$25,4,0)</f>
        <v>21</v>
      </c>
      <c r="D20" s="76">
        <f>VLOOKUP(部门订台业绩汇总!$B20,[1]周部门数据对比!$A$4:$G$25,2,0)</f>
        <v>29040</v>
      </c>
      <c r="E20" s="76">
        <f>VLOOKUP(部门订台业绩汇总!$B20,[1]周部门数据对比!$A$4:$G$25,6,0)</f>
        <v>37277</v>
      </c>
      <c r="F20" s="76">
        <f>VLOOKUP(部门订台业绩汇总!$B20,[1]周部门数据对比!$A$4:$G$25,5,0)</f>
        <v>21</v>
      </c>
      <c r="G20" s="76">
        <f>VLOOKUP(部门订台业绩汇总!$B20,[1]周部门数据对比!$A$4:$G$25,3,0)</f>
        <v>13379</v>
      </c>
      <c r="H20" s="76">
        <f>VLOOKUP(部门订台业绩汇总!$B20,[1]周部门数据对比!$A$4:$G$25,7,0)</f>
        <v>16229</v>
      </c>
      <c r="I20" s="76">
        <f t="shared" si="0"/>
        <v>0</v>
      </c>
      <c r="J20" s="77">
        <f t="shared" si="1"/>
        <v>-15661</v>
      </c>
      <c r="K20" s="77">
        <f t="shared" si="2"/>
        <v>-21048</v>
      </c>
    </row>
    <row r="21" spans="1:11" ht="19.5" customHeight="1">
      <c r="A21" s="2"/>
      <c r="B21" s="79" t="s">
        <v>62</v>
      </c>
      <c r="C21" s="76">
        <f t="shared" ref="C21:H21" si="3">SUM(C4:C20)</f>
        <v>615</v>
      </c>
      <c r="D21" s="76">
        <f t="shared" si="3"/>
        <v>480465</v>
      </c>
      <c r="E21" s="76">
        <f t="shared" si="3"/>
        <v>602280</v>
      </c>
      <c r="F21" s="76">
        <f t="shared" si="3"/>
        <v>488</v>
      </c>
      <c r="G21" s="76">
        <f t="shared" si="3"/>
        <v>346024</v>
      </c>
      <c r="H21" s="76">
        <f t="shared" si="3"/>
        <v>509984</v>
      </c>
      <c r="I21" s="76">
        <f>F21-C21</f>
        <v>-127</v>
      </c>
      <c r="J21" s="77">
        <f>G21-D21</f>
        <v>-134441</v>
      </c>
      <c r="K21" s="77">
        <f>H21-E21</f>
        <v>-92296</v>
      </c>
    </row>
    <row r="22" spans="1:11">
      <c r="B22" s="83"/>
      <c r="C22" s="14"/>
      <c r="D22" s="14"/>
      <c r="E22" s="14"/>
    </row>
    <row r="23" spans="1:11">
      <c r="B23" s="83"/>
      <c r="C23" s="14"/>
      <c r="D23" s="14"/>
      <c r="E23" s="14"/>
    </row>
  </sheetData>
  <mergeCells count="5">
    <mergeCell ref="A3:A20"/>
    <mergeCell ref="B1:J1"/>
    <mergeCell ref="C2:E2"/>
    <mergeCell ref="F2:H2"/>
    <mergeCell ref="I2:K2"/>
  </mergeCells>
  <phoneticPr fontId="16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0"/>
  <sheetViews>
    <sheetView view="pageLayout" topLeftCell="A125" zoomScaleNormal="78" workbookViewId="0">
      <selection sqref="A1:K125"/>
    </sheetView>
  </sheetViews>
  <sheetFormatPr defaultColWidth="9" defaultRowHeight="15"/>
  <cols>
    <col min="1" max="1" width="9.33203125" customWidth="1"/>
    <col min="2" max="2" width="11.6640625" customWidth="1"/>
    <col min="3" max="3" width="7.9296875" customWidth="1"/>
    <col min="4" max="5" width="10.265625" customWidth="1"/>
    <col min="6" max="6" width="7.46484375" customWidth="1"/>
    <col min="7" max="7" width="8.46484375" customWidth="1"/>
    <col min="8" max="8" width="8.9296875" customWidth="1"/>
    <col min="9" max="9" width="9.3984375" customWidth="1"/>
    <col min="10" max="10" width="11.59765625" customWidth="1"/>
    <col min="11" max="11" width="13.796875" customWidth="1"/>
    <col min="13" max="13" width="15.59765625" customWidth="1"/>
  </cols>
  <sheetData>
    <row r="1" spans="1:11" ht="22.75">
      <c r="A1" s="160" t="s">
        <v>243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>
      <c r="C2" s="158" t="s">
        <v>10</v>
      </c>
      <c r="D2" s="158"/>
      <c r="E2" s="158"/>
      <c r="F2" s="158" t="s">
        <v>11</v>
      </c>
      <c r="G2" s="158"/>
      <c r="H2" s="158"/>
      <c r="I2" s="159" t="s">
        <v>12</v>
      </c>
      <c r="J2" s="159"/>
      <c r="K2" s="159"/>
    </row>
    <row r="3" spans="1:11" ht="15.45" thickBot="1">
      <c r="A3" s="90" t="s">
        <v>1</v>
      </c>
      <c r="B3" s="91" t="s">
        <v>13</v>
      </c>
      <c r="C3" s="91" t="s">
        <v>14</v>
      </c>
      <c r="D3" s="91" t="s">
        <v>15</v>
      </c>
      <c r="E3" s="91" t="s">
        <v>228</v>
      </c>
      <c r="F3" s="91" t="s">
        <v>245</v>
      </c>
      <c r="G3" s="91" t="s">
        <v>246</v>
      </c>
      <c r="H3" s="91" t="s">
        <v>247</v>
      </c>
      <c r="I3" s="92" t="s">
        <v>248</v>
      </c>
      <c r="J3" s="92" t="s">
        <v>249</v>
      </c>
      <c r="K3" s="93" t="s">
        <v>250</v>
      </c>
    </row>
    <row r="4" spans="1:11" ht="15.9" hidden="1" thickTop="1" thickBot="1">
      <c r="A4" t="s">
        <v>6</v>
      </c>
      <c r="B4" t="s">
        <v>96</v>
      </c>
      <c r="C4" s="49">
        <v>3</v>
      </c>
      <c r="D4" s="49">
        <v>836</v>
      </c>
      <c r="E4" s="49">
        <v>1086</v>
      </c>
      <c r="F4" s="49">
        <v>2</v>
      </c>
      <c r="G4" s="49">
        <v>1275</v>
      </c>
      <c r="H4" s="49">
        <v>1395</v>
      </c>
      <c r="I4" s="13">
        <v>-1</v>
      </c>
      <c r="J4" s="13">
        <v>439</v>
      </c>
      <c r="K4" s="13">
        <v>309</v>
      </c>
    </row>
    <row r="5" spans="1:11" ht="15.9" hidden="1" thickTop="1" thickBot="1">
      <c r="A5" t="s">
        <v>6</v>
      </c>
      <c r="B5" t="s">
        <v>114</v>
      </c>
      <c r="C5" s="49">
        <v>3</v>
      </c>
      <c r="D5" s="49">
        <v>3738</v>
      </c>
      <c r="E5" s="49">
        <v>4038</v>
      </c>
      <c r="F5" s="49">
        <v>3</v>
      </c>
      <c r="G5" s="49">
        <v>1652</v>
      </c>
      <c r="H5" s="49">
        <v>2152</v>
      </c>
      <c r="I5" s="13">
        <v>0</v>
      </c>
      <c r="J5" s="13">
        <v>-2086</v>
      </c>
      <c r="K5" s="13">
        <v>-1886</v>
      </c>
    </row>
    <row r="6" spans="1:11" ht="15.9" hidden="1" thickTop="1" thickBot="1">
      <c r="A6" t="s">
        <v>6</v>
      </c>
      <c r="B6" t="s">
        <v>210</v>
      </c>
      <c r="C6" s="49">
        <v>3</v>
      </c>
      <c r="D6" s="49">
        <v>1900</v>
      </c>
      <c r="E6" s="49">
        <v>2300</v>
      </c>
      <c r="F6" s="49">
        <v>3</v>
      </c>
      <c r="G6" s="49">
        <v>3976</v>
      </c>
      <c r="H6" s="49">
        <v>4546</v>
      </c>
      <c r="I6" s="13">
        <v>0</v>
      </c>
      <c r="J6" s="13">
        <v>2076</v>
      </c>
      <c r="K6" s="13">
        <v>2246</v>
      </c>
    </row>
    <row r="7" spans="1:11" ht="15.9" hidden="1" thickTop="1" thickBot="1">
      <c r="A7" t="s">
        <v>6</v>
      </c>
      <c r="B7" t="s">
        <v>97</v>
      </c>
      <c r="C7" s="49">
        <v>6</v>
      </c>
      <c r="D7" s="49">
        <v>2700</v>
      </c>
      <c r="E7" s="49">
        <v>4240</v>
      </c>
      <c r="F7" s="49">
        <v>2</v>
      </c>
      <c r="G7" s="49">
        <v>6180</v>
      </c>
      <c r="H7" s="49">
        <v>9176</v>
      </c>
      <c r="I7" s="13">
        <v>-4</v>
      </c>
      <c r="J7" s="13">
        <v>3480</v>
      </c>
      <c r="K7" s="13">
        <v>4936</v>
      </c>
    </row>
    <row r="8" spans="1:11" ht="15.9" hidden="1" thickTop="1" thickBot="1">
      <c r="A8" t="s">
        <v>6</v>
      </c>
      <c r="B8" t="s">
        <v>19</v>
      </c>
      <c r="C8" s="49">
        <v>6</v>
      </c>
      <c r="D8" s="49">
        <v>5926</v>
      </c>
      <c r="E8" s="49">
        <v>6626</v>
      </c>
      <c r="F8" s="49">
        <v>7</v>
      </c>
      <c r="G8" s="49">
        <v>2100</v>
      </c>
      <c r="H8" s="49">
        <v>3120</v>
      </c>
      <c r="I8" s="13">
        <v>1</v>
      </c>
      <c r="J8" s="13">
        <v>-3826</v>
      </c>
      <c r="K8" s="13">
        <v>-3506</v>
      </c>
    </row>
    <row r="9" spans="1:11" ht="15.9" hidden="1" thickTop="1" thickBot="1">
      <c r="A9" t="s">
        <v>6</v>
      </c>
      <c r="B9" t="s">
        <v>74</v>
      </c>
      <c r="C9" s="49">
        <v>4</v>
      </c>
      <c r="D9" s="49">
        <v>1286</v>
      </c>
      <c r="E9" s="49">
        <v>1486</v>
      </c>
      <c r="F9" s="49">
        <v>2</v>
      </c>
      <c r="G9" s="49">
        <v>1208</v>
      </c>
      <c r="H9" s="49">
        <v>1308</v>
      </c>
      <c r="I9" s="13">
        <v>-2</v>
      </c>
      <c r="J9" s="13">
        <v>-78</v>
      </c>
      <c r="K9" s="13">
        <v>-178</v>
      </c>
    </row>
    <row r="10" spans="1:11" ht="15.9" hidden="1" thickTop="1" thickBot="1">
      <c r="A10" t="s">
        <v>6</v>
      </c>
      <c r="B10" t="s">
        <v>168</v>
      </c>
      <c r="C10" s="49">
        <v>6</v>
      </c>
      <c r="D10" s="49">
        <v>3572</v>
      </c>
      <c r="E10" s="49">
        <v>4112</v>
      </c>
      <c r="F10" s="49">
        <v>4</v>
      </c>
      <c r="G10" s="49">
        <v>4086</v>
      </c>
      <c r="H10" s="49">
        <v>4886</v>
      </c>
      <c r="I10" s="13">
        <v>-2</v>
      </c>
      <c r="J10" s="13">
        <v>514</v>
      </c>
      <c r="K10" s="13">
        <v>774</v>
      </c>
    </row>
    <row r="11" spans="1:11" ht="15.9" hidden="1" thickTop="1" thickBot="1">
      <c r="A11" t="s">
        <v>6</v>
      </c>
      <c r="B11" t="s">
        <v>134</v>
      </c>
      <c r="C11" s="49">
        <v>2</v>
      </c>
      <c r="D11" s="49">
        <v>20</v>
      </c>
      <c r="E11" s="49">
        <v>120</v>
      </c>
      <c r="F11" s="49">
        <v>1</v>
      </c>
      <c r="G11" s="49">
        <v>50</v>
      </c>
      <c r="H11" s="49">
        <v>50</v>
      </c>
      <c r="I11" s="13">
        <v>-1</v>
      </c>
      <c r="J11" s="13">
        <v>30</v>
      </c>
      <c r="K11" s="13">
        <v>-70</v>
      </c>
    </row>
    <row r="12" spans="1:11" ht="15.9" hidden="1" thickTop="1" thickBot="1">
      <c r="A12" t="s">
        <v>6</v>
      </c>
      <c r="B12" t="s">
        <v>211</v>
      </c>
      <c r="C12" s="49">
        <v>4</v>
      </c>
      <c r="D12" s="49">
        <v>80</v>
      </c>
      <c r="E12" s="49">
        <v>80</v>
      </c>
      <c r="F12" s="49">
        <v>2</v>
      </c>
      <c r="G12" s="49">
        <v>75</v>
      </c>
      <c r="H12" s="49">
        <v>75</v>
      </c>
      <c r="I12" s="13">
        <v>-2</v>
      </c>
      <c r="J12" s="13">
        <v>-5</v>
      </c>
      <c r="K12" s="13">
        <v>-5</v>
      </c>
    </row>
    <row r="13" spans="1:11" ht="15.9" hidden="1" thickTop="1" thickBot="1">
      <c r="A13" t="s">
        <v>6</v>
      </c>
      <c r="B13" t="s">
        <v>167</v>
      </c>
      <c r="C13" s="49">
        <v>2</v>
      </c>
      <c r="D13" s="49">
        <v>20</v>
      </c>
      <c r="E13" s="49">
        <v>120</v>
      </c>
      <c r="F13" s="49">
        <v>1</v>
      </c>
      <c r="G13" s="49">
        <v>25</v>
      </c>
      <c r="H13" s="49">
        <v>25</v>
      </c>
      <c r="I13" s="13">
        <v>-1</v>
      </c>
      <c r="J13" s="13">
        <v>5</v>
      </c>
      <c r="K13" s="13">
        <v>-95</v>
      </c>
    </row>
    <row r="14" spans="1:11" ht="15.9" hidden="1" thickTop="1" thickBot="1">
      <c r="A14" t="s">
        <v>5</v>
      </c>
      <c r="B14" t="s">
        <v>60</v>
      </c>
      <c r="C14" s="49">
        <v>5</v>
      </c>
      <c r="D14" s="49">
        <v>118</v>
      </c>
      <c r="E14" s="49">
        <v>118</v>
      </c>
      <c r="F14" s="49">
        <v>5</v>
      </c>
      <c r="G14" s="49">
        <v>1129</v>
      </c>
      <c r="H14" s="49">
        <v>1329</v>
      </c>
      <c r="I14" s="13">
        <v>0</v>
      </c>
      <c r="J14" s="13">
        <v>1011</v>
      </c>
      <c r="K14" s="13">
        <v>1211</v>
      </c>
    </row>
    <row r="15" spans="1:11" ht="15.9" hidden="1" thickTop="1" thickBot="1">
      <c r="A15" t="s">
        <v>5</v>
      </c>
      <c r="B15" t="s">
        <v>144</v>
      </c>
      <c r="C15" s="49">
        <v>2</v>
      </c>
      <c r="D15" s="49">
        <v>1014</v>
      </c>
      <c r="E15" s="49">
        <v>1114</v>
      </c>
      <c r="F15" s="49">
        <v>3</v>
      </c>
      <c r="G15" s="49">
        <v>644</v>
      </c>
      <c r="H15" s="49">
        <v>744</v>
      </c>
      <c r="I15" s="13">
        <v>1</v>
      </c>
      <c r="J15" s="13">
        <v>-370</v>
      </c>
      <c r="K15" s="13">
        <v>-370</v>
      </c>
    </row>
    <row r="16" spans="1:11" ht="15.9" hidden="1" thickTop="1" thickBot="1">
      <c r="A16" t="s">
        <v>5</v>
      </c>
      <c r="B16" t="s">
        <v>145</v>
      </c>
      <c r="C16" s="49">
        <v>7</v>
      </c>
      <c r="D16" s="49">
        <v>10243</v>
      </c>
      <c r="E16" s="49">
        <v>11293</v>
      </c>
      <c r="F16" s="49">
        <v>5</v>
      </c>
      <c r="G16" s="49">
        <v>7457</v>
      </c>
      <c r="H16" s="49">
        <v>8232</v>
      </c>
      <c r="I16" s="13">
        <v>-2</v>
      </c>
      <c r="J16" s="13">
        <v>-2786</v>
      </c>
      <c r="K16" s="13">
        <v>-3061</v>
      </c>
    </row>
    <row r="17" spans="1:11" ht="15.9" hidden="1" thickTop="1" thickBot="1">
      <c r="A17" t="s">
        <v>5</v>
      </c>
      <c r="B17" t="s">
        <v>116</v>
      </c>
      <c r="C17" s="49">
        <v>2</v>
      </c>
      <c r="D17" s="49">
        <v>2582</v>
      </c>
      <c r="E17" s="49">
        <v>2782</v>
      </c>
      <c r="F17" s="49">
        <v>0</v>
      </c>
      <c r="G17" s="49">
        <v>0</v>
      </c>
      <c r="H17" s="49">
        <v>0</v>
      </c>
      <c r="I17" s="13">
        <v>-2</v>
      </c>
      <c r="J17" s="13">
        <v>-2582</v>
      </c>
      <c r="K17" s="13">
        <v>-2782</v>
      </c>
    </row>
    <row r="18" spans="1:11" ht="15.9" hidden="1" thickTop="1" thickBot="1">
      <c r="A18" t="s">
        <v>5</v>
      </c>
      <c r="B18" t="s">
        <v>117</v>
      </c>
      <c r="C18" s="49">
        <v>4</v>
      </c>
      <c r="D18" s="49">
        <v>488</v>
      </c>
      <c r="E18" s="49">
        <v>588</v>
      </c>
      <c r="F18" s="49">
        <v>4</v>
      </c>
      <c r="G18" s="49">
        <v>1096</v>
      </c>
      <c r="H18" s="49">
        <v>1196</v>
      </c>
      <c r="I18" s="13">
        <v>0</v>
      </c>
      <c r="J18" s="13">
        <v>608</v>
      </c>
      <c r="K18" s="13">
        <v>608</v>
      </c>
    </row>
    <row r="19" spans="1:11" ht="15.9" hidden="1" thickTop="1" thickBot="1">
      <c r="A19" t="s">
        <v>5</v>
      </c>
      <c r="B19" t="s">
        <v>61</v>
      </c>
      <c r="C19" s="49">
        <v>1</v>
      </c>
      <c r="D19" s="49">
        <v>50</v>
      </c>
      <c r="E19" s="49">
        <v>50</v>
      </c>
      <c r="F19" s="49">
        <v>2</v>
      </c>
      <c r="G19" s="49">
        <v>148</v>
      </c>
      <c r="H19" s="49">
        <v>148</v>
      </c>
      <c r="I19" s="13">
        <v>1</v>
      </c>
      <c r="J19" s="13">
        <v>98</v>
      </c>
      <c r="K19" s="13">
        <v>98</v>
      </c>
    </row>
    <row r="20" spans="1:11" ht="15.9" hidden="1" thickTop="1" thickBot="1">
      <c r="A20" t="s">
        <v>5</v>
      </c>
      <c r="B20" t="s">
        <v>207</v>
      </c>
      <c r="C20" s="49">
        <v>2</v>
      </c>
      <c r="D20" s="49">
        <v>40</v>
      </c>
      <c r="E20" s="49">
        <v>240</v>
      </c>
      <c r="F20" s="49">
        <v>4</v>
      </c>
      <c r="G20" s="49">
        <v>1074</v>
      </c>
      <c r="H20" s="49">
        <v>1474</v>
      </c>
      <c r="I20" s="13">
        <v>2</v>
      </c>
      <c r="J20" s="13">
        <v>1034</v>
      </c>
      <c r="K20" s="13">
        <v>1234</v>
      </c>
    </row>
    <row r="21" spans="1:11" ht="15.9" hidden="1" thickTop="1" thickBot="1">
      <c r="A21" t="s">
        <v>5</v>
      </c>
      <c r="B21" t="s">
        <v>205</v>
      </c>
      <c r="C21" s="49">
        <v>2</v>
      </c>
      <c r="D21" s="49">
        <v>66</v>
      </c>
      <c r="E21" s="49">
        <v>66</v>
      </c>
      <c r="F21" s="49">
        <v>2</v>
      </c>
      <c r="G21" s="49">
        <v>50</v>
      </c>
      <c r="H21" s="49">
        <v>50</v>
      </c>
      <c r="I21" s="13">
        <v>0</v>
      </c>
      <c r="J21" s="13">
        <v>-16</v>
      </c>
      <c r="K21" s="13">
        <v>-16</v>
      </c>
    </row>
    <row r="22" spans="1:11" ht="15.9" hidden="1" thickTop="1" thickBot="1">
      <c r="A22" t="s">
        <v>5</v>
      </c>
      <c r="B22" t="s">
        <v>59</v>
      </c>
      <c r="C22" s="49">
        <v>4</v>
      </c>
      <c r="D22" s="49">
        <v>302</v>
      </c>
      <c r="E22" s="49">
        <v>302</v>
      </c>
      <c r="F22" s="49">
        <v>4</v>
      </c>
      <c r="G22" s="49">
        <v>966</v>
      </c>
      <c r="H22" s="49">
        <v>1166</v>
      </c>
      <c r="I22" s="13">
        <v>0</v>
      </c>
      <c r="J22" s="13">
        <v>664</v>
      </c>
      <c r="K22" s="13">
        <v>864</v>
      </c>
    </row>
    <row r="23" spans="1:11" ht="15.9" hidden="1" thickTop="1" thickBot="1">
      <c r="A23" t="s">
        <v>5</v>
      </c>
      <c r="B23" t="s">
        <v>208</v>
      </c>
      <c r="C23" s="49">
        <v>6</v>
      </c>
      <c r="D23" s="49">
        <v>314</v>
      </c>
      <c r="E23" s="49">
        <v>414</v>
      </c>
      <c r="F23" s="49">
        <v>6</v>
      </c>
      <c r="G23" s="49">
        <v>283</v>
      </c>
      <c r="H23" s="49">
        <v>583</v>
      </c>
      <c r="I23" s="13">
        <v>0</v>
      </c>
      <c r="J23" s="13">
        <v>-31</v>
      </c>
      <c r="K23" s="13">
        <v>169</v>
      </c>
    </row>
    <row r="24" spans="1:11" ht="15.9" hidden="1" thickTop="1" thickBot="1">
      <c r="A24" t="s">
        <v>5</v>
      </c>
      <c r="B24" t="s">
        <v>51</v>
      </c>
      <c r="C24" s="49">
        <v>1</v>
      </c>
      <c r="D24" s="49">
        <v>50</v>
      </c>
      <c r="E24" s="49">
        <v>50</v>
      </c>
      <c r="F24" s="49">
        <v>1</v>
      </c>
      <c r="G24" s="49">
        <v>25</v>
      </c>
      <c r="H24" s="49">
        <v>125</v>
      </c>
      <c r="I24" s="13">
        <v>0</v>
      </c>
      <c r="J24" s="13">
        <v>-25</v>
      </c>
      <c r="K24" s="13">
        <v>75</v>
      </c>
    </row>
    <row r="25" spans="1:11" ht="15.9" hidden="1" thickTop="1" thickBot="1">
      <c r="A25" t="s">
        <v>5</v>
      </c>
      <c r="B25" t="s">
        <v>16</v>
      </c>
      <c r="C25" s="49">
        <v>4</v>
      </c>
      <c r="D25" s="49">
        <v>1514</v>
      </c>
      <c r="E25" s="49">
        <v>2214</v>
      </c>
      <c r="F25" s="49">
        <v>2</v>
      </c>
      <c r="G25" s="49">
        <v>75</v>
      </c>
      <c r="H25" s="49">
        <v>75</v>
      </c>
      <c r="I25" s="13">
        <v>-2</v>
      </c>
      <c r="J25" s="13">
        <v>-1439</v>
      </c>
      <c r="K25" s="13">
        <v>-2139</v>
      </c>
    </row>
    <row r="26" spans="1:11" ht="15.9" hidden="1" thickTop="1" thickBot="1">
      <c r="A26" t="s">
        <v>5</v>
      </c>
      <c r="B26" t="s">
        <v>100</v>
      </c>
      <c r="C26" s="49">
        <v>4</v>
      </c>
      <c r="D26" s="49">
        <v>188</v>
      </c>
      <c r="E26" s="49">
        <v>188</v>
      </c>
      <c r="F26" s="49">
        <v>1</v>
      </c>
      <c r="G26" s="49">
        <v>50</v>
      </c>
      <c r="H26" s="49">
        <v>50</v>
      </c>
      <c r="I26" s="13">
        <v>-3</v>
      </c>
      <c r="J26" s="13">
        <v>-138</v>
      </c>
      <c r="K26" s="13">
        <v>-138</v>
      </c>
    </row>
    <row r="27" spans="1:11" ht="15.9" hidden="1" thickTop="1" thickBot="1">
      <c r="A27" t="s">
        <v>5</v>
      </c>
      <c r="B27" t="s">
        <v>18</v>
      </c>
      <c r="C27" s="49">
        <v>1</v>
      </c>
      <c r="D27" s="49">
        <v>50</v>
      </c>
      <c r="E27" s="49">
        <v>50</v>
      </c>
      <c r="F27" s="49">
        <v>4</v>
      </c>
      <c r="G27" s="49">
        <v>7053</v>
      </c>
      <c r="H27" s="49">
        <v>8278</v>
      </c>
      <c r="I27" s="13">
        <v>3</v>
      </c>
      <c r="J27" s="13">
        <v>7003</v>
      </c>
      <c r="K27" s="13">
        <v>8228</v>
      </c>
    </row>
    <row r="28" spans="1:11" ht="15.9" hidden="1" thickTop="1" thickBot="1">
      <c r="A28" t="s">
        <v>5</v>
      </c>
      <c r="B28" t="s">
        <v>203</v>
      </c>
      <c r="C28" s="49">
        <v>6</v>
      </c>
      <c r="D28" s="49">
        <v>125</v>
      </c>
      <c r="E28" s="49">
        <v>125</v>
      </c>
      <c r="F28" s="49">
        <v>8</v>
      </c>
      <c r="G28" s="49">
        <v>238</v>
      </c>
      <c r="H28" s="49">
        <v>338</v>
      </c>
      <c r="I28" s="13">
        <v>2</v>
      </c>
      <c r="J28" s="13">
        <v>113</v>
      </c>
      <c r="K28" s="13">
        <v>213</v>
      </c>
    </row>
    <row r="29" spans="1:11" ht="15.9" hidden="1" thickTop="1" thickBot="1">
      <c r="A29" t="s">
        <v>5</v>
      </c>
      <c r="B29" t="s">
        <v>146</v>
      </c>
      <c r="C29" s="49">
        <v>4</v>
      </c>
      <c r="D29" s="49">
        <v>128</v>
      </c>
      <c r="E29" s="49">
        <v>228</v>
      </c>
      <c r="F29" s="49">
        <v>3</v>
      </c>
      <c r="G29" s="49">
        <v>5339</v>
      </c>
      <c r="H29" s="49">
        <v>5909</v>
      </c>
      <c r="I29" s="13">
        <v>-1</v>
      </c>
      <c r="J29" s="13">
        <v>5211</v>
      </c>
      <c r="K29" s="13">
        <v>5681</v>
      </c>
    </row>
    <row r="30" spans="1:11" ht="15.9" hidden="1" thickTop="1" thickBot="1">
      <c r="A30" t="s">
        <v>5</v>
      </c>
      <c r="B30" t="s">
        <v>17</v>
      </c>
      <c r="C30" s="49">
        <v>2</v>
      </c>
      <c r="D30" s="49">
        <v>2650</v>
      </c>
      <c r="E30" s="49">
        <v>3050</v>
      </c>
      <c r="F30" s="49">
        <v>3</v>
      </c>
      <c r="G30" s="49">
        <v>2450</v>
      </c>
      <c r="H30" s="49">
        <v>2750</v>
      </c>
      <c r="I30" s="13">
        <v>1</v>
      </c>
      <c r="J30" s="13">
        <v>-200</v>
      </c>
      <c r="K30" s="13">
        <v>-300</v>
      </c>
    </row>
    <row r="31" spans="1:11" ht="15.9" hidden="1" thickTop="1" thickBot="1">
      <c r="A31" t="s">
        <v>5</v>
      </c>
      <c r="B31" t="s">
        <v>204</v>
      </c>
      <c r="C31" s="49">
        <v>2</v>
      </c>
      <c r="D31" s="49">
        <v>396</v>
      </c>
      <c r="E31" s="49">
        <v>496</v>
      </c>
      <c r="F31" s="49">
        <v>2</v>
      </c>
      <c r="G31" s="49">
        <v>1586</v>
      </c>
      <c r="H31" s="49">
        <v>1786</v>
      </c>
      <c r="I31" s="13">
        <v>0</v>
      </c>
      <c r="J31" s="13">
        <v>1190</v>
      </c>
      <c r="K31" s="13">
        <v>1290</v>
      </c>
    </row>
    <row r="32" spans="1:11" ht="15.9" hidden="1" thickTop="1" thickBot="1">
      <c r="A32" t="s">
        <v>5</v>
      </c>
      <c r="B32" t="s">
        <v>202</v>
      </c>
      <c r="C32" s="49">
        <v>3</v>
      </c>
      <c r="D32" s="49">
        <v>90</v>
      </c>
      <c r="E32" s="49">
        <v>90</v>
      </c>
      <c r="F32" s="49">
        <v>4</v>
      </c>
      <c r="G32" s="49">
        <v>80</v>
      </c>
      <c r="H32" s="49">
        <v>280</v>
      </c>
      <c r="I32" s="13">
        <v>1</v>
      </c>
      <c r="J32" s="13">
        <v>-10</v>
      </c>
      <c r="K32" s="13">
        <v>190</v>
      </c>
    </row>
    <row r="33" spans="1:11" ht="15.9" hidden="1" thickTop="1" thickBot="1">
      <c r="A33" t="s">
        <v>5</v>
      </c>
      <c r="B33" t="s">
        <v>110</v>
      </c>
      <c r="C33" s="49">
        <v>1</v>
      </c>
      <c r="D33" s="49">
        <v>50</v>
      </c>
      <c r="E33" s="49">
        <v>50</v>
      </c>
      <c r="F33" s="49">
        <v>0</v>
      </c>
      <c r="G33" s="49">
        <v>0</v>
      </c>
      <c r="H33" s="49">
        <v>0</v>
      </c>
      <c r="I33" s="13">
        <v>-1</v>
      </c>
      <c r="J33" s="13">
        <v>-50</v>
      </c>
      <c r="K33" s="13">
        <v>-50</v>
      </c>
    </row>
    <row r="34" spans="1:11" ht="15.9" hidden="1" thickTop="1" thickBot="1">
      <c r="A34" t="s">
        <v>5</v>
      </c>
      <c r="B34" t="s">
        <v>200</v>
      </c>
      <c r="C34" s="49">
        <v>2</v>
      </c>
      <c r="D34" s="49">
        <v>418</v>
      </c>
      <c r="E34" s="49">
        <v>518</v>
      </c>
      <c r="F34" s="49">
        <v>3</v>
      </c>
      <c r="G34" s="49">
        <v>141</v>
      </c>
      <c r="H34" s="49">
        <v>341</v>
      </c>
      <c r="I34" s="13">
        <v>1</v>
      </c>
      <c r="J34" s="13">
        <v>-277</v>
      </c>
      <c r="K34" s="13">
        <v>-177</v>
      </c>
    </row>
    <row r="35" spans="1:11" ht="15.9" hidden="1" thickTop="1" thickBot="1">
      <c r="A35" t="s">
        <v>5</v>
      </c>
      <c r="B35" t="s">
        <v>65</v>
      </c>
      <c r="C35" s="49">
        <v>6</v>
      </c>
      <c r="D35" s="49">
        <v>1481</v>
      </c>
      <c r="E35" s="49">
        <v>1681</v>
      </c>
      <c r="F35" s="49">
        <v>2</v>
      </c>
      <c r="G35" s="49">
        <v>118</v>
      </c>
      <c r="H35" s="49">
        <v>118</v>
      </c>
      <c r="I35" s="13">
        <v>-4</v>
      </c>
      <c r="J35" s="13">
        <v>-1363</v>
      </c>
      <c r="K35" s="13">
        <v>-1563</v>
      </c>
    </row>
    <row r="36" spans="1:11" ht="15.9" hidden="1" thickTop="1" thickBot="1">
      <c r="A36" t="s">
        <v>5</v>
      </c>
      <c r="B36" t="s">
        <v>147</v>
      </c>
      <c r="C36" s="49">
        <v>4</v>
      </c>
      <c r="D36" s="49">
        <v>210</v>
      </c>
      <c r="E36" s="49">
        <v>310</v>
      </c>
      <c r="F36" s="49">
        <v>3</v>
      </c>
      <c r="G36" s="49">
        <v>100</v>
      </c>
      <c r="H36" s="49">
        <v>300</v>
      </c>
      <c r="I36" s="13">
        <v>-1</v>
      </c>
      <c r="J36" s="13">
        <v>-110</v>
      </c>
      <c r="K36" s="13">
        <v>-10</v>
      </c>
    </row>
    <row r="37" spans="1:11" ht="15.9" hidden="1" thickTop="1" thickBot="1">
      <c r="A37" t="s">
        <v>5</v>
      </c>
      <c r="B37" t="s">
        <v>206</v>
      </c>
      <c r="C37" s="49">
        <v>1</v>
      </c>
      <c r="D37" s="49">
        <v>20</v>
      </c>
      <c r="E37" s="49">
        <v>20</v>
      </c>
      <c r="F37" s="49">
        <v>2</v>
      </c>
      <c r="G37" s="49">
        <v>75</v>
      </c>
      <c r="H37" s="49">
        <v>175</v>
      </c>
      <c r="I37" s="13">
        <v>1</v>
      </c>
      <c r="J37" s="13">
        <v>55</v>
      </c>
      <c r="K37" s="13">
        <v>155</v>
      </c>
    </row>
    <row r="38" spans="1:11" ht="15.9" hidden="1" thickTop="1" thickBot="1">
      <c r="A38" t="s">
        <v>5</v>
      </c>
      <c r="B38" t="s">
        <v>111</v>
      </c>
      <c r="C38" s="49">
        <v>3</v>
      </c>
      <c r="D38" s="49">
        <v>78</v>
      </c>
      <c r="E38" s="49">
        <v>78</v>
      </c>
      <c r="F38" s="49">
        <v>2</v>
      </c>
      <c r="G38" s="49">
        <v>58</v>
      </c>
      <c r="H38" s="49">
        <v>78</v>
      </c>
      <c r="I38" s="13">
        <v>-1</v>
      </c>
      <c r="J38" s="13">
        <v>-20</v>
      </c>
      <c r="K38" s="13">
        <v>0</v>
      </c>
    </row>
    <row r="39" spans="1:11" ht="15.9" hidden="1" thickTop="1" thickBot="1">
      <c r="A39" t="s">
        <v>5</v>
      </c>
      <c r="B39" t="s">
        <v>142</v>
      </c>
      <c r="C39" s="49">
        <v>3</v>
      </c>
      <c r="D39" s="49">
        <v>98</v>
      </c>
      <c r="E39" s="49">
        <v>98</v>
      </c>
      <c r="F39" s="49">
        <v>3</v>
      </c>
      <c r="G39" s="49">
        <v>450</v>
      </c>
      <c r="H39" s="49">
        <v>650</v>
      </c>
      <c r="I39" s="13">
        <v>0</v>
      </c>
      <c r="J39" s="13">
        <v>352</v>
      </c>
      <c r="K39" s="13">
        <v>552</v>
      </c>
    </row>
    <row r="40" spans="1:11" ht="15.9" hidden="1" thickTop="1" thickBot="1">
      <c r="A40" t="s">
        <v>5</v>
      </c>
      <c r="B40" t="s">
        <v>199</v>
      </c>
      <c r="C40" s="49">
        <v>2</v>
      </c>
      <c r="D40" s="49">
        <v>350</v>
      </c>
      <c r="E40" s="49">
        <v>450</v>
      </c>
      <c r="F40" s="49">
        <v>6</v>
      </c>
      <c r="G40" s="49">
        <v>780</v>
      </c>
      <c r="H40" s="49">
        <v>880</v>
      </c>
      <c r="I40" s="13">
        <v>4</v>
      </c>
      <c r="J40" s="13">
        <v>430</v>
      </c>
      <c r="K40" s="13">
        <v>430</v>
      </c>
    </row>
    <row r="41" spans="1:11" ht="15.9" hidden="1" thickTop="1" thickBot="1">
      <c r="A41" t="s">
        <v>5</v>
      </c>
      <c r="B41" t="s">
        <v>107</v>
      </c>
      <c r="C41" s="49">
        <v>1</v>
      </c>
      <c r="D41" s="49">
        <v>50</v>
      </c>
      <c r="E41" s="49">
        <v>50</v>
      </c>
      <c r="F41" s="49">
        <v>1</v>
      </c>
      <c r="G41" s="49">
        <v>448</v>
      </c>
      <c r="H41" s="49">
        <v>548</v>
      </c>
      <c r="I41" s="13">
        <v>0</v>
      </c>
      <c r="J41" s="13">
        <v>398</v>
      </c>
      <c r="K41" s="13">
        <v>498</v>
      </c>
    </row>
    <row r="42" spans="1:11" ht="15.9" hidden="1" thickTop="1" thickBot="1">
      <c r="A42" t="s">
        <v>5</v>
      </c>
      <c r="B42" t="s">
        <v>201</v>
      </c>
      <c r="C42" s="49">
        <v>6</v>
      </c>
      <c r="D42" s="49">
        <v>1685</v>
      </c>
      <c r="E42" s="49">
        <v>2085</v>
      </c>
      <c r="F42" s="49">
        <v>6</v>
      </c>
      <c r="G42" s="49">
        <v>4948</v>
      </c>
      <c r="H42" s="49">
        <v>5648</v>
      </c>
      <c r="I42" s="13">
        <v>0</v>
      </c>
      <c r="J42" s="13">
        <v>3263</v>
      </c>
      <c r="K42" s="13">
        <v>3563</v>
      </c>
    </row>
    <row r="43" spans="1:11" ht="15.9" hidden="1" thickTop="1" thickBot="1">
      <c r="A43" t="s">
        <v>5</v>
      </c>
      <c r="B43" t="s">
        <v>143</v>
      </c>
      <c r="C43" s="49">
        <v>4</v>
      </c>
      <c r="D43" s="49">
        <v>276</v>
      </c>
      <c r="E43" s="49">
        <v>376</v>
      </c>
      <c r="F43" s="49">
        <v>4</v>
      </c>
      <c r="G43" s="49">
        <v>1256</v>
      </c>
      <c r="H43" s="49">
        <v>1606</v>
      </c>
      <c r="I43" s="13">
        <v>0</v>
      </c>
      <c r="J43" s="13">
        <v>980</v>
      </c>
      <c r="K43" s="13">
        <v>1230</v>
      </c>
    </row>
    <row r="44" spans="1:11" ht="15.9" hidden="1" thickTop="1" thickBot="1">
      <c r="A44" t="s">
        <v>5</v>
      </c>
      <c r="B44" t="s">
        <v>229</v>
      </c>
      <c r="C44" s="49">
        <v>0</v>
      </c>
      <c r="D44" s="49">
        <v>0</v>
      </c>
      <c r="E44" s="49">
        <v>0</v>
      </c>
      <c r="F44" s="49">
        <v>1</v>
      </c>
      <c r="G44" s="49">
        <v>653</v>
      </c>
      <c r="H44" s="49">
        <v>753</v>
      </c>
      <c r="I44" s="13">
        <v>1</v>
      </c>
      <c r="J44" s="13">
        <v>653</v>
      </c>
      <c r="K44" s="13">
        <v>753</v>
      </c>
    </row>
    <row r="45" spans="1:11" ht="15.9" hidden="1" thickTop="1" thickBot="1">
      <c r="A45" t="s">
        <v>5</v>
      </c>
      <c r="B45" t="s">
        <v>124</v>
      </c>
      <c r="C45" s="49">
        <v>5</v>
      </c>
      <c r="D45" s="49">
        <v>506</v>
      </c>
      <c r="E45" s="49">
        <v>1006</v>
      </c>
      <c r="F45" s="49">
        <v>6</v>
      </c>
      <c r="G45" s="49">
        <v>314</v>
      </c>
      <c r="H45" s="49">
        <v>534</v>
      </c>
      <c r="I45" s="13">
        <v>1</v>
      </c>
      <c r="J45" s="13">
        <v>-192</v>
      </c>
      <c r="K45" s="13">
        <v>-472</v>
      </c>
    </row>
    <row r="46" spans="1:11" ht="15.9" hidden="1" thickTop="1" thickBot="1">
      <c r="A46" t="s">
        <v>5</v>
      </c>
      <c r="B46" t="s">
        <v>209</v>
      </c>
      <c r="C46" s="49">
        <v>1</v>
      </c>
      <c r="D46" s="49">
        <v>628</v>
      </c>
      <c r="E46" s="49">
        <v>728</v>
      </c>
      <c r="F46" s="49">
        <v>0</v>
      </c>
      <c r="G46" s="49">
        <v>0</v>
      </c>
      <c r="H46" s="49">
        <v>0</v>
      </c>
      <c r="I46" s="13">
        <v>-1</v>
      </c>
      <c r="J46" s="13">
        <v>-628</v>
      </c>
      <c r="K46" s="13">
        <v>-728</v>
      </c>
    </row>
    <row r="47" spans="1:11" ht="15.9" hidden="1" thickTop="1" thickBot="1">
      <c r="A47" t="s">
        <v>4</v>
      </c>
      <c r="B47" t="s">
        <v>230</v>
      </c>
      <c r="C47" s="49">
        <v>0</v>
      </c>
      <c r="D47" s="49">
        <v>0</v>
      </c>
      <c r="E47" s="49">
        <v>0</v>
      </c>
      <c r="F47" s="49">
        <v>1</v>
      </c>
      <c r="G47" s="49">
        <v>100</v>
      </c>
      <c r="H47" s="49">
        <v>100</v>
      </c>
      <c r="I47" s="13">
        <v>1</v>
      </c>
      <c r="J47" s="13">
        <v>100</v>
      </c>
      <c r="K47" s="13">
        <v>100</v>
      </c>
    </row>
    <row r="48" spans="1:11" ht="15.9" hidden="1" thickTop="1" thickBot="1">
      <c r="A48" t="s">
        <v>4</v>
      </c>
      <c r="B48" t="s">
        <v>125</v>
      </c>
      <c r="C48" s="49">
        <v>1</v>
      </c>
      <c r="D48" s="49">
        <v>50</v>
      </c>
      <c r="E48" s="49">
        <v>50</v>
      </c>
      <c r="F48" s="49">
        <v>3</v>
      </c>
      <c r="G48" s="49">
        <v>1720</v>
      </c>
      <c r="H48" s="49">
        <v>2120</v>
      </c>
      <c r="I48" s="13">
        <v>2</v>
      </c>
      <c r="J48" s="13">
        <v>1670</v>
      </c>
      <c r="K48" s="13">
        <v>2070</v>
      </c>
    </row>
    <row r="49" spans="1:11" ht="15.9" hidden="1" thickTop="1" thickBot="1">
      <c r="A49" t="s">
        <v>4</v>
      </c>
      <c r="B49" t="s">
        <v>101</v>
      </c>
      <c r="C49" s="49">
        <v>13</v>
      </c>
      <c r="D49" s="49">
        <v>11507</v>
      </c>
      <c r="E49" s="49">
        <v>13437</v>
      </c>
      <c r="F49" s="49">
        <v>14</v>
      </c>
      <c r="G49" s="49">
        <v>19137</v>
      </c>
      <c r="H49" s="49">
        <v>23032</v>
      </c>
      <c r="I49" s="13">
        <v>1</v>
      </c>
      <c r="J49" s="13">
        <v>7630</v>
      </c>
      <c r="K49" s="13">
        <v>9595</v>
      </c>
    </row>
    <row r="50" spans="1:11" ht="15.9" hidden="1" thickTop="1" thickBot="1">
      <c r="A50" t="s">
        <v>4</v>
      </c>
      <c r="B50" t="s">
        <v>112</v>
      </c>
      <c r="C50" s="49">
        <v>4</v>
      </c>
      <c r="D50" s="49">
        <v>1408</v>
      </c>
      <c r="E50" s="49">
        <v>1808</v>
      </c>
      <c r="F50" s="49">
        <v>3</v>
      </c>
      <c r="G50" s="49">
        <v>2886</v>
      </c>
      <c r="H50" s="49">
        <v>3586</v>
      </c>
      <c r="I50" s="13">
        <v>-1</v>
      </c>
      <c r="J50" s="13">
        <v>1478</v>
      </c>
      <c r="K50" s="13">
        <v>1778</v>
      </c>
    </row>
    <row r="51" spans="1:11" ht="15.9" hidden="1" thickTop="1" thickBot="1">
      <c r="A51" t="s">
        <v>231</v>
      </c>
      <c r="B51" t="s">
        <v>232</v>
      </c>
      <c r="C51" s="49">
        <v>3</v>
      </c>
      <c r="D51" s="49">
        <v>1290</v>
      </c>
      <c r="E51" s="49">
        <v>1590</v>
      </c>
      <c r="F51" s="49">
        <v>16</v>
      </c>
      <c r="G51" s="49">
        <v>6850</v>
      </c>
      <c r="H51" s="49">
        <v>9270</v>
      </c>
      <c r="I51" s="13">
        <v>13</v>
      </c>
      <c r="J51" s="13">
        <v>5560</v>
      </c>
      <c r="K51" s="13">
        <v>7680</v>
      </c>
    </row>
    <row r="52" spans="1:11" ht="15.9" hidden="1" thickTop="1" thickBot="1">
      <c r="A52" t="s">
        <v>231</v>
      </c>
      <c r="B52" t="s">
        <v>70</v>
      </c>
      <c r="C52" s="49">
        <v>2</v>
      </c>
      <c r="D52" s="49">
        <v>568</v>
      </c>
      <c r="E52" s="49">
        <v>668</v>
      </c>
      <c r="F52" s="49">
        <v>5</v>
      </c>
      <c r="G52" s="49">
        <v>2972</v>
      </c>
      <c r="H52" s="49">
        <v>3976</v>
      </c>
      <c r="I52" s="13">
        <v>3</v>
      </c>
      <c r="J52" s="13">
        <v>2404</v>
      </c>
      <c r="K52" s="13">
        <v>3308</v>
      </c>
    </row>
    <row r="53" spans="1:11" ht="15.9" hidden="1" thickTop="1" thickBot="1">
      <c r="A53" t="s">
        <v>231</v>
      </c>
      <c r="B53" t="s">
        <v>212</v>
      </c>
      <c r="C53" s="49">
        <v>2</v>
      </c>
      <c r="D53" s="49">
        <v>846</v>
      </c>
      <c r="E53" s="49">
        <v>946</v>
      </c>
      <c r="F53" s="49">
        <v>1</v>
      </c>
      <c r="G53" s="49">
        <v>50</v>
      </c>
      <c r="H53" s="49">
        <v>50</v>
      </c>
      <c r="I53" s="13">
        <v>-1</v>
      </c>
      <c r="J53" s="13">
        <v>-796</v>
      </c>
      <c r="K53" s="13">
        <v>-896</v>
      </c>
    </row>
    <row r="54" spans="1:11" ht="15.9" hidden="1" thickTop="1" thickBot="1">
      <c r="A54" t="s">
        <v>231</v>
      </c>
      <c r="B54" t="s">
        <v>102</v>
      </c>
      <c r="C54" s="49">
        <v>3</v>
      </c>
      <c r="D54" s="49">
        <v>994</v>
      </c>
      <c r="E54" s="49">
        <v>1344</v>
      </c>
      <c r="F54" s="49">
        <v>3</v>
      </c>
      <c r="G54" s="49">
        <v>468</v>
      </c>
      <c r="H54" s="49">
        <v>668</v>
      </c>
      <c r="I54" s="13">
        <v>0</v>
      </c>
      <c r="J54" s="13">
        <v>-526</v>
      </c>
      <c r="K54" s="13">
        <v>-676</v>
      </c>
    </row>
    <row r="55" spans="1:11" ht="15.9" hidden="1" thickTop="1" thickBot="1">
      <c r="A55" t="s">
        <v>231</v>
      </c>
      <c r="B55" t="s">
        <v>165</v>
      </c>
      <c r="C55" s="49">
        <v>2</v>
      </c>
      <c r="D55" s="49">
        <v>448</v>
      </c>
      <c r="E55" s="49">
        <v>548</v>
      </c>
      <c r="F55" s="49">
        <v>3</v>
      </c>
      <c r="G55" s="49">
        <v>638</v>
      </c>
      <c r="H55" s="49">
        <v>838</v>
      </c>
      <c r="I55" s="13">
        <v>1</v>
      </c>
      <c r="J55" s="13">
        <v>190</v>
      </c>
      <c r="K55" s="13">
        <v>290</v>
      </c>
    </row>
    <row r="56" spans="1:11" ht="15.9" hidden="1" thickTop="1" thickBot="1">
      <c r="A56" t="s">
        <v>231</v>
      </c>
      <c r="B56" t="s">
        <v>103</v>
      </c>
      <c r="C56" s="49">
        <v>2</v>
      </c>
      <c r="D56" s="49">
        <v>663</v>
      </c>
      <c r="E56" s="49">
        <v>763</v>
      </c>
      <c r="F56" s="49">
        <v>2</v>
      </c>
      <c r="G56" s="49">
        <v>1950</v>
      </c>
      <c r="H56" s="49">
        <v>2150</v>
      </c>
      <c r="I56" s="13">
        <v>0</v>
      </c>
      <c r="J56" s="13">
        <v>1287</v>
      </c>
      <c r="K56" s="13">
        <v>1387</v>
      </c>
    </row>
    <row r="57" spans="1:11" ht="15.9" hidden="1" thickTop="1" thickBot="1">
      <c r="A57" t="s">
        <v>231</v>
      </c>
      <c r="B57" t="s">
        <v>71</v>
      </c>
      <c r="C57" s="49">
        <v>4</v>
      </c>
      <c r="D57" s="49">
        <v>448</v>
      </c>
      <c r="E57" s="49">
        <v>748</v>
      </c>
      <c r="F57" s="49">
        <v>6</v>
      </c>
      <c r="G57" s="49">
        <v>3532</v>
      </c>
      <c r="H57" s="49">
        <v>4132</v>
      </c>
      <c r="I57" s="13">
        <v>2</v>
      </c>
      <c r="J57" s="13">
        <v>3084</v>
      </c>
      <c r="K57" s="13">
        <v>3384</v>
      </c>
    </row>
    <row r="58" spans="1:11" ht="15.9" hidden="1" thickTop="1" thickBot="1">
      <c r="A58" t="s">
        <v>231</v>
      </c>
      <c r="B58" t="s">
        <v>72</v>
      </c>
      <c r="C58" s="49">
        <v>7</v>
      </c>
      <c r="D58" s="49">
        <v>2910</v>
      </c>
      <c r="E58" s="49">
        <v>3610</v>
      </c>
      <c r="F58" s="49">
        <v>3</v>
      </c>
      <c r="G58" s="49">
        <v>1306</v>
      </c>
      <c r="H58" s="49">
        <v>1606</v>
      </c>
      <c r="I58" s="13">
        <v>-4</v>
      </c>
      <c r="J58" s="13">
        <v>-1604</v>
      </c>
      <c r="K58" s="13">
        <v>-2004</v>
      </c>
    </row>
    <row r="59" spans="1:11" ht="15.9" hidden="1" thickTop="1" thickBot="1">
      <c r="A59" t="s">
        <v>231</v>
      </c>
      <c r="B59" t="s">
        <v>73</v>
      </c>
      <c r="C59" s="49">
        <v>4</v>
      </c>
      <c r="D59" s="49">
        <v>2208</v>
      </c>
      <c r="E59" s="49">
        <v>2728</v>
      </c>
      <c r="F59" s="49">
        <v>4</v>
      </c>
      <c r="G59" s="49">
        <v>2305</v>
      </c>
      <c r="H59" s="49">
        <v>2905</v>
      </c>
      <c r="I59" s="13">
        <v>0</v>
      </c>
      <c r="J59" s="13">
        <v>97</v>
      </c>
      <c r="K59" s="13">
        <v>177</v>
      </c>
    </row>
    <row r="60" spans="1:11" ht="15.9" hidden="1" thickTop="1" thickBot="1">
      <c r="A60" t="s">
        <v>231</v>
      </c>
      <c r="B60" t="s">
        <v>104</v>
      </c>
      <c r="C60" s="49">
        <v>1</v>
      </c>
      <c r="D60" s="49">
        <v>198</v>
      </c>
      <c r="E60" s="49">
        <v>298</v>
      </c>
      <c r="F60" s="49">
        <v>2</v>
      </c>
      <c r="G60" s="49">
        <v>20</v>
      </c>
      <c r="H60" s="49">
        <v>220</v>
      </c>
      <c r="I60" s="13">
        <v>1</v>
      </c>
      <c r="J60" s="13">
        <v>-178</v>
      </c>
      <c r="K60" s="13">
        <v>-78</v>
      </c>
    </row>
    <row r="61" spans="1:11" ht="15.9" hidden="1" thickTop="1" thickBot="1">
      <c r="A61" t="s">
        <v>231</v>
      </c>
      <c r="B61" t="s">
        <v>164</v>
      </c>
      <c r="C61" s="49">
        <v>2</v>
      </c>
      <c r="D61" s="49">
        <v>694</v>
      </c>
      <c r="E61" s="49">
        <v>894</v>
      </c>
      <c r="F61" s="49">
        <v>2</v>
      </c>
      <c r="G61" s="49">
        <v>246</v>
      </c>
      <c r="H61" s="49">
        <v>248</v>
      </c>
      <c r="I61" s="13">
        <v>0</v>
      </c>
      <c r="J61" s="13">
        <v>-448</v>
      </c>
      <c r="K61" s="13">
        <v>-646</v>
      </c>
    </row>
    <row r="62" spans="1:11" ht="15.9" hidden="1" thickTop="1" thickBot="1">
      <c r="A62" t="s">
        <v>231</v>
      </c>
      <c r="B62" t="s">
        <v>233</v>
      </c>
      <c r="C62" s="49">
        <v>0</v>
      </c>
      <c r="D62" s="49">
        <v>0</v>
      </c>
      <c r="E62" s="49">
        <v>0</v>
      </c>
      <c r="F62" s="49">
        <v>3</v>
      </c>
      <c r="G62" s="49">
        <v>50</v>
      </c>
      <c r="H62" s="49">
        <v>250</v>
      </c>
      <c r="I62" s="13">
        <v>3</v>
      </c>
      <c r="J62" s="13">
        <v>50</v>
      </c>
      <c r="K62" s="13">
        <v>250</v>
      </c>
    </row>
    <row r="63" spans="1:11" ht="15.9" hidden="1" thickTop="1" thickBot="1">
      <c r="A63" t="s">
        <v>231</v>
      </c>
      <c r="B63" t="s">
        <v>166</v>
      </c>
      <c r="C63" s="49">
        <v>2</v>
      </c>
      <c r="D63" s="49">
        <v>298</v>
      </c>
      <c r="E63" s="49">
        <v>498</v>
      </c>
      <c r="F63" s="49">
        <v>1</v>
      </c>
      <c r="G63" s="49">
        <v>101</v>
      </c>
      <c r="H63" s="49">
        <v>201</v>
      </c>
      <c r="I63" s="13">
        <v>-1</v>
      </c>
      <c r="J63" s="13">
        <v>-197</v>
      </c>
      <c r="K63" s="13">
        <v>-297</v>
      </c>
    </row>
    <row r="64" spans="1:11" ht="15.9" hidden="1" thickTop="1" thickBot="1">
      <c r="A64" t="s">
        <v>231</v>
      </c>
      <c r="B64" t="s">
        <v>126</v>
      </c>
      <c r="C64" s="49">
        <v>3</v>
      </c>
      <c r="D64" s="49">
        <v>148</v>
      </c>
      <c r="E64" s="49">
        <v>248</v>
      </c>
      <c r="F64" s="49">
        <v>2</v>
      </c>
      <c r="G64" s="49">
        <v>50</v>
      </c>
      <c r="H64" s="49">
        <v>150</v>
      </c>
      <c r="I64" s="13">
        <v>-1</v>
      </c>
      <c r="J64" s="13">
        <v>-98</v>
      </c>
      <c r="K64" s="13">
        <v>-98</v>
      </c>
    </row>
    <row r="65" spans="1:11" ht="15.9" hidden="1" thickTop="1" thickBot="1">
      <c r="A65" t="s">
        <v>231</v>
      </c>
      <c r="B65" t="s">
        <v>113</v>
      </c>
      <c r="C65" s="49">
        <v>1</v>
      </c>
      <c r="D65" s="49">
        <v>50</v>
      </c>
      <c r="E65" s="49">
        <v>50</v>
      </c>
      <c r="F65" s="49">
        <v>1</v>
      </c>
      <c r="G65" s="49">
        <v>588</v>
      </c>
      <c r="H65" s="49">
        <v>688</v>
      </c>
      <c r="I65" s="13">
        <v>0</v>
      </c>
      <c r="J65" s="13">
        <v>538</v>
      </c>
      <c r="K65" s="13">
        <v>638</v>
      </c>
    </row>
    <row r="66" spans="1:11" ht="15.9" hidden="1" thickTop="1" thickBot="1">
      <c r="A66" t="s">
        <v>231</v>
      </c>
      <c r="B66" t="s">
        <v>234</v>
      </c>
      <c r="C66" s="49">
        <v>0</v>
      </c>
      <c r="D66" s="49">
        <v>0</v>
      </c>
      <c r="E66" s="49">
        <v>0</v>
      </c>
      <c r="F66" s="49">
        <v>1</v>
      </c>
      <c r="G66" s="49">
        <v>0</v>
      </c>
      <c r="H66" s="49">
        <v>100</v>
      </c>
      <c r="I66" s="13">
        <v>1</v>
      </c>
      <c r="J66" s="13">
        <v>0</v>
      </c>
      <c r="K66" s="13">
        <v>100</v>
      </c>
    </row>
    <row r="67" spans="1:11" ht="15.9" hidden="1" thickTop="1" thickBot="1">
      <c r="A67" t="s">
        <v>235</v>
      </c>
      <c r="B67" t="s">
        <v>236</v>
      </c>
      <c r="C67" s="49">
        <v>4</v>
      </c>
      <c r="D67" s="49">
        <v>2172</v>
      </c>
      <c r="E67" s="49">
        <v>3986</v>
      </c>
      <c r="F67" s="49">
        <v>4</v>
      </c>
      <c r="G67" s="49">
        <v>826</v>
      </c>
      <c r="H67" s="49">
        <v>1226</v>
      </c>
      <c r="I67" s="13">
        <v>0</v>
      </c>
      <c r="J67" s="13">
        <v>-1346</v>
      </c>
      <c r="K67" s="13">
        <v>-2760</v>
      </c>
    </row>
    <row r="68" spans="1:11" ht="15.9" hidden="1" thickTop="1" thickBot="1">
      <c r="A68" t="s">
        <v>235</v>
      </c>
      <c r="B68" t="s">
        <v>237</v>
      </c>
      <c r="C68" s="49">
        <v>2</v>
      </c>
      <c r="D68" s="49">
        <v>708</v>
      </c>
      <c r="E68" s="49">
        <v>2122</v>
      </c>
      <c r="F68" s="49">
        <v>1</v>
      </c>
      <c r="G68" s="49">
        <v>1236</v>
      </c>
      <c r="H68" s="49">
        <v>1336</v>
      </c>
      <c r="I68" s="13">
        <v>-1</v>
      </c>
      <c r="J68" s="13">
        <v>528</v>
      </c>
      <c r="K68" s="13">
        <v>-786</v>
      </c>
    </row>
    <row r="69" spans="1:11" ht="15.9" hidden="1" thickTop="1" thickBot="1">
      <c r="A69" t="s">
        <v>235</v>
      </c>
      <c r="B69" t="s">
        <v>238</v>
      </c>
      <c r="C69" s="49">
        <v>7</v>
      </c>
      <c r="D69" s="49">
        <v>300</v>
      </c>
      <c r="E69" s="49">
        <v>10270</v>
      </c>
      <c r="F69" s="49">
        <v>5</v>
      </c>
      <c r="G69" s="49">
        <v>400</v>
      </c>
      <c r="H69" s="49">
        <v>1220</v>
      </c>
      <c r="I69" s="13">
        <v>-2</v>
      </c>
      <c r="J69" s="13">
        <v>100</v>
      </c>
      <c r="K69" s="13">
        <v>-9050</v>
      </c>
    </row>
    <row r="70" spans="1:11" ht="15.9" hidden="1" thickTop="1" thickBot="1">
      <c r="A70" t="s">
        <v>235</v>
      </c>
      <c r="B70" t="s">
        <v>239</v>
      </c>
      <c r="C70" s="49">
        <v>1</v>
      </c>
      <c r="D70" s="49">
        <v>298</v>
      </c>
      <c r="E70" s="49">
        <v>398</v>
      </c>
      <c r="F70" s="49">
        <v>3</v>
      </c>
      <c r="G70" s="49">
        <v>300</v>
      </c>
      <c r="H70" s="49">
        <v>68228</v>
      </c>
      <c r="I70" s="13">
        <v>2</v>
      </c>
      <c r="J70" s="13">
        <v>2</v>
      </c>
      <c r="K70" s="13">
        <v>67830</v>
      </c>
    </row>
    <row r="71" spans="1:11" ht="15.9" hidden="1" thickTop="1" thickBot="1">
      <c r="A71" t="s">
        <v>235</v>
      </c>
      <c r="B71" t="s">
        <v>240</v>
      </c>
      <c r="C71" s="49">
        <v>2</v>
      </c>
      <c r="D71" s="49">
        <v>2026</v>
      </c>
      <c r="E71" s="49">
        <v>2526</v>
      </c>
      <c r="F71" s="49">
        <v>4</v>
      </c>
      <c r="G71" s="49">
        <v>1996</v>
      </c>
      <c r="H71" s="49">
        <v>2396</v>
      </c>
      <c r="I71" s="13">
        <v>2</v>
      </c>
      <c r="J71" s="13">
        <v>-30</v>
      </c>
      <c r="K71" s="13">
        <v>-130</v>
      </c>
    </row>
    <row r="72" spans="1:11" ht="15.9" hidden="1" thickTop="1" thickBot="1">
      <c r="A72" t="s">
        <v>235</v>
      </c>
      <c r="B72" t="s">
        <v>241</v>
      </c>
      <c r="C72" s="49">
        <v>3</v>
      </c>
      <c r="D72" s="49">
        <v>2153</v>
      </c>
      <c r="E72" s="49">
        <v>2973</v>
      </c>
      <c r="F72" s="49">
        <v>4</v>
      </c>
      <c r="G72" s="49">
        <v>1061</v>
      </c>
      <c r="H72" s="49">
        <v>5305</v>
      </c>
      <c r="I72" s="13">
        <v>1</v>
      </c>
      <c r="J72" s="13">
        <v>-1092</v>
      </c>
      <c r="K72" s="13">
        <v>2332</v>
      </c>
    </row>
    <row r="73" spans="1:11" ht="15.9" hidden="1" thickTop="1" thickBot="1">
      <c r="A73" t="s">
        <v>20</v>
      </c>
      <c r="B73" t="s">
        <v>157</v>
      </c>
      <c r="C73" s="49">
        <v>1</v>
      </c>
      <c r="D73" s="49">
        <v>1204</v>
      </c>
      <c r="E73" s="49">
        <v>1404</v>
      </c>
      <c r="F73" s="49">
        <v>2</v>
      </c>
      <c r="G73" s="49">
        <v>245</v>
      </c>
      <c r="H73" s="49">
        <v>445</v>
      </c>
      <c r="I73" s="13">
        <v>1</v>
      </c>
      <c r="J73" s="13">
        <v>-959</v>
      </c>
      <c r="K73" s="13">
        <v>-959</v>
      </c>
    </row>
    <row r="74" spans="1:11" ht="15.9" hidden="1" thickTop="1" thickBot="1">
      <c r="A74" t="s">
        <v>20</v>
      </c>
      <c r="B74" t="s">
        <v>123</v>
      </c>
      <c r="C74" s="49">
        <v>3</v>
      </c>
      <c r="D74" s="49">
        <v>7803</v>
      </c>
      <c r="E74" s="49">
        <v>8303</v>
      </c>
      <c r="F74" s="49">
        <v>5</v>
      </c>
      <c r="G74" s="49">
        <v>1460</v>
      </c>
      <c r="H74" s="49">
        <v>2860</v>
      </c>
      <c r="I74" s="13">
        <v>2</v>
      </c>
      <c r="J74" s="13">
        <v>-6343</v>
      </c>
      <c r="K74" s="13">
        <v>-5443</v>
      </c>
    </row>
    <row r="75" spans="1:11" ht="15.9" hidden="1" thickTop="1" thickBot="1">
      <c r="A75" t="s">
        <v>20</v>
      </c>
      <c r="B75" t="s">
        <v>41</v>
      </c>
      <c r="C75" s="49">
        <v>10</v>
      </c>
      <c r="D75" s="49">
        <v>6898</v>
      </c>
      <c r="E75" s="49">
        <v>8858</v>
      </c>
      <c r="F75" s="49">
        <v>7</v>
      </c>
      <c r="G75" s="49">
        <v>4824</v>
      </c>
      <c r="H75" s="49">
        <v>8238</v>
      </c>
      <c r="I75" s="13">
        <v>-3</v>
      </c>
      <c r="J75" s="13">
        <v>-2074</v>
      </c>
      <c r="K75" s="13">
        <v>-620</v>
      </c>
    </row>
    <row r="76" spans="1:11" ht="15.9" hidden="1" thickTop="1" thickBot="1">
      <c r="A76" t="s">
        <v>20</v>
      </c>
      <c r="B76" t="s">
        <v>93</v>
      </c>
      <c r="C76" s="49">
        <v>1</v>
      </c>
      <c r="D76" s="49">
        <v>398</v>
      </c>
      <c r="E76" s="49">
        <v>498</v>
      </c>
      <c r="F76" s="49">
        <v>5</v>
      </c>
      <c r="G76" s="49">
        <v>2320</v>
      </c>
      <c r="H76" s="49">
        <v>2740</v>
      </c>
      <c r="I76" s="13">
        <v>4</v>
      </c>
      <c r="J76" s="13">
        <v>1922</v>
      </c>
      <c r="K76" s="13">
        <v>2242</v>
      </c>
    </row>
    <row r="77" spans="1:11" ht="15.9" hidden="1" thickTop="1" thickBot="1">
      <c r="A77" t="s">
        <v>20</v>
      </c>
      <c r="B77" t="s">
        <v>21</v>
      </c>
      <c r="C77" s="49">
        <v>1</v>
      </c>
      <c r="D77" s="49">
        <v>120</v>
      </c>
      <c r="E77" s="49">
        <v>220</v>
      </c>
      <c r="F77" s="49">
        <v>6</v>
      </c>
      <c r="G77" s="49">
        <v>11036</v>
      </c>
      <c r="H77" s="49">
        <v>11836</v>
      </c>
      <c r="I77" s="13">
        <v>5</v>
      </c>
      <c r="J77" s="13">
        <v>10916</v>
      </c>
      <c r="K77" s="13">
        <v>11616</v>
      </c>
    </row>
    <row r="78" spans="1:11" ht="15.9" hidden="1" thickTop="1" thickBot="1">
      <c r="A78" t="s">
        <v>20</v>
      </c>
      <c r="B78" t="s">
        <v>67</v>
      </c>
      <c r="C78" s="49">
        <v>10</v>
      </c>
      <c r="D78" s="49">
        <v>14437</v>
      </c>
      <c r="E78" s="49">
        <v>17337</v>
      </c>
      <c r="F78" s="49">
        <v>7</v>
      </c>
      <c r="G78" s="49">
        <v>8264</v>
      </c>
      <c r="H78" s="49">
        <v>10364</v>
      </c>
      <c r="I78" s="13">
        <v>-3</v>
      </c>
      <c r="J78" s="13">
        <v>-6173</v>
      </c>
      <c r="K78" s="13">
        <v>-6973</v>
      </c>
    </row>
    <row r="79" spans="1:11" ht="15.9" hidden="1" thickTop="1" thickBot="1">
      <c r="A79" t="s">
        <v>20</v>
      </c>
      <c r="B79" t="s">
        <v>158</v>
      </c>
      <c r="C79" s="49">
        <v>6</v>
      </c>
      <c r="D79" s="49">
        <v>6948</v>
      </c>
      <c r="E79" s="49">
        <v>7548</v>
      </c>
      <c r="F79" s="49">
        <v>3</v>
      </c>
      <c r="G79" s="49">
        <v>4688</v>
      </c>
      <c r="H79" s="49">
        <v>6578</v>
      </c>
      <c r="I79" s="13">
        <v>-3</v>
      </c>
      <c r="J79" s="13">
        <v>-2260</v>
      </c>
      <c r="K79" s="13">
        <v>-970</v>
      </c>
    </row>
    <row r="80" spans="1:11" ht="15.9" hidden="1" thickTop="1" thickBot="1">
      <c r="A80" t="s">
        <v>39</v>
      </c>
      <c r="B80" t="s">
        <v>42</v>
      </c>
      <c r="C80" s="49">
        <v>8</v>
      </c>
      <c r="D80" s="49">
        <v>4477</v>
      </c>
      <c r="E80" s="49">
        <v>5152</v>
      </c>
      <c r="F80" s="49">
        <v>10</v>
      </c>
      <c r="G80" s="49">
        <v>12846</v>
      </c>
      <c r="H80" s="49">
        <v>15916</v>
      </c>
      <c r="I80" s="13">
        <v>2</v>
      </c>
      <c r="J80" s="13">
        <v>8369</v>
      </c>
      <c r="K80" s="13">
        <v>10764</v>
      </c>
    </row>
    <row r="81" spans="1:11" ht="15.9" hidden="1" thickTop="1" thickBot="1">
      <c r="A81" t="s">
        <v>39</v>
      </c>
      <c r="B81" t="s">
        <v>160</v>
      </c>
      <c r="C81" s="49">
        <v>1</v>
      </c>
      <c r="D81" s="49">
        <v>96</v>
      </c>
      <c r="E81" s="49">
        <v>196</v>
      </c>
      <c r="F81" s="49">
        <v>1</v>
      </c>
      <c r="G81" s="49">
        <v>1880</v>
      </c>
      <c r="H81" s="49">
        <v>2000</v>
      </c>
      <c r="I81" s="13">
        <v>0</v>
      </c>
      <c r="J81" s="13">
        <v>1784</v>
      </c>
      <c r="K81" s="13">
        <v>1804</v>
      </c>
    </row>
    <row r="82" spans="1:11" ht="15.9" hidden="1" thickTop="1" thickBot="1">
      <c r="A82" t="s">
        <v>39</v>
      </c>
      <c r="B82" t="s">
        <v>63</v>
      </c>
      <c r="C82" s="49">
        <v>6</v>
      </c>
      <c r="D82" s="49">
        <v>3394</v>
      </c>
      <c r="E82" s="49">
        <v>4019</v>
      </c>
      <c r="F82" s="49">
        <v>4</v>
      </c>
      <c r="G82" s="49">
        <v>5178</v>
      </c>
      <c r="H82" s="49">
        <v>5778</v>
      </c>
      <c r="I82" s="13">
        <v>-2</v>
      </c>
      <c r="J82" s="13">
        <v>1784</v>
      </c>
      <c r="K82" s="13">
        <v>1759</v>
      </c>
    </row>
    <row r="83" spans="1:11" ht="15.9" hidden="1" thickTop="1" thickBot="1">
      <c r="A83" t="s">
        <v>39</v>
      </c>
      <c r="B83" t="s">
        <v>46</v>
      </c>
      <c r="C83" s="49">
        <v>5</v>
      </c>
      <c r="D83" s="49">
        <v>7510</v>
      </c>
      <c r="E83" s="49">
        <v>8510</v>
      </c>
      <c r="F83" s="49">
        <v>5</v>
      </c>
      <c r="G83" s="49">
        <v>13518</v>
      </c>
      <c r="H83" s="49">
        <v>15938</v>
      </c>
      <c r="I83" s="13">
        <v>0</v>
      </c>
      <c r="J83" s="13">
        <v>6008</v>
      </c>
      <c r="K83" s="13">
        <v>7428</v>
      </c>
    </row>
    <row r="84" spans="1:11" ht="15.9" hidden="1" thickTop="1" thickBot="1">
      <c r="A84" t="s">
        <v>39</v>
      </c>
      <c r="B84" t="s">
        <v>52</v>
      </c>
      <c r="C84" s="49">
        <v>8</v>
      </c>
      <c r="D84" s="49">
        <v>4167</v>
      </c>
      <c r="E84" s="49">
        <v>4792</v>
      </c>
      <c r="F84" s="49">
        <v>7</v>
      </c>
      <c r="G84" s="49">
        <v>3725</v>
      </c>
      <c r="H84" s="49">
        <v>4550</v>
      </c>
      <c r="I84" s="13">
        <v>-1</v>
      </c>
      <c r="J84" s="13">
        <v>-442</v>
      </c>
      <c r="K84" s="13">
        <v>-242</v>
      </c>
    </row>
    <row r="85" spans="1:11" ht="15.9" hidden="1" thickTop="1" thickBot="1">
      <c r="A85" t="s">
        <v>39</v>
      </c>
      <c r="B85" t="s">
        <v>159</v>
      </c>
      <c r="C85" s="49">
        <v>3</v>
      </c>
      <c r="D85" s="49">
        <v>78</v>
      </c>
      <c r="E85" s="49">
        <v>178</v>
      </c>
      <c r="F85" s="49">
        <v>1</v>
      </c>
      <c r="G85" s="49">
        <v>0</v>
      </c>
      <c r="H85" s="49">
        <v>100</v>
      </c>
      <c r="I85" s="13">
        <v>-2</v>
      </c>
      <c r="J85" s="13">
        <v>-78</v>
      </c>
      <c r="K85" s="13">
        <v>-78</v>
      </c>
    </row>
    <row r="86" spans="1:11" ht="15.9" hidden="1" thickTop="1" thickBot="1">
      <c r="A86" t="s">
        <v>39</v>
      </c>
      <c r="B86" t="s">
        <v>194</v>
      </c>
      <c r="C86" s="49">
        <v>1</v>
      </c>
      <c r="D86" s="49">
        <v>50</v>
      </c>
      <c r="E86" s="49">
        <v>50</v>
      </c>
      <c r="F86" s="49">
        <v>0</v>
      </c>
      <c r="G86" s="49">
        <v>0</v>
      </c>
      <c r="H86" s="49">
        <v>0</v>
      </c>
      <c r="I86" s="13">
        <v>-1</v>
      </c>
      <c r="J86" s="13">
        <v>-50</v>
      </c>
      <c r="K86" s="13">
        <v>-50</v>
      </c>
    </row>
    <row r="87" spans="1:11" ht="15.9" hidden="1" thickTop="1" thickBot="1">
      <c r="A87" t="s">
        <v>39</v>
      </c>
      <c r="B87" t="s">
        <v>242</v>
      </c>
      <c r="C87" s="49">
        <v>0</v>
      </c>
      <c r="D87" s="49">
        <v>0</v>
      </c>
      <c r="E87" s="49">
        <v>0</v>
      </c>
      <c r="F87" s="49">
        <v>4</v>
      </c>
      <c r="G87" s="49">
        <v>3933</v>
      </c>
      <c r="H87" s="49">
        <v>4233</v>
      </c>
      <c r="I87" s="13">
        <v>4</v>
      </c>
      <c r="J87" s="13">
        <v>3933</v>
      </c>
      <c r="K87" s="13">
        <v>4233</v>
      </c>
    </row>
    <row r="88" spans="1:11" ht="15.9" hidden="1" thickTop="1" thickBot="1">
      <c r="A88" t="s">
        <v>39</v>
      </c>
      <c r="B88" t="s">
        <v>47</v>
      </c>
      <c r="C88" s="49">
        <v>1</v>
      </c>
      <c r="D88" s="49">
        <v>50</v>
      </c>
      <c r="E88" s="49">
        <v>50</v>
      </c>
      <c r="F88" s="49">
        <v>3</v>
      </c>
      <c r="G88" s="49">
        <v>1408</v>
      </c>
      <c r="H88" s="49">
        <v>1808</v>
      </c>
      <c r="I88" s="13">
        <v>2</v>
      </c>
      <c r="J88" s="13">
        <v>1358</v>
      </c>
      <c r="K88" s="13">
        <v>1758</v>
      </c>
    </row>
    <row r="89" spans="1:11" ht="15.9" hidden="1" thickTop="1" thickBot="1">
      <c r="A89" t="s">
        <v>39</v>
      </c>
      <c r="B89" t="s">
        <v>108</v>
      </c>
      <c r="C89" s="49">
        <v>3</v>
      </c>
      <c r="D89" s="49">
        <v>838</v>
      </c>
      <c r="E89" s="49">
        <v>1038</v>
      </c>
      <c r="F89" s="49">
        <v>0</v>
      </c>
      <c r="G89" s="49">
        <v>0</v>
      </c>
      <c r="H89" s="49">
        <v>0</v>
      </c>
      <c r="I89" s="13">
        <v>-3</v>
      </c>
      <c r="J89" s="13">
        <v>-838</v>
      </c>
      <c r="K89" s="13">
        <v>-1038</v>
      </c>
    </row>
    <row r="90" spans="1:11" ht="15.9" hidden="1" thickTop="1" thickBot="1">
      <c r="A90" t="s">
        <v>39</v>
      </c>
      <c r="B90" t="s">
        <v>195</v>
      </c>
      <c r="C90" s="49">
        <v>4</v>
      </c>
      <c r="D90" s="49">
        <v>2028</v>
      </c>
      <c r="E90" s="49">
        <v>2348</v>
      </c>
      <c r="F90" s="49">
        <v>2</v>
      </c>
      <c r="G90" s="49">
        <v>2440</v>
      </c>
      <c r="H90" s="49">
        <v>2660</v>
      </c>
      <c r="I90" s="13">
        <v>-2</v>
      </c>
      <c r="J90" s="13">
        <v>412</v>
      </c>
      <c r="K90" s="13">
        <v>312</v>
      </c>
    </row>
    <row r="91" spans="1:11" ht="15.9" thickTop="1" thickBot="1">
      <c r="A91" t="s">
        <v>75</v>
      </c>
      <c r="B91" t="s">
        <v>68</v>
      </c>
      <c r="C91" s="49">
        <v>3</v>
      </c>
      <c r="D91" s="49">
        <v>0</v>
      </c>
      <c r="E91" s="49">
        <v>200</v>
      </c>
      <c r="F91" s="49">
        <v>2</v>
      </c>
      <c r="G91" s="49">
        <v>150</v>
      </c>
      <c r="H91" s="49">
        <v>350</v>
      </c>
      <c r="I91" s="13">
        <v>-1</v>
      </c>
      <c r="J91" s="13">
        <v>150</v>
      </c>
      <c r="K91" s="13">
        <v>150</v>
      </c>
    </row>
    <row r="92" spans="1:11" ht="15.9" thickTop="1" thickBot="1">
      <c r="A92" t="s">
        <v>75</v>
      </c>
      <c r="B92" t="s">
        <v>99</v>
      </c>
      <c r="C92" s="49">
        <v>6</v>
      </c>
      <c r="D92" s="49">
        <v>2110</v>
      </c>
      <c r="E92" s="49">
        <v>2710</v>
      </c>
      <c r="F92" s="49">
        <v>3</v>
      </c>
      <c r="G92" s="49">
        <v>600</v>
      </c>
      <c r="H92" s="49">
        <v>1200</v>
      </c>
      <c r="I92" s="13">
        <v>-3</v>
      </c>
      <c r="J92" s="13">
        <v>-1510</v>
      </c>
      <c r="K92" s="13">
        <v>-1510</v>
      </c>
    </row>
    <row r="93" spans="1:11" ht="15.9" thickTop="1" thickBot="1">
      <c r="A93" t="s">
        <v>75</v>
      </c>
      <c r="B93" t="s">
        <v>197</v>
      </c>
      <c r="C93" s="49">
        <v>1</v>
      </c>
      <c r="D93" s="49">
        <v>100</v>
      </c>
      <c r="E93" s="49">
        <v>200</v>
      </c>
      <c r="F93" s="49">
        <v>2</v>
      </c>
      <c r="G93" s="49">
        <v>45</v>
      </c>
      <c r="H93" s="49">
        <v>45</v>
      </c>
      <c r="I93" s="13">
        <v>1</v>
      </c>
      <c r="J93" s="13">
        <v>-55</v>
      </c>
      <c r="K93" s="13">
        <v>-155</v>
      </c>
    </row>
    <row r="94" spans="1:11" ht="15.9" thickTop="1" thickBot="1">
      <c r="A94" t="s">
        <v>75</v>
      </c>
      <c r="B94" t="s">
        <v>69</v>
      </c>
      <c r="C94" s="49">
        <v>5</v>
      </c>
      <c r="D94" s="49">
        <v>1087</v>
      </c>
      <c r="E94" s="49">
        <v>1512</v>
      </c>
      <c r="F94" s="49">
        <v>11</v>
      </c>
      <c r="G94" s="49">
        <v>4756</v>
      </c>
      <c r="H94" s="49">
        <v>6278</v>
      </c>
      <c r="I94" s="13">
        <v>6</v>
      </c>
      <c r="J94" s="13">
        <v>3669</v>
      </c>
      <c r="K94" s="13">
        <v>4766</v>
      </c>
    </row>
    <row r="95" spans="1:11" ht="15.45" thickTop="1">
      <c r="A95" t="s">
        <v>75</v>
      </c>
      <c r="B95" t="s">
        <v>196</v>
      </c>
      <c r="C95" s="49">
        <v>1</v>
      </c>
      <c r="D95" s="49">
        <v>566</v>
      </c>
      <c r="E95" s="49">
        <v>666</v>
      </c>
      <c r="F95" s="49">
        <v>3</v>
      </c>
      <c r="G95" s="49">
        <v>1940</v>
      </c>
      <c r="H95" s="49">
        <v>2140</v>
      </c>
      <c r="I95" s="13">
        <v>2</v>
      </c>
      <c r="J95" s="13">
        <v>1374</v>
      </c>
      <c r="K95" s="13">
        <v>1474</v>
      </c>
    </row>
    <row r="96" spans="1:11" ht="15.45" hidden="1" thickTop="1">
      <c r="A96" t="s">
        <v>22</v>
      </c>
      <c r="B96" t="s">
        <v>23</v>
      </c>
      <c r="C96" s="49">
        <v>6</v>
      </c>
      <c r="D96" s="49">
        <v>4706</v>
      </c>
      <c r="E96" s="49">
        <v>8109</v>
      </c>
      <c r="F96" s="49">
        <v>0</v>
      </c>
      <c r="G96" s="49">
        <v>0</v>
      </c>
      <c r="H96" s="49">
        <v>0</v>
      </c>
      <c r="I96" s="13">
        <v>-6</v>
      </c>
      <c r="J96" s="13">
        <v>-4706</v>
      </c>
      <c r="K96" s="13">
        <v>-8109</v>
      </c>
    </row>
    <row r="97" spans="1:11" ht="15.45" hidden="1" thickTop="1">
      <c r="A97" t="s">
        <v>22</v>
      </c>
      <c r="B97" t="s">
        <v>58</v>
      </c>
      <c r="C97" s="49">
        <v>7</v>
      </c>
      <c r="D97" s="49">
        <v>18790</v>
      </c>
      <c r="E97" s="49">
        <v>26932</v>
      </c>
      <c r="F97" s="49">
        <v>10</v>
      </c>
      <c r="G97" s="49">
        <v>32415</v>
      </c>
      <c r="H97" s="49">
        <v>41836</v>
      </c>
      <c r="I97" s="13">
        <v>3</v>
      </c>
      <c r="J97" s="13">
        <v>13625</v>
      </c>
      <c r="K97" s="13">
        <v>14904</v>
      </c>
    </row>
    <row r="98" spans="1:11" ht="15.45" hidden="1" thickTop="1">
      <c r="A98" t="s">
        <v>22</v>
      </c>
      <c r="B98" t="s">
        <v>198</v>
      </c>
      <c r="C98" s="49">
        <v>2</v>
      </c>
      <c r="D98" s="49">
        <v>248</v>
      </c>
      <c r="E98" s="49">
        <v>348</v>
      </c>
      <c r="F98" s="49">
        <v>2</v>
      </c>
      <c r="G98" s="49">
        <v>1756</v>
      </c>
      <c r="H98" s="49">
        <v>1966</v>
      </c>
      <c r="I98" s="13">
        <v>0</v>
      </c>
      <c r="J98" s="13">
        <v>1508</v>
      </c>
      <c r="K98" s="13">
        <v>1618</v>
      </c>
    </row>
    <row r="99" spans="1:11" ht="15.45" hidden="1" thickTop="1">
      <c r="A99" t="s">
        <v>24</v>
      </c>
      <c r="B99" t="s">
        <v>162</v>
      </c>
      <c r="C99" s="49">
        <v>3</v>
      </c>
      <c r="D99" s="49">
        <v>90</v>
      </c>
      <c r="E99" s="49">
        <v>230</v>
      </c>
      <c r="F99" s="49">
        <v>3</v>
      </c>
      <c r="G99" s="49">
        <v>158</v>
      </c>
      <c r="H99" s="49">
        <v>258</v>
      </c>
      <c r="I99" s="13">
        <v>0</v>
      </c>
      <c r="J99" s="13">
        <v>68</v>
      </c>
      <c r="K99" s="13">
        <v>28</v>
      </c>
    </row>
    <row r="100" spans="1:11" ht="15.45" hidden="1" thickTop="1">
      <c r="A100" t="s">
        <v>24</v>
      </c>
      <c r="B100" t="s">
        <v>161</v>
      </c>
      <c r="C100" s="49">
        <v>13</v>
      </c>
      <c r="D100" s="49">
        <v>25471</v>
      </c>
      <c r="E100" s="49">
        <v>30065</v>
      </c>
      <c r="F100" s="49">
        <v>6</v>
      </c>
      <c r="G100" s="49">
        <v>8414</v>
      </c>
      <c r="H100" s="49">
        <v>9314</v>
      </c>
      <c r="I100" s="13">
        <v>-7</v>
      </c>
      <c r="J100" s="13">
        <v>-17057</v>
      </c>
      <c r="K100" s="13">
        <v>-20751</v>
      </c>
    </row>
    <row r="101" spans="1:11" ht="15.45" hidden="1" thickTop="1">
      <c r="A101" t="s">
        <v>24</v>
      </c>
      <c r="B101" t="s">
        <v>26</v>
      </c>
      <c r="C101" s="49">
        <v>2</v>
      </c>
      <c r="D101" s="49">
        <v>3952</v>
      </c>
      <c r="E101" s="49">
        <v>11960</v>
      </c>
      <c r="F101" s="49">
        <v>6</v>
      </c>
      <c r="G101" s="49">
        <v>3938</v>
      </c>
      <c r="H101" s="49">
        <v>4838</v>
      </c>
      <c r="I101" s="13">
        <v>4</v>
      </c>
      <c r="J101" s="13">
        <v>-14</v>
      </c>
      <c r="K101" s="13">
        <v>-7122</v>
      </c>
    </row>
    <row r="102" spans="1:11" ht="15.45" hidden="1" thickTop="1">
      <c r="A102" t="s">
        <v>24</v>
      </c>
      <c r="B102" t="s">
        <v>27</v>
      </c>
      <c r="C102" s="49">
        <v>3</v>
      </c>
      <c r="D102" s="49">
        <v>560</v>
      </c>
      <c r="E102" s="49">
        <v>810</v>
      </c>
      <c r="F102" s="49">
        <v>2</v>
      </c>
      <c r="G102" s="49">
        <v>70</v>
      </c>
      <c r="H102" s="49">
        <v>170</v>
      </c>
      <c r="I102" s="13">
        <v>-1</v>
      </c>
      <c r="J102" s="13">
        <v>-490</v>
      </c>
      <c r="K102" s="13">
        <v>-640</v>
      </c>
    </row>
    <row r="103" spans="1:11" ht="15.45" hidden="1" thickTop="1">
      <c r="A103" t="s">
        <v>24</v>
      </c>
      <c r="B103" t="s">
        <v>49</v>
      </c>
      <c r="C103" s="49">
        <v>6</v>
      </c>
      <c r="D103" s="49">
        <v>2523</v>
      </c>
      <c r="E103" s="49">
        <v>3023</v>
      </c>
      <c r="F103" s="49">
        <v>6</v>
      </c>
      <c r="G103" s="49">
        <v>4216</v>
      </c>
      <c r="H103" s="49">
        <v>5066</v>
      </c>
      <c r="I103" s="13">
        <v>0</v>
      </c>
      <c r="J103" s="13">
        <v>1693</v>
      </c>
      <c r="K103" s="13">
        <v>2043</v>
      </c>
    </row>
    <row r="104" spans="1:11" ht="15.45" hidden="1" thickTop="1">
      <c r="A104" t="s">
        <v>24</v>
      </c>
      <c r="B104" t="s">
        <v>25</v>
      </c>
      <c r="C104" s="49">
        <v>8</v>
      </c>
      <c r="D104" s="49">
        <v>20424</v>
      </c>
      <c r="E104" s="49">
        <v>23824</v>
      </c>
      <c r="F104" s="49">
        <v>4</v>
      </c>
      <c r="G104" s="49">
        <v>11038</v>
      </c>
      <c r="H104" s="49">
        <v>11288</v>
      </c>
      <c r="I104" s="13">
        <v>-4</v>
      </c>
      <c r="J104" s="13">
        <v>-9386</v>
      </c>
      <c r="K104" s="13">
        <v>-12536</v>
      </c>
    </row>
    <row r="105" spans="1:11" ht="15.45" hidden="1" thickTop="1">
      <c r="A105" t="s">
        <v>24</v>
      </c>
      <c r="B105" t="s">
        <v>64</v>
      </c>
      <c r="C105" s="49">
        <v>1</v>
      </c>
      <c r="D105" s="49">
        <v>808</v>
      </c>
      <c r="E105" s="49">
        <v>908</v>
      </c>
      <c r="F105" s="49">
        <v>0</v>
      </c>
      <c r="G105" s="49">
        <v>0</v>
      </c>
      <c r="H105" s="49">
        <v>0</v>
      </c>
      <c r="I105" s="13">
        <v>-1</v>
      </c>
      <c r="J105" s="13">
        <v>-808</v>
      </c>
      <c r="K105" s="13">
        <v>-908</v>
      </c>
    </row>
    <row r="106" spans="1:11" ht="15.45" hidden="1" thickTop="1">
      <c r="A106" t="s">
        <v>24</v>
      </c>
      <c r="B106" t="s">
        <v>139</v>
      </c>
      <c r="C106" s="49">
        <v>2</v>
      </c>
      <c r="D106" s="49">
        <v>2465</v>
      </c>
      <c r="E106" s="49">
        <v>3595</v>
      </c>
      <c r="F106" s="49">
        <v>1</v>
      </c>
      <c r="G106" s="49">
        <v>-10</v>
      </c>
      <c r="H106" s="49">
        <v>90</v>
      </c>
      <c r="I106" s="13">
        <v>-1</v>
      </c>
      <c r="J106" s="13">
        <v>-2475</v>
      </c>
      <c r="K106" s="13">
        <v>-3505</v>
      </c>
    </row>
    <row r="107" spans="1:11" ht="15.45" hidden="1" thickTop="1">
      <c r="A107" t="s">
        <v>28</v>
      </c>
      <c r="B107" t="s">
        <v>50</v>
      </c>
      <c r="C107" s="49">
        <v>4</v>
      </c>
      <c r="D107" s="49">
        <v>6685</v>
      </c>
      <c r="E107" s="49">
        <v>8804</v>
      </c>
      <c r="F107" s="49">
        <v>4</v>
      </c>
      <c r="G107" s="49">
        <v>3863</v>
      </c>
      <c r="H107" s="49">
        <v>4388</v>
      </c>
      <c r="I107" s="13">
        <v>0</v>
      </c>
      <c r="J107" s="13">
        <v>-2822</v>
      </c>
      <c r="K107" s="13">
        <v>-4416</v>
      </c>
    </row>
    <row r="108" spans="1:11" ht="15.45" hidden="1" thickTop="1">
      <c r="A108" t="s">
        <v>28</v>
      </c>
      <c r="B108" t="s">
        <v>109</v>
      </c>
      <c r="C108" s="49">
        <v>2</v>
      </c>
      <c r="D108" s="49">
        <v>1680</v>
      </c>
      <c r="E108" s="49">
        <v>1930</v>
      </c>
      <c r="F108" s="49">
        <v>3</v>
      </c>
      <c r="G108" s="49">
        <v>45</v>
      </c>
      <c r="H108" s="49">
        <v>45</v>
      </c>
      <c r="I108" s="13">
        <v>1</v>
      </c>
      <c r="J108" s="13">
        <v>-1635</v>
      </c>
      <c r="K108" s="13">
        <v>-1885</v>
      </c>
    </row>
    <row r="109" spans="1:11" ht="15.45" hidden="1" thickTop="1">
      <c r="A109" t="s">
        <v>28</v>
      </c>
      <c r="B109" t="s">
        <v>140</v>
      </c>
      <c r="C109" s="49">
        <v>9</v>
      </c>
      <c r="D109" s="49">
        <v>4869</v>
      </c>
      <c r="E109" s="49">
        <v>5829</v>
      </c>
      <c r="F109" s="49">
        <v>4</v>
      </c>
      <c r="G109" s="49">
        <v>188</v>
      </c>
      <c r="H109" s="49">
        <v>388</v>
      </c>
      <c r="I109" s="13">
        <v>-5</v>
      </c>
      <c r="J109" s="13">
        <v>-4681</v>
      </c>
      <c r="K109" s="13">
        <v>-5441</v>
      </c>
    </row>
    <row r="110" spans="1:11" ht="15.45" hidden="1" thickTop="1">
      <c r="A110" t="s">
        <v>28</v>
      </c>
      <c r="B110" t="s">
        <v>48</v>
      </c>
      <c r="C110" s="49">
        <v>3</v>
      </c>
      <c r="D110" s="49">
        <v>524</v>
      </c>
      <c r="E110" s="49">
        <v>826</v>
      </c>
      <c r="F110" s="49">
        <v>5</v>
      </c>
      <c r="G110" s="49">
        <v>1187</v>
      </c>
      <c r="H110" s="49">
        <v>1189</v>
      </c>
      <c r="I110" s="13">
        <v>2</v>
      </c>
      <c r="J110" s="13">
        <v>663</v>
      </c>
      <c r="K110" s="13">
        <v>363</v>
      </c>
    </row>
    <row r="111" spans="1:11" ht="15.45" hidden="1" thickTop="1">
      <c r="A111" t="s">
        <v>28</v>
      </c>
      <c r="B111" t="s">
        <v>163</v>
      </c>
      <c r="C111" s="49">
        <v>6</v>
      </c>
      <c r="D111" s="49">
        <v>1663</v>
      </c>
      <c r="E111" s="49">
        <v>1973</v>
      </c>
      <c r="F111" s="49">
        <v>4</v>
      </c>
      <c r="G111" s="49">
        <v>1526</v>
      </c>
      <c r="H111" s="49">
        <v>1726</v>
      </c>
      <c r="I111" s="13">
        <v>-2</v>
      </c>
      <c r="J111" s="13">
        <v>-137</v>
      </c>
      <c r="K111" s="13">
        <v>-247</v>
      </c>
    </row>
    <row r="112" spans="1:11" ht="15.45" hidden="1" thickTop="1">
      <c r="A112" t="s">
        <v>28</v>
      </c>
      <c r="B112" t="s">
        <v>30</v>
      </c>
      <c r="C112" s="49">
        <v>3</v>
      </c>
      <c r="D112" s="49">
        <v>2253</v>
      </c>
      <c r="E112" s="49">
        <v>2453</v>
      </c>
      <c r="F112" s="49">
        <v>4</v>
      </c>
      <c r="G112" s="49">
        <v>3066</v>
      </c>
      <c r="H112" s="49">
        <v>3706</v>
      </c>
      <c r="I112" s="13">
        <v>1</v>
      </c>
      <c r="J112" s="13">
        <v>813</v>
      </c>
      <c r="K112" s="13">
        <v>1253</v>
      </c>
    </row>
    <row r="113" spans="1:11" ht="15.45" hidden="1" thickTop="1">
      <c r="A113" t="s">
        <v>28</v>
      </c>
      <c r="B113" t="s">
        <v>29</v>
      </c>
      <c r="C113" s="49">
        <v>6</v>
      </c>
      <c r="D113" s="49">
        <v>1790</v>
      </c>
      <c r="E113" s="49">
        <v>2340</v>
      </c>
      <c r="F113" s="49">
        <v>5</v>
      </c>
      <c r="G113" s="49">
        <v>4242</v>
      </c>
      <c r="H113" s="49">
        <v>4642</v>
      </c>
      <c r="I113" s="13">
        <v>-1</v>
      </c>
      <c r="J113" s="13">
        <v>2452</v>
      </c>
      <c r="K113" s="13">
        <v>2302</v>
      </c>
    </row>
    <row r="114" spans="1:11" ht="15.45" hidden="1" thickTop="1">
      <c r="A114" t="s">
        <v>28</v>
      </c>
      <c r="B114" t="s">
        <v>141</v>
      </c>
      <c r="C114" s="49">
        <v>4</v>
      </c>
      <c r="D114" s="49">
        <v>1631</v>
      </c>
      <c r="E114" s="49">
        <v>2031</v>
      </c>
      <c r="F114" s="49">
        <v>0</v>
      </c>
      <c r="G114" s="49">
        <v>0</v>
      </c>
      <c r="H114" s="49">
        <v>0</v>
      </c>
      <c r="I114" s="13">
        <v>-4</v>
      </c>
      <c r="J114" s="13">
        <v>-1631</v>
      </c>
      <c r="K114" s="13">
        <v>-2031</v>
      </c>
    </row>
    <row r="115" spans="1:11" ht="15.45" hidden="1" thickTop="1">
      <c r="A115" t="s">
        <v>31</v>
      </c>
      <c r="B115" t="s">
        <v>32</v>
      </c>
      <c r="C115" s="49">
        <v>6</v>
      </c>
      <c r="D115" s="49">
        <v>7148</v>
      </c>
      <c r="E115" s="49">
        <v>8348</v>
      </c>
      <c r="F115" s="49">
        <v>1</v>
      </c>
      <c r="G115" s="49">
        <v>1220</v>
      </c>
      <c r="H115" s="49">
        <v>1320</v>
      </c>
      <c r="I115" s="13">
        <v>-5</v>
      </c>
      <c r="J115" s="13">
        <v>-5928</v>
      </c>
      <c r="K115" s="13">
        <v>-7028</v>
      </c>
    </row>
    <row r="116" spans="1:11" ht="15.45" hidden="1" thickTop="1">
      <c r="A116" t="s">
        <v>31</v>
      </c>
      <c r="B116" t="s">
        <v>106</v>
      </c>
      <c r="C116" s="49">
        <v>8</v>
      </c>
      <c r="D116" s="49">
        <v>5913</v>
      </c>
      <c r="E116" s="49">
        <v>6813</v>
      </c>
      <c r="F116" s="49">
        <v>9</v>
      </c>
      <c r="G116" s="49">
        <v>2426</v>
      </c>
      <c r="H116" s="49">
        <v>3226</v>
      </c>
      <c r="I116" s="13">
        <v>1</v>
      </c>
      <c r="J116" s="13">
        <v>-3487</v>
      </c>
      <c r="K116" s="13">
        <v>-3587</v>
      </c>
    </row>
    <row r="117" spans="1:11" ht="15.45" hidden="1" thickTop="1">
      <c r="A117" t="s">
        <v>31</v>
      </c>
      <c r="B117" t="s">
        <v>94</v>
      </c>
      <c r="C117" s="49">
        <v>4</v>
      </c>
      <c r="D117" s="49">
        <v>346</v>
      </c>
      <c r="E117" s="49">
        <v>548</v>
      </c>
      <c r="F117" s="49">
        <v>2</v>
      </c>
      <c r="G117" s="49">
        <v>911</v>
      </c>
      <c r="H117" s="49">
        <v>1111</v>
      </c>
      <c r="I117" s="13">
        <v>-2</v>
      </c>
      <c r="J117" s="13">
        <v>565</v>
      </c>
      <c r="K117" s="13">
        <v>563</v>
      </c>
    </row>
    <row r="118" spans="1:11" ht="15.45" hidden="1" thickTop="1">
      <c r="A118" t="s">
        <v>31</v>
      </c>
      <c r="B118" t="s">
        <v>33</v>
      </c>
      <c r="C118" s="49">
        <v>3</v>
      </c>
      <c r="D118" s="49">
        <v>380</v>
      </c>
      <c r="E118" s="49">
        <v>480</v>
      </c>
      <c r="F118" s="49">
        <v>2</v>
      </c>
      <c r="G118" s="49">
        <v>848</v>
      </c>
      <c r="H118" s="49">
        <v>948</v>
      </c>
      <c r="I118" s="13">
        <v>-1</v>
      </c>
      <c r="J118" s="13">
        <v>468</v>
      </c>
      <c r="K118" s="13">
        <v>468</v>
      </c>
    </row>
    <row r="119" spans="1:11" ht="15.45" hidden="1" thickTop="1">
      <c r="A119" t="s">
        <v>31</v>
      </c>
      <c r="B119" t="s">
        <v>95</v>
      </c>
      <c r="C119" s="49">
        <v>6</v>
      </c>
      <c r="D119" s="49">
        <v>3971</v>
      </c>
      <c r="E119" s="49">
        <v>4971</v>
      </c>
      <c r="F119" s="49">
        <v>3</v>
      </c>
      <c r="G119" s="49">
        <v>936</v>
      </c>
      <c r="H119" s="49">
        <v>1136</v>
      </c>
      <c r="I119" s="13">
        <v>-3</v>
      </c>
      <c r="J119" s="13">
        <v>-3035</v>
      </c>
      <c r="K119" s="13">
        <v>-3835</v>
      </c>
    </row>
    <row r="120" spans="1:11">
      <c r="A120" s="87" t="s">
        <v>244</v>
      </c>
      <c r="B120" s="88"/>
      <c r="C120" s="89">
        <f>SUBTOTAL(109,表10[房台数])</f>
        <v>16</v>
      </c>
      <c r="D120" s="89">
        <f>SUBTOTAL(109,表10[实际业绩])</f>
        <v>3863</v>
      </c>
      <c r="E120" s="89">
        <f>SUBTOTAL(109,表10[系统业绩])</f>
        <v>5288</v>
      </c>
      <c r="F120" s="89">
        <f>SUBTOTAL(109,表10[[房台数     ]])</f>
        <v>21</v>
      </c>
      <c r="G120" s="89">
        <f>SUBTOTAL(109,表10[[实际业绩        ]])</f>
        <v>7491</v>
      </c>
      <c r="H120" s="89">
        <f>SUBTOTAL(109,表10[[系统业绩       ]])</f>
        <v>10013</v>
      </c>
      <c r="I120" s="89">
        <f>SUBTOTAL(109,表10[[房台数      ]])</f>
        <v>5</v>
      </c>
      <c r="J120" s="89">
        <f>SUBTOTAL(109,表10[[实际业绩      ]])</f>
        <v>3628</v>
      </c>
      <c r="K120" s="89">
        <f>SUBTOTAL(109,表10[[系统业绩      ]])</f>
        <v>4725</v>
      </c>
    </row>
  </sheetData>
  <mergeCells count="4">
    <mergeCell ref="F2:H2"/>
    <mergeCell ref="C2:E2"/>
    <mergeCell ref="I2:K2"/>
    <mergeCell ref="A1:K1"/>
  </mergeCells>
  <phoneticPr fontId="16" type="noConversion"/>
  <pageMargins left="0.7" right="0.7" top="0.34" bottom="0.31" header="0.3" footer="0.3"/>
  <pageSetup paperSize="9" orientation="landscape" horizontalDpi="180" verticalDpi="18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4</vt:i4>
      </vt:variant>
    </vt:vector>
  </HeadingPairs>
  <TitlesOfParts>
    <vt:vector size="11" baseType="lpstr">
      <vt:lpstr>任务完成奖励 </vt:lpstr>
      <vt:lpstr>销售任务完成情况 </vt:lpstr>
      <vt:lpstr>后勤任务完成情况  </vt:lpstr>
      <vt:lpstr>月每日营业额 </vt:lpstr>
      <vt:lpstr>部门赠送统计</vt:lpstr>
      <vt:lpstr>部门订台业绩汇总</vt:lpstr>
      <vt:lpstr>销-销售1部</vt:lpstr>
      <vt:lpstr>'后勤任务完成情况  '!Print_Area</vt:lpstr>
      <vt:lpstr>'任务完成奖励 '!Print_Area</vt:lpstr>
      <vt:lpstr>'销售任务完成情况 '!Print_Area</vt:lpstr>
      <vt:lpstr>'销-销售1部'!Print_Area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tang</cp:lastModifiedBy>
  <cp:lastPrinted>2021-01-31T19:39:25Z</cp:lastPrinted>
  <dcterms:created xsi:type="dcterms:W3CDTF">2016-08-12T03:16:00Z</dcterms:created>
  <dcterms:modified xsi:type="dcterms:W3CDTF">2021-02-07T18:56:04Z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