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ng\Desktop\稽核\周报\"/>
    </mc:Choice>
  </mc:AlternateContent>
  <xr:revisionPtr revIDLastSave="0" documentId="13_ncr:1_{72E6C564-3C80-43C4-8E64-334A1E39F724}" xr6:coauthVersionLast="45" xr6:coauthVersionMax="45" xr10:uidLastSave="{00000000-0000-0000-0000-000000000000}"/>
  <bookViews>
    <workbookView xWindow="2571" yWindow="2571" windowWidth="18515" windowHeight="11280" tabRatio="917" activeTab="3" xr2:uid="{00000000-000D-0000-FFFF-FFFF00000000}"/>
  </bookViews>
  <sheets>
    <sheet name="任务完成奖励 " sheetId="52" r:id="rId1"/>
    <sheet name="销售任务完成情况 " sheetId="49" r:id="rId2"/>
    <sheet name="后勤任务完成情况  " sheetId="53" r:id="rId3"/>
    <sheet name="月每日营业额 " sheetId="50" r:id="rId4"/>
    <sheet name="部门赠送统计" sheetId="20" r:id="rId5"/>
    <sheet name="部门订台业绩汇总" sheetId="4" r:id="rId6"/>
    <sheet name="销-销售1部" sheetId="3" r:id="rId7"/>
    <sheet name="销-销售2部" sheetId="39" r:id="rId8"/>
    <sheet name="销-销售5部 " sheetId="48" r:id="rId9"/>
    <sheet name="销-销售6部" sheetId="42" r:id="rId10"/>
    <sheet name="销-销售7部" sheetId="37" r:id="rId11"/>
    <sheet name="销-销售8部" sheetId="38" r:id="rId12"/>
    <sheet name="销-销售9部" sheetId="41" r:id="rId13"/>
    <sheet name="资源部" sheetId="45" r:id="rId14"/>
    <sheet name="国际部" sheetId="43" r:id="rId15"/>
    <sheet name="市场部" sheetId="44" r:id="rId16"/>
    <sheet name="先锋团" sheetId="46" r:id="rId17"/>
  </sheets>
  <externalReferences>
    <externalReference r:id="rId18"/>
  </externalReferences>
  <definedNames>
    <definedName name="_xlnm._FilterDatabase" localSheetId="14" hidden="1">国际部!$A$3:$H$37</definedName>
    <definedName name="_xlnm._FilterDatabase" localSheetId="15" hidden="1">市场部!$A$3:$H$7</definedName>
    <definedName name="_xlnm._FilterDatabase" localSheetId="16" hidden="1">先锋团!$A$3:$H$16</definedName>
    <definedName name="_xlnm._FilterDatabase" localSheetId="6" hidden="1">'销-销售1部'!$A$3:$H$11</definedName>
    <definedName name="_xlnm._FilterDatabase" localSheetId="7" hidden="1">'销-销售2部'!$A$3:$H$16</definedName>
    <definedName name="_xlnm._FilterDatabase" localSheetId="8" hidden="1">'销-销售5部 '!$A$3:$H$9</definedName>
    <definedName name="_xlnm._FilterDatabase" localSheetId="9" hidden="1">'销-销售6部'!$A$3:$H$7</definedName>
    <definedName name="_xlnm._FilterDatabase" localSheetId="10" hidden="1">'销-销售7部'!$A$3:$H$12</definedName>
    <definedName name="_xlnm._FilterDatabase" localSheetId="11" hidden="1">'销-销售8部'!$A$3:$H$15</definedName>
    <definedName name="_xlnm._FilterDatabase" localSheetId="12" hidden="1">'销-销售9部'!$A$3:$H$9</definedName>
    <definedName name="_xlnm._FilterDatabase" localSheetId="13" hidden="1">资源部!$A$3:$H$18</definedName>
    <definedName name="_xlnm.Print_Area" localSheetId="2">'后勤任务完成情况  '!$A$1:$J$8</definedName>
    <definedName name="_xlnm.Print_Area" localSheetId="0">'任务完成奖励 '!$A$1:$H$20</definedName>
    <definedName name="_xlnm.Print_Area" localSheetId="1">'销售任务完成情况 '!$A$1:$J$19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50" l="1"/>
  <c r="C5" i="4"/>
  <c r="D5" i="4"/>
  <c r="E5" i="4"/>
  <c r="F5" i="4"/>
  <c r="G5" i="4"/>
  <c r="H5" i="4"/>
  <c r="C6" i="4"/>
  <c r="I6" i="4" s="1"/>
  <c r="D6" i="4"/>
  <c r="E6" i="4"/>
  <c r="F6" i="4"/>
  <c r="G6" i="4"/>
  <c r="H6" i="4"/>
  <c r="C7" i="4"/>
  <c r="D7" i="4"/>
  <c r="E7" i="4"/>
  <c r="K7" i="4" s="1"/>
  <c r="F7" i="4"/>
  <c r="G7" i="4"/>
  <c r="H7" i="4"/>
  <c r="C8" i="4"/>
  <c r="D8" i="4"/>
  <c r="E8" i="4"/>
  <c r="F8" i="4"/>
  <c r="I8" i="4" s="1"/>
  <c r="G8" i="4"/>
  <c r="H8" i="4"/>
  <c r="C9" i="4"/>
  <c r="D9" i="4"/>
  <c r="E9" i="4"/>
  <c r="F9" i="4"/>
  <c r="G9" i="4"/>
  <c r="H9" i="4"/>
  <c r="C10" i="4"/>
  <c r="I10" i="4" s="1"/>
  <c r="D10" i="4"/>
  <c r="E10" i="4"/>
  <c r="F10" i="4"/>
  <c r="G10" i="4"/>
  <c r="H10" i="4"/>
  <c r="C11" i="4"/>
  <c r="D11" i="4"/>
  <c r="E11" i="4"/>
  <c r="K11" i="4" s="1"/>
  <c r="F11" i="4"/>
  <c r="G11" i="4"/>
  <c r="H11" i="4"/>
  <c r="C12" i="4"/>
  <c r="D12" i="4"/>
  <c r="E12" i="4"/>
  <c r="F12" i="4"/>
  <c r="G12" i="4"/>
  <c r="H12" i="4"/>
  <c r="C13" i="4"/>
  <c r="D13" i="4"/>
  <c r="E13" i="4"/>
  <c r="F13" i="4"/>
  <c r="G13" i="4"/>
  <c r="H13" i="4"/>
  <c r="C14" i="4"/>
  <c r="D14" i="4"/>
  <c r="E14" i="4"/>
  <c r="F14" i="4"/>
  <c r="G14" i="4"/>
  <c r="H14" i="4"/>
  <c r="C15" i="4"/>
  <c r="D15" i="4"/>
  <c r="E15" i="4"/>
  <c r="F15" i="4"/>
  <c r="G15" i="4"/>
  <c r="H15" i="4"/>
  <c r="C16" i="4"/>
  <c r="D16" i="4"/>
  <c r="E16" i="4"/>
  <c r="F16" i="4"/>
  <c r="G16" i="4"/>
  <c r="H16" i="4"/>
  <c r="C17" i="4"/>
  <c r="D17" i="4"/>
  <c r="E17" i="4"/>
  <c r="F17" i="4"/>
  <c r="G17" i="4"/>
  <c r="H17" i="4"/>
  <c r="C18" i="4"/>
  <c r="D18" i="4"/>
  <c r="E18" i="4"/>
  <c r="F18" i="4"/>
  <c r="G18" i="4"/>
  <c r="H18" i="4"/>
  <c r="C19" i="4"/>
  <c r="D19" i="4"/>
  <c r="E19" i="4"/>
  <c r="F19" i="4"/>
  <c r="G19" i="4"/>
  <c r="H19" i="4"/>
  <c r="C20" i="4"/>
  <c r="D20" i="4"/>
  <c r="E20" i="4"/>
  <c r="F20" i="4"/>
  <c r="G20" i="4"/>
  <c r="H20" i="4"/>
  <c r="C21" i="4"/>
  <c r="D21" i="4"/>
  <c r="E21" i="4"/>
  <c r="F21" i="4"/>
  <c r="G21" i="4"/>
  <c r="H21" i="4"/>
  <c r="C22" i="4"/>
  <c r="D22" i="4"/>
  <c r="E22" i="4"/>
  <c r="F22" i="4"/>
  <c r="G22" i="4"/>
  <c r="H22" i="4"/>
  <c r="C23" i="4"/>
  <c r="D23" i="4"/>
  <c r="E23" i="4"/>
  <c r="F23" i="4"/>
  <c r="G23" i="4"/>
  <c r="H23" i="4"/>
  <c r="C24" i="4"/>
  <c r="D24" i="4"/>
  <c r="E24" i="4"/>
  <c r="F24" i="4"/>
  <c r="G24" i="4"/>
  <c r="H24" i="4"/>
  <c r="H4" i="4"/>
  <c r="G4" i="4"/>
  <c r="F4" i="4"/>
  <c r="C4" i="4"/>
  <c r="E4" i="4"/>
  <c r="D4" i="4"/>
  <c r="B6" i="20"/>
  <c r="B7" i="20"/>
  <c r="B8" i="20"/>
  <c r="B9" i="20"/>
  <c r="B10" i="20"/>
  <c r="B11" i="20"/>
  <c r="B12" i="20"/>
  <c r="B13" i="20"/>
  <c r="B14" i="20"/>
  <c r="B15" i="20"/>
  <c r="B16" i="20"/>
  <c r="B5" i="20"/>
  <c r="C17" i="20"/>
  <c r="I9" i="49"/>
  <c r="I11" i="49" s="1"/>
  <c r="J9" i="49"/>
  <c r="H9" i="49"/>
  <c r="I18" i="49"/>
  <c r="H13" i="49"/>
  <c r="I13" i="49"/>
  <c r="J13" i="49"/>
  <c r="H14" i="49"/>
  <c r="I14" i="49"/>
  <c r="J14" i="49"/>
  <c r="H15" i="49"/>
  <c r="I15" i="49"/>
  <c r="J15" i="49"/>
  <c r="H16" i="49"/>
  <c r="I16" i="49"/>
  <c r="J16" i="49"/>
  <c r="H17" i="49"/>
  <c r="I17" i="49"/>
  <c r="J17" i="49"/>
  <c r="J12" i="49"/>
  <c r="I12" i="49"/>
  <c r="H12" i="49"/>
  <c r="J8" i="49"/>
  <c r="I8" i="49"/>
  <c r="H8" i="49"/>
  <c r="J7" i="49"/>
  <c r="I7" i="49"/>
  <c r="H7" i="49"/>
  <c r="G11" i="49"/>
  <c r="G10" i="49"/>
  <c r="G9" i="49"/>
  <c r="E11" i="49"/>
  <c r="E10" i="49"/>
  <c r="E9" i="49"/>
  <c r="E6" i="49"/>
  <c r="E5" i="49"/>
  <c r="E4" i="49"/>
  <c r="F4" i="49"/>
  <c r="J3" i="49"/>
  <c r="I3" i="49"/>
  <c r="H3" i="49"/>
  <c r="E13" i="49"/>
  <c r="F13" i="49"/>
  <c r="G13" i="49"/>
  <c r="E14" i="49"/>
  <c r="F14" i="49"/>
  <c r="G14" i="49"/>
  <c r="E15" i="49"/>
  <c r="F15" i="49"/>
  <c r="G15" i="49"/>
  <c r="E16" i="49"/>
  <c r="F16" i="49"/>
  <c r="G16" i="49"/>
  <c r="E17" i="49"/>
  <c r="F17" i="49"/>
  <c r="G17" i="49"/>
  <c r="E18" i="49"/>
  <c r="F18" i="49"/>
  <c r="G12" i="49"/>
  <c r="F12" i="49"/>
  <c r="E12" i="49"/>
  <c r="E7" i="49"/>
  <c r="F7" i="49"/>
  <c r="G7" i="49"/>
  <c r="E8" i="49"/>
  <c r="F8" i="49"/>
  <c r="G8" i="49"/>
  <c r="G3" i="49"/>
  <c r="F3" i="49"/>
  <c r="E3" i="49"/>
  <c r="H6" i="53"/>
  <c r="E6" i="53"/>
  <c r="H5" i="53"/>
  <c r="E5" i="53"/>
  <c r="H4" i="53"/>
  <c r="E4" i="53"/>
  <c r="J7" i="4" l="1"/>
  <c r="K19" i="4"/>
  <c r="I18" i="4"/>
  <c r="K15" i="4"/>
  <c r="I14" i="4"/>
  <c r="J12" i="4"/>
  <c r="J8" i="4"/>
  <c r="K23" i="4"/>
  <c r="I22" i="4"/>
  <c r="J11" i="4"/>
  <c r="J20" i="4"/>
  <c r="K4" i="4"/>
  <c r="J23" i="4"/>
  <c r="J19" i="4"/>
  <c r="J15" i="4"/>
  <c r="K10" i="4"/>
  <c r="I11" i="4"/>
  <c r="K8" i="4"/>
  <c r="I7" i="4"/>
  <c r="K24" i="4"/>
  <c r="I19" i="4"/>
  <c r="K16" i="4"/>
  <c r="K21" i="4"/>
  <c r="I20" i="4"/>
  <c r="K17" i="4"/>
  <c r="I16" i="4"/>
  <c r="J24" i="4"/>
  <c r="J16" i="4"/>
  <c r="I24" i="4"/>
  <c r="K13" i="4"/>
  <c r="I12" i="4"/>
  <c r="K9" i="4"/>
  <c r="I23" i="4"/>
  <c r="J21" i="4"/>
  <c r="K20" i="4"/>
  <c r="J17" i="4"/>
  <c r="I15" i="4"/>
  <c r="J13" i="4"/>
  <c r="K12" i="4"/>
  <c r="J9" i="4"/>
  <c r="K22" i="4"/>
  <c r="I21" i="4"/>
  <c r="K18" i="4"/>
  <c r="I17" i="4"/>
  <c r="K14" i="4"/>
  <c r="I13" i="4"/>
  <c r="I9" i="4"/>
  <c r="K6" i="4"/>
  <c r="I5" i="4"/>
  <c r="J22" i="4"/>
  <c r="J18" i="4"/>
  <c r="J14" i="4"/>
  <c r="J10" i="4"/>
  <c r="J6" i="4"/>
  <c r="K5" i="4"/>
  <c r="J5" i="4"/>
  <c r="B17" i="20"/>
  <c r="C8" i="20"/>
  <c r="G9" i="45"/>
  <c r="G10" i="45"/>
  <c r="G11" i="45"/>
  <c r="G12" i="45"/>
  <c r="G13" i="45"/>
  <c r="G14" i="45"/>
  <c r="G15" i="45"/>
  <c r="H9" i="45"/>
  <c r="H10" i="45"/>
  <c r="H11" i="45"/>
  <c r="H12" i="45"/>
  <c r="H13" i="45"/>
  <c r="H14" i="45"/>
  <c r="H15" i="45"/>
  <c r="G11" i="46"/>
  <c r="H11" i="46"/>
  <c r="C16" i="46"/>
  <c r="D16" i="46"/>
  <c r="E16" i="46"/>
  <c r="F16" i="46"/>
  <c r="H38" i="43"/>
  <c r="D38" i="43"/>
  <c r="E38" i="43"/>
  <c r="F38" i="43"/>
  <c r="C38" i="43"/>
  <c r="G30" i="43"/>
  <c r="G31" i="43"/>
  <c r="G32" i="43"/>
  <c r="G33" i="43"/>
  <c r="G34" i="43"/>
  <c r="G35" i="43"/>
  <c r="G36" i="43"/>
  <c r="G37" i="43"/>
  <c r="H30" i="43"/>
  <c r="H31" i="43"/>
  <c r="H32" i="43"/>
  <c r="H33" i="43"/>
  <c r="H34" i="43"/>
  <c r="H35" i="43"/>
  <c r="H36" i="43"/>
  <c r="H37" i="43"/>
  <c r="G8" i="39"/>
  <c r="G9" i="39"/>
  <c r="G10" i="39"/>
  <c r="H8" i="39"/>
  <c r="H9" i="39"/>
  <c r="H10" i="39"/>
  <c r="C16" i="39"/>
  <c r="D16" i="39"/>
  <c r="E16" i="39"/>
  <c r="F16" i="39"/>
  <c r="G4" i="3"/>
  <c r="G5" i="3"/>
  <c r="G6" i="3"/>
  <c r="G7" i="3"/>
  <c r="G8" i="3"/>
  <c r="F20" i="50"/>
  <c r="E4" i="52"/>
  <c r="E5" i="52"/>
  <c r="E6" i="52"/>
  <c r="E7" i="52"/>
  <c r="E8" i="52"/>
  <c r="E9" i="52"/>
  <c r="E10" i="52"/>
  <c r="E11" i="52"/>
  <c r="E12" i="52"/>
  <c r="E14" i="52"/>
  <c r="G14" i="46"/>
  <c r="H14" i="46"/>
  <c r="G15" i="46"/>
  <c r="H15" i="46"/>
  <c r="G8" i="46"/>
  <c r="H8" i="46"/>
  <c r="G18" i="43"/>
  <c r="H18" i="43"/>
  <c r="G10" i="43"/>
  <c r="H10" i="43"/>
  <c r="G8" i="45"/>
  <c r="H8" i="45"/>
  <c r="G5" i="45"/>
  <c r="H5" i="45"/>
  <c r="G11" i="38"/>
  <c r="H11" i="38"/>
  <c r="G4" i="38"/>
  <c r="H4" i="38"/>
  <c r="G11" i="37"/>
  <c r="H11" i="37"/>
  <c r="G7" i="37"/>
  <c r="H7" i="37"/>
  <c r="E12" i="37"/>
  <c r="F12" i="37"/>
  <c r="G6" i="42"/>
  <c r="H6" i="42"/>
  <c r="G14" i="39"/>
  <c r="H14" i="39"/>
  <c r="G15" i="39"/>
  <c r="H15" i="39"/>
  <c r="G16" i="39"/>
  <c r="H16" i="39"/>
  <c r="G9" i="3"/>
  <c r="H9" i="3"/>
  <c r="G10" i="3"/>
  <c r="H10" i="3"/>
  <c r="D10" i="20"/>
  <c r="D11" i="20"/>
  <c r="D12" i="20"/>
  <c r="D13" i="20"/>
  <c r="D14" i="20"/>
  <c r="D15" i="20"/>
  <c r="D16" i="20"/>
  <c r="F13" i="50"/>
  <c r="C7" i="44"/>
  <c r="D7" i="44"/>
  <c r="F7" i="44"/>
  <c r="E7" i="44"/>
  <c r="G7" i="44" s="1"/>
  <c r="F6" i="50"/>
  <c r="A1" i="39"/>
  <c r="F3" i="50"/>
  <c r="C34" i="50"/>
  <c r="D34" i="50"/>
  <c r="E34" i="50"/>
  <c r="B34" i="50"/>
  <c r="E3" i="52"/>
  <c r="H6" i="44"/>
  <c r="G6" i="44"/>
  <c r="H28" i="43"/>
  <c r="G27" i="43"/>
  <c r="H27" i="43"/>
  <c r="H7" i="41"/>
  <c r="G28" i="43"/>
  <c r="G26" i="43"/>
  <c r="H26" i="43"/>
  <c r="G7" i="41"/>
  <c r="G8" i="41"/>
  <c r="H8" i="41"/>
  <c r="H4" i="3"/>
  <c r="G22" i="43"/>
  <c r="H22" i="43"/>
  <c r="G12" i="46"/>
  <c r="H13" i="46"/>
  <c r="H12" i="46"/>
  <c r="G13" i="46"/>
  <c r="H6" i="41"/>
  <c r="G6" i="41"/>
  <c r="H7" i="44"/>
  <c r="D7" i="20"/>
  <c r="D9" i="20"/>
  <c r="D6" i="20"/>
  <c r="D5" i="20"/>
  <c r="J4" i="49"/>
  <c r="A1" i="48"/>
  <c r="H13" i="38"/>
  <c r="G13" i="38"/>
  <c r="G10" i="46"/>
  <c r="H7" i="3"/>
  <c r="H10" i="38"/>
  <c r="G10" i="38"/>
  <c r="H10" i="46"/>
  <c r="H12" i="38"/>
  <c r="G12" i="38"/>
  <c r="C10" i="48"/>
  <c r="G4" i="48"/>
  <c r="F10" i="48"/>
  <c r="H5" i="48"/>
  <c r="G5" i="48"/>
  <c r="D10" i="48"/>
  <c r="H10" i="48" s="1"/>
  <c r="H4" i="48"/>
  <c r="E10" i="48"/>
  <c r="H8" i="3"/>
  <c r="G10" i="48"/>
  <c r="G24" i="43"/>
  <c r="H17" i="45"/>
  <c r="H25" i="43"/>
  <c r="H16" i="45"/>
  <c r="G16" i="45"/>
  <c r="G17" i="45"/>
  <c r="H24" i="43"/>
  <c r="G25" i="43"/>
  <c r="H19" i="43"/>
  <c r="G20" i="43"/>
  <c r="H5" i="41"/>
  <c r="H20" i="43"/>
  <c r="G19" i="43"/>
  <c r="G5" i="41"/>
  <c r="H14" i="38"/>
  <c r="G14" i="38"/>
  <c r="H9" i="38"/>
  <c r="G9" i="38"/>
  <c r="H10" i="37"/>
  <c r="G10" i="37"/>
  <c r="A1" i="46"/>
  <c r="A1" i="45"/>
  <c r="A1" i="44"/>
  <c r="A1" i="43"/>
  <c r="A1" i="41"/>
  <c r="A1" i="38"/>
  <c r="A1" i="37"/>
  <c r="A1" i="42"/>
  <c r="H7" i="46"/>
  <c r="G7" i="46"/>
  <c r="G11" i="43"/>
  <c r="H11" i="43"/>
  <c r="G12" i="43"/>
  <c r="H12" i="43"/>
  <c r="H7" i="45"/>
  <c r="H6" i="45"/>
  <c r="G7" i="45"/>
  <c r="G6" i="45"/>
  <c r="G8" i="38"/>
  <c r="H8" i="38"/>
  <c r="H13" i="39"/>
  <c r="G7" i="39"/>
  <c r="H11" i="39"/>
  <c r="H7" i="39"/>
  <c r="G5" i="39"/>
  <c r="G11" i="39"/>
  <c r="G6" i="39"/>
  <c r="H5" i="39"/>
  <c r="H12" i="39"/>
  <c r="G12" i="39"/>
  <c r="H6" i="39"/>
  <c r="G13" i="39"/>
  <c r="C18" i="45"/>
  <c r="F18" i="45"/>
  <c r="E18" i="45"/>
  <c r="G18" i="45"/>
  <c r="D18" i="45"/>
  <c r="E11" i="3"/>
  <c r="G11" i="3" s="1"/>
  <c r="D11" i="3"/>
  <c r="H11" i="3" s="1"/>
  <c r="C11" i="3"/>
  <c r="D15" i="38"/>
  <c r="C15" i="38"/>
  <c r="E15" i="38"/>
  <c r="F15" i="38"/>
  <c r="F11" i="3"/>
  <c r="H18" i="45"/>
  <c r="F7" i="42"/>
  <c r="G17" i="43"/>
  <c r="C7" i="42"/>
  <c r="D7" i="42"/>
  <c r="E7" i="42"/>
  <c r="G21" i="43"/>
  <c r="C12" i="37"/>
  <c r="G12" i="37" s="1"/>
  <c r="D12" i="37"/>
  <c r="H12" i="37" s="1"/>
  <c r="H23" i="43"/>
  <c r="C9" i="41"/>
  <c r="D9" i="41"/>
  <c r="E9" i="41"/>
  <c r="F9" i="41"/>
  <c r="G23" i="43"/>
  <c r="H21" i="43"/>
  <c r="H4" i="37"/>
  <c r="G7" i="38"/>
  <c r="H6" i="3"/>
  <c r="G9" i="43"/>
  <c r="H9" i="43"/>
  <c r="G5" i="42"/>
  <c r="G4" i="43"/>
  <c r="G38" i="43" s="1"/>
  <c r="H16" i="43"/>
  <c r="G6" i="46"/>
  <c r="G8" i="43"/>
  <c r="H6" i="37"/>
  <c r="G7" i="43"/>
  <c r="G6" i="43"/>
  <c r="H4" i="46"/>
  <c r="H8" i="37"/>
  <c r="H4" i="39"/>
  <c r="H17" i="43"/>
  <c r="H15" i="43"/>
  <c r="H7" i="43"/>
  <c r="G5" i="38"/>
  <c r="H5" i="38"/>
  <c r="G6" i="38"/>
  <c r="H4" i="42"/>
  <c r="G14" i="43"/>
  <c r="G9" i="46"/>
  <c r="H9" i="46"/>
  <c r="H6" i="38"/>
  <c r="H5" i="42"/>
  <c r="G15" i="43"/>
  <c r="G4" i="45"/>
  <c r="H4" i="45"/>
  <c r="G4" i="44"/>
  <c r="H4" i="44"/>
  <c r="H5" i="44"/>
  <c r="G5" i="44"/>
  <c r="H13" i="43"/>
  <c r="H8" i="43"/>
  <c r="G16" i="43"/>
  <c r="H6" i="43"/>
  <c r="H14" i="43"/>
  <c r="H5" i="43"/>
  <c r="H4" i="43"/>
  <c r="G5" i="43"/>
  <c r="G13" i="43"/>
  <c r="H6" i="46"/>
  <c r="G4" i="46"/>
  <c r="G5" i="46"/>
  <c r="H5" i="46"/>
  <c r="G4" i="42"/>
  <c r="G4" i="39"/>
  <c r="H4" i="41"/>
  <c r="G4" i="41"/>
  <c r="H7" i="38"/>
  <c r="G4" i="37"/>
  <c r="G6" i="37"/>
  <c r="G9" i="37"/>
  <c r="G5" i="37"/>
  <c r="G8" i="37"/>
  <c r="H5" i="37"/>
  <c r="H9" i="37"/>
  <c r="H5" i="3"/>
  <c r="G15" i="38"/>
  <c r="H15" i="38"/>
  <c r="G29" i="43"/>
  <c r="H7" i="42"/>
  <c r="H29" i="43"/>
  <c r="H16" i="46"/>
  <c r="G16" i="46"/>
  <c r="G7" i="42"/>
  <c r="G9" i="41"/>
  <c r="H9" i="41"/>
  <c r="J4" i="4" l="1"/>
  <c r="D8" i="20"/>
  <c r="D17" i="20" s="1"/>
  <c r="I4" i="4"/>
</calcChain>
</file>

<file path=xl/sharedStrings.xml><?xml version="1.0" encoding="utf-8"?>
<sst xmlns="http://schemas.openxmlformats.org/spreadsheetml/2006/main" count="560" uniqueCount="270">
  <si>
    <t>序号</t>
  </si>
  <si>
    <t>部门</t>
  </si>
  <si>
    <t>月业绩完成比例</t>
  </si>
  <si>
    <t>月累计业绩</t>
  </si>
  <si>
    <t>市场部</t>
  </si>
  <si>
    <t>国际部</t>
  </si>
  <si>
    <t>先锋团</t>
  </si>
  <si>
    <t>业绩总额</t>
  </si>
  <si>
    <t>赠送/业绩</t>
  </si>
  <si>
    <t>部门赠送总计</t>
  </si>
  <si>
    <t>上周</t>
  </si>
  <si>
    <t>本周</t>
  </si>
  <si>
    <t>和上周对比增减</t>
  </si>
  <si>
    <t>订台人</t>
  </si>
  <si>
    <t>房台数</t>
  </si>
  <si>
    <t>实际业绩</t>
  </si>
  <si>
    <t>国际李景松</t>
  </si>
  <si>
    <t>国际王正忠</t>
  </si>
  <si>
    <t>国际杨菊</t>
  </si>
  <si>
    <t>先锋-高军望</t>
  </si>
  <si>
    <t>销-销售1部</t>
  </si>
  <si>
    <t>一部管毓寿</t>
  </si>
  <si>
    <t>销-销售6部</t>
  </si>
  <si>
    <t>六部孙浩</t>
  </si>
  <si>
    <t>销-销售7部</t>
  </si>
  <si>
    <t>七部邓懿娜</t>
  </si>
  <si>
    <t>七部李华贵</t>
  </si>
  <si>
    <t>七部李忠语</t>
  </si>
  <si>
    <t>销-销售8部</t>
  </si>
  <si>
    <t>八部罗豪</t>
  </si>
  <si>
    <t>八部王涛</t>
  </si>
  <si>
    <t>销-销售9部</t>
  </si>
  <si>
    <t>九部王亚轩</t>
  </si>
  <si>
    <t>九部赵芸芸</t>
  </si>
  <si>
    <t>与上周对比增减</t>
  </si>
  <si>
    <t>开台数</t>
  </si>
  <si>
    <t>业绩部门</t>
  </si>
  <si>
    <t>\</t>
    <phoneticPr fontId="16" type="noConversion"/>
  </si>
  <si>
    <t>房台数2</t>
  </si>
  <si>
    <t>实际业绩3</t>
  </si>
  <si>
    <t>房台数5</t>
  </si>
  <si>
    <t>实际业绩6</t>
  </si>
  <si>
    <t>月实际台数</t>
    <phoneticPr fontId="16" type="noConversion"/>
  </si>
  <si>
    <t>销-销售2部</t>
  </si>
  <si>
    <t>先锋团</t>
    <phoneticPr fontId="16" type="noConversion"/>
  </si>
  <si>
    <t>一部李龙</t>
  </si>
  <si>
    <t>二部安祖培</t>
  </si>
  <si>
    <t>房台数</t>
    <phoneticPr fontId="16" type="noConversion"/>
  </si>
  <si>
    <t>实际业绩</t>
    <phoneticPr fontId="16" type="noConversion"/>
  </si>
  <si>
    <t>销售7部</t>
    <phoneticPr fontId="16" type="noConversion"/>
  </si>
  <si>
    <t>销售8部</t>
    <phoneticPr fontId="16" type="noConversion"/>
  </si>
  <si>
    <t>销售9部</t>
    <phoneticPr fontId="16" type="noConversion"/>
  </si>
  <si>
    <t>销售2部</t>
    <phoneticPr fontId="16" type="noConversion"/>
  </si>
  <si>
    <t>销售6部</t>
    <phoneticPr fontId="16" type="noConversion"/>
  </si>
  <si>
    <t>实际业绩3</t>
    <phoneticPr fontId="16" type="noConversion"/>
  </si>
  <si>
    <t>赠送总额</t>
    <phoneticPr fontId="16" type="noConversion"/>
  </si>
  <si>
    <t>总计</t>
    <phoneticPr fontId="16" type="noConversion"/>
  </si>
  <si>
    <t>气氛道具</t>
    <phoneticPr fontId="16" type="noConversion"/>
  </si>
  <si>
    <t>二部徐超</t>
  </si>
  <si>
    <t>二部陆庆超</t>
  </si>
  <si>
    <t>八部王俊杰</t>
  </si>
  <si>
    <t>七部王涛</t>
  </si>
  <si>
    <t>总计</t>
    <phoneticPr fontId="16" type="noConversion"/>
  </si>
  <si>
    <t>八部任凯</t>
  </si>
  <si>
    <t>国际李义</t>
  </si>
  <si>
    <t>二部李梅梅</t>
  </si>
  <si>
    <t>总计</t>
    <phoneticPr fontId="16" type="noConversion"/>
  </si>
  <si>
    <t>总计</t>
    <phoneticPr fontId="16" type="noConversion"/>
  </si>
  <si>
    <t>总计</t>
    <phoneticPr fontId="16" type="noConversion"/>
  </si>
  <si>
    <t>运营部</t>
    <phoneticPr fontId="16" type="noConversion"/>
  </si>
  <si>
    <t>礼宾部</t>
    <phoneticPr fontId="16" type="noConversion"/>
  </si>
  <si>
    <t>出品部</t>
    <phoneticPr fontId="16" type="noConversion"/>
  </si>
  <si>
    <t>工程部</t>
    <phoneticPr fontId="16" type="noConversion"/>
  </si>
  <si>
    <t>完成比例</t>
    <phoneticPr fontId="16" type="noConversion"/>
  </si>
  <si>
    <t>总计</t>
    <phoneticPr fontId="16" type="noConversion"/>
  </si>
  <si>
    <t>六部许鹏</t>
  </si>
  <si>
    <t>国际朱丽婷</t>
  </si>
  <si>
    <t>国际严万繁</t>
  </si>
  <si>
    <t>国际廖昌兰</t>
  </si>
  <si>
    <t>总计</t>
    <phoneticPr fontId="16" type="noConversion"/>
  </si>
  <si>
    <t>二部张海江</t>
  </si>
  <si>
    <t>七部郭定国</t>
  </si>
  <si>
    <t>国际范龚超</t>
  </si>
  <si>
    <t>独立团</t>
    <phoneticPr fontId="16" type="noConversion"/>
  </si>
  <si>
    <t xml:space="preserve">                   </t>
    <phoneticPr fontId="16" type="noConversion"/>
  </si>
  <si>
    <t>一部赵双</t>
  </si>
  <si>
    <t>五部张仕凯</t>
  </si>
  <si>
    <t>五部熊欢</t>
  </si>
  <si>
    <t>五部陈永勇</t>
  </si>
  <si>
    <t>国际黄彪</t>
  </si>
  <si>
    <t>独立1-白文贵</t>
  </si>
  <si>
    <t>独立2-肖品</t>
  </si>
  <si>
    <t>独立2-肖跃</t>
  </si>
  <si>
    <t>独立3-李文涛</t>
  </si>
  <si>
    <t>先锋-苟印贤</t>
  </si>
  <si>
    <t>先锋李文城</t>
  </si>
  <si>
    <t>独-1部</t>
    <phoneticPr fontId="16" type="noConversion"/>
  </si>
  <si>
    <t>独-2部</t>
    <phoneticPr fontId="16" type="noConversion"/>
  </si>
  <si>
    <t>独-3部</t>
    <phoneticPr fontId="16" type="noConversion"/>
  </si>
  <si>
    <t>销-销售5部</t>
  </si>
  <si>
    <t>汇总</t>
    <phoneticPr fontId="16" type="noConversion"/>
  </si>
  <si>
    <t>资源部</t>
    <phoneticPr fontId="16" type="noConversion"/>
  </si>
  <si>
    <t>订台业绩</t>
    <phoneticPr fontId="16" type="noConversion"/>
  </si>
  <si>
    <t>项目</t>
    <phoneticPr fontId="16" type="noConversion"/>
  </si>
  <si>
    <t>完成业绩</t>
    <phoneticPr fontId="16" type="noConversion"/>
  </si>
  <si>
    <t>目标</t>
    <phoneticPr fontId="16" type="noConversion"/>
  </si>
  <si>
    <t>月基本目标业绩</t>
  </si>
  <si>
    <t>日期</t>
    <phoneticPr fontId="16" type="noConversion"/>
  </si>
  <si>
    <t>主营业务收入</t>
  </si>
  <si>
    <t>营业外收入</t>
  </si>
  <si>
    <t>营业收入</t>
  </si>
  <si>
    <t>国际部</t>
    <phoneticPr fontId="16" type="noConversion"/>
  </si>
  <si>
    <t>台数任务</t>
    <phoneticPr fontId="16" type="noConversion"/>
  </si>
  <si>
    <t>业绩任务</t>
    <phoneticPr fontId="16" type="noConversion"/>
  </si>
  <si>
    <t>月实际业绩</t>
    <phoneticPr fontId="16" type="noConversion"/>
  </si>
  <si>
    <t>后勤部门任务统计</t>
    <phoneticPr fontId="16" type="noConversion"/>
  </si>
  <si>
    <t>销-销售5部</t>
    <phoneticPr fontId="16" type="noConversion"/>
  </si>
  <si>
    <t>独立团</t>
    <phoneticPr fontId="16" type="noConversion"/>
  </si>
  <si>
    <t>资源部汇总</t>
    <phoneticPr fontId="16" type="noConversion"/>
  </si>
  <si>
    <t>独立团汇总</t>
    <phoneticPr fontId="16" type="noConversion"/>
  </si>
  <si>
    <t>一部杨志红</t>
  </si>
  <si>
    <t>九部肖遥</t>
  </si>
  <si>
    <t>九部阮清勇</t>
  </si>
  <si>
    <t>先锋-何博</t>
  </si>
  <si>
    <t>先锋-聂登雄</t>
  </si>
  <si>
    <t>周累计业绩</t>
    <phoneticPr fontId="16" type="noConversion"/>
  </si>
  <si>
    <t>八部吕涛</t>
  </si>
  <si>
    <t>二部陈志琴</t>
  </si>
  <si>
    <t>五部王红军</t>
  </si>
  <si>
    <t>国际李贵婷</t>
  </si>
  <si>
    <t>市场曹梦倩</t>
  </si>
  <si>
    <t>独立1-陆林吕</t>
  </si>
  <si>
    <t>独立2-王凤</t>
  </si>
  <si>
    <t>独立3-李祥美</t>
  </si>
  <si>
    <t>双项达标奖励</t>
    <phoneticPr fontId="16" type="noConversion"/>
  </si>
  <si>
    <t>九部王成林</t>
  </si>
  <si>
    <t>国际郭露璐</t>
  </si>
  <si>
    <t>二部陈远富</t>
  </si>
  <si>
    <t>八部杨勇贵</t>
  </si>
  <si>
    <t>销售9部</t>
    <phoneticPr fontId="16" type="noConversion"/>
  </si>
  <si>
    <t>国际罗梦婷</t>
  </si>
  <si>
    <t>国际邓杰</t>
  </si>
  <si>
    <t>市场部李丽</t>
  </si>
  <si>
    <t>独立韩胜</t>
  </si>
  <si>
    <t>先锋-刘松槐</t>
  </si>
  <si>
    <t>会员中心</t>
    <phoneticPr fontId="16" type="noConversion"/>
  </si>
  <si>
    <t>八部彭才江</t>
  </si>
  <si>
    <t>国际庞媛媛</t>
  </si>
  <si>
    <t>国际康正明</t>
  </si>
  <si>
    <t>运营部</t>
  </si>
  <si>
    <t>礼宾部</t>
  </si>
  <si>
    <t>出品部</t>
  </si>
  <si>
    <t>工程部</t>
  </si>
  <si>
    <t>会员中心</t>
  </si>
  <si>
    <t>一部李成</t>
  </si>
  <si>
    <t>国际黄文</t>
  </si>
  <si>
    <t>市场左青</t>
  </si>
  <si>
    <t>独立王文印</t>
  </si>
  <si>
    <t>完成奖励金额</t>
    <phoneticPr fontId="16" type="noConversion"/>
  </si>
  <si>
    <t>完成情况</t>
    <phoneticPr fontId="16" type="noConversion"/>
  </si>
  <si>
    <t>奖罚情况</t>
    <phoneticPr fontId="16" type="noConversion"/>
  </si>
  <si>
    <t>销-销售2部</t>
    <phoneticPr fontId="16" type="noConversion"/>
  </si>
  <si>
    <t>销-销售1部</t>
    <phoneticPr fontId="16" type="noConversion"/>
  </si>
  <si>
    <t>销-销售8部</t>
    <phoneticPr fontId="16" type="noConversion"/>
  </si>
  <si>
    <t>销-销售9部</t>
    <phoneticPr fontId="16" type="noConversion"/>
  </si>
  <si>
    <t>先锋罗程颢</t>
  </si>
  <si>
    <t>2021年1月营业额汇总</t>
    <phoneticPr fontId="17" type="noConversion"/>
  </si>
  <si>
    <t>总计</t>
    <phoneticPr fontId="16" type="noConversion"/>
  </si>
  <si>
    <t>2021年1月部门业绩汇总</t>
    <phoneticPr fontId="16" type="noConversion"/>
  </si>
  <si>
    <t>2020年1月各部门赠送汇总</t>
    <phoneticPr fontId="16" type="noConversion"/>
  </si>
  <si>
    <t>七部黄光耀</t>
  </si>
  <si>
    <t>八部杨明山</t>
  </si>
  <si>
    <t>八部赵梦</t>
  </si>
  <si>
    <t>国际部刘煜祺</t>
  </si>
  <si>
    <t>国际陈光微</t>
  </si>
  <si>
    <t>国际何蔓宁</t>
  </si>
  <si>
    <t>国际孙启鹏</t>
  </si>
  <si>
    <t>国际王小雪</t>
  </si>
  <si>
    <t>国际詹鼎</t>
  </si>
  <si>
    <t>销-销售2部</t>
    <phoneticPr fontId="16" type="noConversion"/>
  </si>
  <si>
    <t>销-销售6部</t>
    <phoneticPr fontId="16" type="noConversion"/>
  </si>
  <si>
    <t>国际部</t>
    <phoneticPr fontId="16" type="noConversion"/>
  </si>
  <si>
    <t>先锋团</t>
    <phoneticPr fontId="16" type="noConversion"/>
  </si>
  <si>
    <t>销-销售8部</t>
    <phoneticPr fontId="16" type="noConversion"/>
  </si>
  <si>
    <t>销-销售1部</t>
    <phoneticPr fontId="16" type="noConversion"/>
  </si>
  <si>
    <t>销-销售9部</t>
    <phoneticPr fontId="16" type="noConversion"/>
  </si>
  <si>
    <t>销-销售5部</t>
    <phoneticPr fontId="16" type="noConversion"/>
  </si>
  <si>
    <t>市场部</t>
    <phoneticPr fontId="16" type="noConversion"/>
  </si>
  <si>
    <t>一部卯昌义</t>
  </si>
  <si>
    <t>一部颜佳云</t>
  </si>
  <si>
    <t>销-销售1部</t>
    <phoneticPr fontId="16" type="noConversion"/>
  </si>
  <si>
    <t>二部王四超</t>
  </si>
  <si>
    <t>二部张平贵</t>
  </si>
  <si>
    <t>销售2部</t>
  </si>
  <si>
    <t>七部李华</t>
  </si>
  <si>
    <t>七部周江</t>
  </si>
  <si>
    <t>销售7部</t>
  </si>
  <si>
    <t>八部陈茂</t>
  </si>
  <si>
    <t>八部王先胜</t>
  </si>
  <si>
    <t>销售8部</t>
  </si>
  <si>
    <t>独立刘松</t>
  </si>
  <si>
    <t>独立2-李明英</t>
  </si>
  <si>
    <t>独立2-刘文</t>
  </si>
  <si>
    <t>独立松龙</t>
  </si>
  <si>
    <t>先锋金仕才</t>
  </si>
  <si>
    <t>先锋王安云</t>
  </si>
  <si>
    <t>先锋杨秀兰</t>
  </si>
  <si>
    <t>2021年1.18-1.24月部门周业绩任务奖励明细</t>
    <phoneticPr fontId="16" type="noConversion"/>
  </si>
  <si>
    <t>\</t>
    <phoneticPr fontId="16" type="noConversion"/>
  </si>
  <si>
    <t>未完成</t>
    <phoneticPr fontId="16" type="noConversion"/>
  </si>
  <si>
    <t>本周:1.18-1.24</t>
    <phoneticPr fontId="16" type="noConversion"/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</si>
  <si>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</si>
  <si>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</si>
  <si>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</si>
  <si>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</si>
  <si>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</si>
  <si>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</si>
  <si>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</si>
  <si>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</si>
  <si>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</si>
  <si>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</si>
  <si>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</si>
  <si>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</si>
  <si>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</si>
  <si>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</si>
  <si>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</si>
  <si>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</si>
  <si>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</si>
  <si>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</si>
  <si>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</si>
  <si>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</si>
  <si>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</si>
  <si>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</si>
  <si>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</si>
  <si>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</si>
  <si>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 xml:space="preserve"> 周部门数据对比(1.18-1.24)</t>
    <phoneticPr fontId="16" type="noConversion"/>
  </si>
  <si>
    <t>周个人业绩对比分析(1.18-1.24)</t>
    <phoneticPr fontId="16" type="noConversion"/>
  </si>
  <si>
    <t>二部郭平</t>
  </si>
  <si>
    <t>二部严静</t>
  </si>
  <si>
    <t>二部颜健</t>
  </si>
  <si>
    <t>李琴</t>
  </si>
  <si>
    <t>五部袁呈毅</t>
  </si>
  <si>
    <t>六部费义伦</t>
  </si>
  <si>
    <t>国际部李锐锋</t>
  </si>
  <si>
    <t>国际胡小曼</t>
  </si>
  <si>
    <t>国际金艳飞</t>
  </si>
  <si>
    <t>国际刘小翠</t>
  </si>
  <si>
    <t>国际罗栓</t>
  </si>
  <si>
    <t>国际涂丽荣</t>
  </si>
  <si>
    <t>国际王玉梅</t>
  </si>
  <si>
    <t>国际徐佳梦</t>
  </si>
  <si>
    <t>国际许元梦</t>
  </si>
  <si>
    <t>国际张颖</t>
  </si>
  <si>
    <t>国际朱祥旺</t>
  </si>
  <si>
    <t>许世龙</t>
  </si>
  <si>
    <t>先锋-罗龙</t>
  </si>
  <si>
    <t>先锋谭建建</t>
  </si>
  <si>
    <t>独立1-赵婷婷</t>
  </si>
  <si>
    <t>订台业绩</t>
  </si>
  <si>
    <t>花篮业绩</t>
    <phoneticPr fontId="16" type="noConversion"/>
  </si>
  <si>
    <t>系统业绩</t>
    <phoneticPr fontId="16" type="noConversion"/>
  </si>
  <si>
    <t>开台数</t>
    <phoneticPr fontId="16" type="noConversion"/>
  </si>
  <si>
    <t>上周</t>
    <phoneticPr fontId="16" type="noConversion"/>
  </si>
  <si>
    <t>2021-01-25</t>
  </si>
  <si>
    <t>2021-01-26</t>
  </si>
  <si>
    <t>2021-01-27</t>
  </si>
  <si>
    <t>2021-01-28</t>
  </si>
  <si>
    <t>2021-01-29</t>
  </si>
  <si>
    <t>2021-01-30</t>
  </si>
  <si>
    <t>2021-01-31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</si>
</sst>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_);[Red]\(0\)"/>
    <numFmt numFmtId="178" formatCode="0_ ;[Red]\-0\ "/>
    <numFmt numFmtId="179" formatCode="0_ "/>
  </numFmts>
  <fonts count="30">
    <font>
      <sz val="12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8"/>
      <color theme="3"/>
      <name val="DengXian Light"/>
      <family val="1"/>
      <scheme val="major"/>
    </font>
    <font>
      <b/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2"/>
      <color theme="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4"/>
      <name val="宋体"/>
      <family val="3"/>
      <charset val="134"/>
    </font>
    <font>
      <sz val="28"/>
      <color theme="3"/>
      <name val="DengXian Light"/>
      <charset val="134"/>
      <scheme val="major"/>
    </font>
    <font>
      <sz val="9"/>
      <name val="DengXian"/>
      <charset val="134"/>
      <scheme val="minor"/>
    </font>
    <font>
      <sz val="9"/>
      <name val="DengXian"/>
      <family val="3"/>
      <charset val="134"/>
      <scheme val="minor"/>
    </font>
    <font>
      <sz val="20"/>
      <color theme="1"/>
      <name val="DengXian"/>
      <charset val="134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12"/>
      <name val="宋体"/>
      <family val="3"/>
      <charset val="134"/>
    </font>
    <font>
      <sz val="18"/>
      <color theme="3"/>
      <name val="DengXian Light"/>
      <family val="3"/>
      <charset val="134"/>
      <scheme val="major"/>
    </font>
    <font>
      <sz val="26"/>
      <color theme="3"/>
      <name val="DengXian Light"/>
      <family val="3"/>
      <charset val="134"/>
      <scheme val="major"/>
    </font>
    <font>
      <sz val="12"/>
      <color theme="1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5"/>
      <color theme="1"/>
      <name val="DengXian"/>
      <charset val="134"/>
      <scheme val="minor"/>
    </font>
    <font>
      <sz val="12"/>
      <color theme="1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DengXian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5117038483843"/>
        <bgColor theme="4" tint="0.79995117038483843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34998626667073579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34998626667073579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4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theme="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/>
      <top style="thin">
        <color theme="9" tint="-0.249977111117893"/>
      </top>
      <bottom/>
      <diagonal/>
    </border>
    <border>
      <left style="thin">
        <color auto="1"/>
      </left>
      <right style="thin">
        <color auto="1"/>
      </right>
      <top style="thin">
        <color theme="9" tint="-0.249977111117893"/>
      </top>
      <bottom/>
      <diagonal/>
    </border>
  </borders>
  <cellStyleXfs count="22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/>
    <xf numFmtId="9" fontId="24" fillId="0" borderId="0" applyFont="0" applyFill="0" applyBorder="0" applyAlignment="0" applyProtection="0">
      <alignment vertical="center"/>
    </xf>
    <xf numFmtId="0" fontId="2" fillId="0" borderId="0"/>
    <xf numFmtId="0" fontId="27" fillId="0" borderId="0"/>
    <xf numFmtId="0" fontId="1" fillId="0" borderId="0"/>
  </cellStyleXfs>
  <cellXfs count="191">
    <xf numFmtId="0" fontId="0" fillId="0" borderId="0" xfId="0"/>
    <xf numFmtId="0" fontId="0" fillId="0" borderId="0" xfId="0" applyNumberFormat="1"/>
    <xf numFmtId="0" fontId="7" fillId="2" borderId="0" xfId="0" applyFont="1" applyFill="1" applyBorder="1"/>
    <xf numFmtId="0" fontId="0" fillId="0" borderId="3" xfId="0" applyBorder="1"/>
    <xf numFmtId="0" fontId="0" fillId="3" borderId="0" xfId="0" applyFill="1"/>
    <xf numFmtId="0" fontId="9" fillId="0" borderId="0" xfId="4"/>
    <xf numFmtId="0" fontId="12" fillId="0" borderId="3" xfId="4" applyFont="1" applyBorder="1" applyAlignment="1">
      <alignment horizontal="center" vertical="center"/>
    </xf>
    <xf numFmtId="0" fontId="13" fillId="0" borderId="3" xfId="4" applyNumberFormat="1" applyFont="1" applyBorder="1" applyAlignment="1">
      <alignment horizontal="center" vertical="center"/>
    </xf>
    <xf numFmtId="0" fontId="14" fillId="0" borderId="3" xfId="4" applyFont="1" applyBorder="1" applyAlignment="1">
      <alignment horizontal="center" vertical="center"/>
    </xf>
    <xf numFmtId="9" fontId="13" fillId="0" borderId="3" xfId="8" applyFont="1" applyBorder="1" applyAlignment="1">
      <alignment horizontal="center" vertical="center"/>
    </xf>
    <xf numFmtId="0" fontId="0" fillId="0" borderId="0" xfId="12" applyFont="1"/>
    <xf numFmtId="0" fontId="9" fillId="0" borderId="0" xfId="12"/>
    <xf numFmtId="0" fontId="9" fillId="0" borderId="0" xfId="12" applyAlignment="1">
      <alignment horizontal="center" vertical="center"/>
    </xf>
    <xf numFmtId="0" fontId="20" fillId="0" borderId="0" xfId="13"/>
    <xf numFmtId="178" fontId="0" fillId="8" borderId="12" xfId="0" applyNumberFormat="1" applyFont="1" applyFill="1" applyBorder="1"/>
    <xf numFmtId="178" fontId="0" fillId="7" borderId="12" xfId="0" applyNumberFormat="1" applyFont="1" applyFill="1" applyBorder="1"/>
    <xf numFmtId="0" fontId="0" fillId="8" borderId="12" xfId="0" applyFont="1" applyFill="1" applyBorder="1"/>
    <xf numFmtId="0" fontId="25" fillId="4" borderId="0" xfId="0" applyFont="1" applyFill="1" applyBorder="1"/>
    <xf numFmtId="0" fontId="25" fillId="4" borderId="13" xfId="0" applyFont="1" applyFill="1" applyBorder="1"/>
    <xf numFmtId="0" fontId="25" fillId="6" borderId="13" xfId="0" applyFont="1" applyFill="1" applyBorder="1"/>
    <xf numFmtId="0" fontId="19" fillId="7" borderId="14" xfId="0" applyFont="1" applyFill="1" applyBorder="1"/>
    <xf numFmtId="0" fontId="0" fillId="7" borderId="15" xfId="0" applyNumberFormat="1" applyFont="1" applyFill="1" applyBorder="1"/>
    <xf numFmtId="178" fontId="0" fillId="7" borderId="15" xfId="0" applyNumberFormat="1" applyFont="1" applyFill="1" applyBorder="1"/>
    <xf numFmtId="0" fontId="19" fillId="8" borderId="16" xfId="0" applyFont="1" applyFill="1" applyBorder="1"/>
    <xf numFmtId="0" fontId="19" fillId="7" borderId="16" xfId="0" applyFont="1" applyFill="1" applyBorder="1"/>
    <xf numFmtId="178" fontId="0" fillId="8" borderId="11" xfId="0" applyNumberFormat="1" applyFont="1" applyFill="1" applyBorder="1"/>
    <xf numFmtId="0" fontId="0" fillId="7" borderId="13" xfId="0" applyNumberFormat="1" applyFont="1" applyFill="1" applyBorder="1"/>
    <xf numFmtId="178" fontId="0" fillId="8" borderId="13" xfId="0" applyNumberFormat="1" applyFont="1" applyFill="1" applyBorder="1"/>
    <xf numFmtId="0" fontId="5" fillId="4" borderId="0" xfId="0" applyFont="1" applyFill="1" applyBorder="1"/>
    <xf numFmtId="0" fontId="5" fillId="4" borderId="13" xfId="0" applyFont="1" applyFill="1" applyBorder="1"/>
    <xf numFmtId="0" fontId="5" fillId="6" borderId="13" xfId="0" applyFont="1" applyFill="1" applyBorder="1"/>
    <xf numFmtId="0" fontId="0" fillId="9" borderId="0" xfId="0" applyFill="1"/>
    <xf numFmtId="0" fontId="26" fillId="9" borderId="3" xfId="7" applyFont="1" applyFill="1" applyBorder="1" applyAlignment="1">
      <alignment horizontal="center" vertical="center" wrapText="1"/>
    </xf>
    <xf numFmtId="0" fontId="26" fillId="9" borderId="5" xfId="7" applyFont="1" applyFill="1" applyBorder="1" applyAlignment="1">
      <alignment horizontal="center" vertical="center" wrapText="1"/>
    </xf>
    <xf numFmtId="178" fontId="24" fillId="8" borderId="12" xfId="0" applyNumberFormat="1" applyFont="1" applyFill="1" applyBorder="1"/>
    <xf numFmtId="0" fontId="24" fillId="7" borderId="15" xfId="0" applyNumberFormat="1" applyFont="1" applyFill="1" applyBorder="1"/>
    <xf numFmtId="0" fontId="28" fillId="0" borderId="3" xfId="12" applyFont="1" applyBorder="1" applyAlignment="1">
      <alignment horizontal="center" vertical="center"/>
    </xf>
    <xf numFmtId="0" fontId="12" fillId="0" borderId="19" xfId="2" applyNumberFormat="1" applyFont="1" applyFill="1" applyBorder="1" applyAlignment="1">
      <alignment horizontal="center" vertical="center"/>
    </xf>
    <xf numFmtId="0" fontId="12" fillId="0" borderId="19" xfId="2" applyFont="1" applyBorder="1" applyAlignment="1">
      <alignment horizontal="center" vertical="center"/>
    </xf>
    <xf numFmtId="0" fontId="26" fillId="9" borderId="20" xfId="7" applyFont="1" applyFill="1" applyBorder="1" applyAlignment="1">
      <alignment horizontal="center" vertical="center" wrapText="1"/>
    </xf>
    <xf numFmtId="0" fontId="26" fillId="9" borderId="18" xfId="7" applyFont="1" applyFill="1" applyBorder="1" applyAlignment="1">
      <alignment horizontal="center" vertical="center" wrapText="1"/>
    </xf>
    <xf numFmtId="9" fontId="0" fillId="9" borderId="5" xfId="18" applyNumberFormat="1" applyFont="1" applyFill="1" applyBorder="1" applyAlignment="1">
      <alignment horizontal="center" vertical="center"/>
    </xf>
    <xf numFmtId="0" fontId="13" fillId="11" borderId="3" xfId="12" applyNumberFormat="1" applyFont="1" applyFill="1" applyBorder="1" applyAlignment="1">
      <alignment horizontal="center" vertical="center"/>
    </xf>
    <xf numFmtId="0" fontId="26" fillId="9" borderId="21" xfId="7" applyFont="1" applyFill="1" applyBorder="1" applyAlignment="1">
      <alignment horizontal="center" vertical="center" wrapText="1"/>
    </xf>
    <xf numFmtId="0" fontId="26" fillId="9" borderId="22" xfId="7" applyFont="1" applyFill="1" applyBorder="1" applyAlignment="1">
      <alignment horizontal="center" vertical="center" wrapText="1"/>
    </xf>
    <xf numFmtId="0" fontId="12" fillId="13" borderId="3" xfId="12" applyNumberFormat="1" applyFont="1" applyFill="1" applyBorder="1" applyAlignment="1">
      <alignment horizontal="center" vertical="center"/>
    </xf>
    <xf numFmtId="9" fontId="0" fillId="3" borderId="5" xfId="18" applyNumberFormat="1" applyFont="1" applyFill="1" applyBorder="1" applyAlignment="1">
      <alignment horizontal="center" vertical="center"/>
    </xf>
    <xf numFmtId="0" fontId="9" fillId="3" borderId="0" xfId="12" applyFill="1"/>
    <xf numFmtId="0" fontId="13" fillId="13" borderId="3" xfId="12" applyNumberFormat="1" applyFont="1" applyFill="1" applyBorder="1" applyAlignment="1">
      <alignment horizontal="center" vertical="center"/>
    </xf>
    <xf numFmtId="58" fontId="20" fillId="0" borderId="3" xfId="13" applyNumberFormat="1" applyBorder="1" applyAlignment="1">
      <alignment horizontal="center" vertical="center"/>
    </xf>
    <xf numFmtId="0" fontId="12" fillId="9" borderId="3" xfId="13" applyFont="1" applyFill="1" applyBorder="1" applyAlignment="1">
      <alignment horizontal="center" vertical="center"/>
    </xf>
    <xf numFmtId="0" fontId="12" fillId="14" borderId="3" xfId="0" applyFont="1" applyFill="1" applyBorder="1" applyAlignment="1">
      <alignment horizontal="center" vertical="center"/>
    </xf>
    <xf numFmtId="0" fontId="24" fillId="0" borderId="0" xfId="12" applyFont="1" applyBorder="1" applyAlignment="1">
      <alignment horizontal="center"/>
    </xf>
    <xf numFmtId="0" fontId="9" fillId="0" borderId="0" xfId="12" applyBorder="1"/>
    <xf numFmtId="0" fontId="13" fillId="12" borderId="3" xfId="12" applyNumberFormat="1" applyFont="1" applyFill="1" applyBorder="1" applyAlignment="1">
      <alignment horizontal="center" vertical="center"/>
    </xf>
    <xf numFmtId="0" fontId="13" fillId="10" borderId="3" xfId="12" applyNumberFormat="1" applyFont="1" applyFill="1" applyBorder="1" applyAlignment="1">
      <alignment horizontal="center" vertical="center"/>
    </xf>
    <xf numFmtId="0" fontId="5" fillId="0" borderId="19" xfId="2" applyBorder="1" applyAlignment="1">
      <alignment horizontal="center" vertical="center"/>
    </xf>
    <xf numFmtId="0" fontId="0" fillId="0" borderId="23" xfId="0" applyBorder="1"/>
    <xf numFmtId="9" fontId="13" fillId="11" borderId="3" xfId="18" applyFont="1" applyFill="1" applyBorder="1" applyAlignment="1">
      <alignment horizontal="center" vertical="center"/>
    </xf>
    <xf numFmtId="0" fontId="0" fillId="0" borderId="26" xfId="0" applyBorder="1"/>
    <xf numFmtId="0" fontId="12" fillId="12" borderId="3" xfId="12" applyNumberFormat="1" applyFont="1" applyFill="1" applyBorder="1" applyAlignment="1">
      <alignment horizontal="center" vertical="center"/>
    </xf>
    <xf numFmtId="0" fontId="12" fillId="12" borderId="7" xfId="12" applyNumberFormat="1" applyFont="1" applyFill="1" applyBorder="1" applyAlignment="1">
      <alignment horizontal="center" vertical="center"/>
    </xf>
    <xf numFmtId="0" fontId="12" fillId="11" borderId="3" xfId="12" applyNumberFormat="1" applyFont="1" applyFill="1" applyBorder="1" applyAlignment="1">
      <alignment horizontal="center" vertical="center"/>
    </xf>
    <xf numFmtId="177" fontId="13" fillId="12" borderId="3" xfId="12" applyNumberFormat="1" applyFont="1" applyFill="1" applyBorder="1" applyAlignment="1">
      <alignment horizontal="center" vertical="center"/>
    </xf>
    <xf numFmtId="177" fontId="13" fillId="11" borderId="3" xfId="12" applyNumberFormat="1" applyFont="1" applyFill="1" applyBorder="1" applyAlignment="1">
      <alignment horizontal="center" vertical="center"/>
    </xf>
    <xf numFmtId="0" fontId="13" fillId="9" borderId="3" xfId="12" applyNumberFormat="1" applyFont="1" applyFill="1" applyBorder="1" applyAlignment="1">
      <alignment horizontal="center" vertical="center"/>
    </xf>
    <xf numFmtId="179" fontId="13" fillId="11" borderId="3" xfId="12" applyNumberFormat="1" applyFont="1" applyFill="1" applyBorder="1" applyAlignment="1">
      <alignment horizontal="center" vertical="center"/>
    </xf>
    <xf numFmtId="0" fontId="12" fillId="12" borderId="3" xfId="12" applyNumberFormat="1" applyFont="1" applyFill="1" applyBorder="1" applyAlignment="1">
      <alignment horizontal="center" vertical="center"/>
    </xf>
    <xf numFmtId="0" fontId="12" fillId="12" borderId="5" xfId="12" applyNumberFormat="1" applyFont="1" applyFill="1" applyBorder="1" applyAlignment="1">
      <alignment horizontal="center" vertical="center"/>
    </xf>
    <xf numFmtId="0" fontId="0" fillId="0" borderId="0" xfId="0" applyBorder="1"/>
    <xf numFmtId="0" fontId="0" fillId="7" borderId="14" xfId="0" applyNumberFormat="1" applyFont="1" applyFill="1" applyBorder="1"/>
    <xf numFmtId="0" fontId="0" fillId="8" borderId="13" xfId="0" applyFont="1" applyFill="1" applyBorder="1"/>
    <xf numFmtId="0" fontId="19" fillId="7" borderId="27" xfId="0" applyFont="1" applyFill="1" applyBorder="1"/>
    <xf numFmtId="0" fontId="24" fillId="8" borderId="13" xfId="0" applyFont="1" applyFill="1" applyBorder="1"/>
    <xf numFmtId="0" fontId="24" fillId="7" borderId="14" xfId="0" applyNumberFormat="1" applyFont="1" applyFill="1" applyBorder="1"/>
    <xf numFmtId="0" fontId="0" fillId="8" borderId="0" xfId="0" applyFont="1" applyFill="1" applyBorder="1"/>
    <xf numFmtId="0" fontId="0" fillId="7" borderId="14" xfId="0" applyNumberFormat="1" applyFont="1" applyFill="1" applyBorder="1" applyAlignment="1">
      <alignment horizontal="right"/>
    </xf>
    <xf numFmtId="0" fontId="0" fillId="7" borderId="0" xfId="0" applyNumberFormat="1" applyFont="1" applyFill="1" applyBorder="1"/>
    <xf numFmtId="0" fontId="12" fillId="12" borderId="3" xfId="12" applyNumberFormat="1" applyFont="1" applyFill="1" applyBorder="1" applyAlignment="1">
      <alignment horizontal="center" vertical="center"/>
    </xf>
    <xf numFmtId="0" fontId="12" fillId="11" borderId="8" xfId="12" applyNumberFormat="1" applyFont="1" applyFill="1" applyBorder="1" applyAlignment="1">
      <alignment horizontal="center" vertical="center"/>
    </xf>
    <xf numFmtId="9" fontId="13" fillId="13" borderId="3" xfId="18" applyFont="1" applyFill="1" applyBorder="1" applyAlignment="1">
      <alignment horizontal="center" vertical="center"/>
    </xf>
    <xf numFmtId="9" fontId="13" fillId="11" borderId="8" xfId="18" applyFont="1" applyFill="1" applyBorder="1" applyAlignment="1">
      <alignment horizontal="center" vertical="center"/>
    </xf>
    <xf numFmtId="0" fontId="12" fillId="11" borderId="3" xfId="12" applyNumberFormat="1" applyFont="1" applyFill="1" applyBorder="1" applyAlignment="1">
      <alignment horizontal="center" vertical="center"/>
    </xf>
    <xf numFmtId="177" fontId="13" fillId="13" borderId="3" xfId="12" applyNumberFormat="1" applyFont="1" applyFill="1" applyBorder="1" applyAlignment="1">
      <alignment horizontal="center" vertical="center"/>
    </xf>
    <xf numFmtId="177" fontId="13" fillId="12" borderId="3" xfId="12" applyNumberFormat="1" applyFont="1" applyFill="1" applyBorder="1" applyAlignment="1">
      <alignment horizontal="center" vertical="center"/>
    </xf>
    <xf numFmtId="9" fontId="13" fillId="12" borderId="3" xfId="18" applyFont="1" applyFill="1" applyBorder="1" applyAlignment="1">
      <alignment horizontal="center" vertical="center"/>
    </xf>
    <xf numFmtId="0" fontId="18" fillId="0" borderId="0" xfId="12" applyFont="1" applyBorder="1" applyAlignment="1"/>
    <xf numFmtId="9" fontId="28" fillId="0" borderId="3" xfId="18" applyFont="1" applyBorder="1" applyAlignment="1">
      <alignment horizontal="center" vertical="center"/>
    </xf>
    <xf numFmtId="177" fontId="28" fillId="0" borderId="3" xfId="18" applyNumberFormat="1" applyFont="1" applyBorder="1" applyAlignment="1">
      <alignment horizontal="center" vertical="center"/>
    </xf>
    <xf numFmtId="0" fontId="13" fillId="11" borderId="8" xfId="12" applyNumberFormat="1" applyFont="1" applyFill="1" applyBorder="1" applyAlignment="1">
      <alignment horizontal="center" vertical="center"/>
    </xf>
    <xf numFmtId="177" fontId="13" fillId="11" borderId="8" xfId="12" applyNumberFormat="1" applyFont="1" applyFill="1" applyBorder="1" applyAlignment="1">
      <alignment horizontal="center" vertical="center"/>
    </xf>
    <xf numFmtId="0" fontId="19" fillId="7" borderId="36" xfId="0" applyFont="1" applyFill="1" applyBorder="1"/>
    <xf numFmtId="0" fontId="0" fillId="0" borderId="16" xfId="0" applyBorder="1"/>
    <xf numFmtId="0" fontId="0" fillId="15" borderId="35" xfId="0" applyFill="1" applyBorder="1"/>
    <xf numFmtId="0" fontId="0" fillId="15" borderId="17" xfId="0" applyFill="1" applyBorder="1"/>
    <xf numFmtId="0" fontId="0" fillId="16" borderId="35" xfId="0" applyFont="1" applyFill="1" applyBorder="1"/>
    <xf numFmtId="0" fontId="12" fillId="12" borderId="7" xfId="12" applyNumberFormat="1" applyFont="1" applyFill="1" applyBorder="1" applyAlignment="1">
      <alignment horizontal="center" vertical="center"/>
    </xf>
    <xf numFmtId="9" fontId="13" fillId="11" borderId="8" xfId="18" applyFont="1" applyFill="1" applyBorder="1" applyAlignment="1">
      <alignment horizontal="center" vertical="center"/>
    </xf>
    <xf numFmtId="0" fontId="0" fillId="0" borderId="37" xfId="0" applyFont="1" applyBorder="1" applyAlignment="1">
      <alignment horizontal="left" indent="1"/>
    </xf>
    <xf numFmtId="0" fontId="0" fillId="0" borderId="37" xfId="0" applyNumberFormat="1" applyFont="1" applyBorder="1"/>
    <xf numFmtId="0" fontId="12" fillId="12" borderId="8" xfId="12" applyNumberFormat="1" applyFont="1" applyFill="1" applyBorder="1" applyAlignment="1">
      <alignment horizontal="center" vertical="center"/>
    </xf>
    <xf numFmtId="0" fontId="24" fillId="8" borderId="12" xfId="0" applyFont="1" applyFill="1" applyBorder="1"/>
    <xf numFmtId="0" fontId="24" fillId="7" borderId="13" xfId="0" applyNumberFormat="1" applyFont="1" applyFill="1" applyBorder="1"/>
    <xf numFmtId="178" fontId="24" fillId="8" borderId="13" xfId="0" applyNumberFormat="1" applyFont="1" applyFill="1" applyBorder="1"/>
    <xf numFmtId="0" fontId="8" fillId="7" borderId="15" xfId="0" applyNumberFormat="1" applyFont="1" applyFill="1" applyBorder="1"/>
    <xf numFmtId="0" fontId="23" fillId="0" borderId="1" xfId="16" applyFont="1" applyBorder="1" applyAlignment="1">
      <alignment horizontal="center" vertical="center"/>
    </xf>
    <xf numFmtId="177" fontId="13" fillId="13" borderId="7" xfId="12" applyNumberFormat="1" applyFont="1" applyFill="1" applyBorder="1" applyAlignment="1">
      <alignment horizontal="center" vertical="center"/>
    </xf>
    <xf numFmtId="177" fontId="13" fillId="13" borderId="10" xfId="12" applyNumberFormat="1" applyFont="1" applyFill="1" applyBorder="1" applyAlignment="1">
      <alignment horizontal="center" vertical="center"/>
    </xf>
    <xf numFmtId="177" fontId="13" fillId="13" borderId="8" xfId="12" applyNumberFormat="1" applyFont="1" applyFill="1" applyBorder="1" applyAlignment="1">
      <alignment horizontal="center" vertical="center"/>
    </xf>
    <xf numFmtId="9" fontId="13" fillId="12" borderId="7" xfId="18" applyFont="1" applyFill="1" applyBorder="1" applyAlignment="1">
      <alignment horizontal="center" vertical="center"/>
    </xf>
    <xf numFmtId="9" fontId="13" fillId="12" borderId="10" xfId="18" applyFont="1" applyFill="1" applyBorder="1" applyAlignment="1">
      <alignment horizontal="center" vertical="center"/>
    </xf>
    <xf numFmtId="9" fontId="13" fillId="12" borderId="8" xfId="18" applyFont="1" applyFill="1" applyBorder="1" applyAlignment="1">
      <alignment horizontal="center" vertical="center"/>
    </xf>
    <xf numFmtId="9" fontId="13" fillId="13" borderId="7" xfId="18" applyFont="1" applyFill="1" applyBorder="1" applyAlignment="1">
      <alignment horizontal="center" vertical="center"/>
    </xf>
    <xf numFmtId="9" fontId="13" fillId="13" borderId="10" xfId="18" applyFont="1" applyFill="1" applyBorder="1" applyAlignment="1">
      <alignment horizontal="center" vertical="center"/>
    </xf>
    <xf numFmtId="9" fontId="13" fillId="13" borderId="8" xfId="18" applyFont="1" applyFill="1" applyBorder="1" applyAlignment="1">
      <alignment horizontal="center" vertical="center"/>
    </xf>
    <xf numFmtId="0" fontId="12" fillId="12" borderId="7" xfId="12" applyNumberFormat="1" applyFont="1" applyFill="1" applyBorder="1" applyAlignment="1">
      <alignment horizontal="center" vertical="center"/>
    </xf>
    <xf numFmtId="0" fontId="12" fillId="12" borderId="10" xfId="12" applyNumberFormat="1" applyFont="1" applyFill="1" applyBorder="1" applyAlignment="1">
      <alignment horizontal="center" vertical="center"/>
    </xf>
    <xf numFmtId="0" fontId="12" fillId="12" borderId="8" xfId="12" applyNumberFormat="1" applyFont="1" applyFill="1" applyBorder="1" applyAlignment="1">
      <alignment horizontal="center" vertical="center"/>
    </xf>
    <xf numFmtId="177" fontId="13" fillId="12" borderId="7" xfId="12" applyNumberFormat="1" applyFont="1" applyFill="1" applyBorder="1" applyAlignment="1">
      <alignment horizontal="center" vertical="center"/>
    </xf>
    <xf numFmtId="177" fontId="13" fillId="12" borderId="10" xfId="12" applyNumberFormat="1" applyFont="1" applyFill="1" applyBorder="1" applyAlignment="1">
      <alignment horizontal="center" vertical="center"/>
    </xf>
    <xf numFmtId="177" fontId="13" fillId="12" borderId="8" xfId="12" applyNumberFormat="1" applyFont="1" applyFill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9" fontId="13" fillId="11" borderId="7" xfId="18" applyFont="1" applyFill="1" applyBorder="1" applyAlignment="1">
      <alignment horizontal="center" vertical="center"/>
    </xf>
    <xf numFmtId="9" fontId="13" fillId="11" borderId="10" xfId="18" applyFont="1" applyFill="1" applyBorder="1" applyAlignment="1">
      <alignment horizontal="center" vertical="center"/>
    </xf>
    <xf numFmtId="9" fontId="13" fillId="11" borderId="8" xfId="18" applyFont="1" applyFill="1" applyBorder="1" applyAlignment="1">
      <alignment horizontal="center" vertical="center"/>
    </xf>
    <xf numFmtId="0" fontId="29" fillId="0" borderId="28" xfId="12" applyFont="1" applyBorder="1" applyAlignment="1">
      <alignment horizontal="center"/>
    </xf>
    <xf numFmtId="0" fontId="12" fillId="13" borderId="5" xfId="12" applyNumberFormat="1" applyFont="1" applyFill="1" applyBorder="1" applyAlignment="1">
      <alignment horizontal="center" vertical="center"/>
    </xf>
    <xf numFmtId="0" fontId="12" fillId="13" borderId="6" xfId="12" applyNumberFormat="1" applyFont="1" applyFill="1" applyBorder="1" applyAlignment="1">
      <alignment horizontal="center" vertical="center"/>
    </xf>
    <xf numFmtId="0" fontId="20" fillId="0" borderId="32" xfId="13" applyBorder="1" applyAlignment="1">
      <alignment horizontal="center" vertical="center"/>
    </xf>
    <xf numFmtId="0" fontId="20" fillId="0" borderId="34" xfId="13" applyBorder="1" applyAlignment="1">
      <alignment horizontal="center" vertical="center"/>
    </xf>
    <xf numFmtId="0" fontId="20" fillId="0" borderId="25" xfId="13" applyBorder="1" applyAlignment="1">
      <alignment horizontal="center" vertical="center"/>
    </xf>
    <xf numFmtId="0" fontId="20" fillId="0" borderId="24" xfId="13" applyBorder="1" applyAlignment="1">
      <alignment horizontal="center" vertical="center"/>
    </xf>
    <xf numFmtId="0" fontId="11" fillId="0" borderId="2" xfId="7" applyFont="1" applyAlignment="1">
      <alignment horizontal="center"/>
    </xf>
    <xf numFmtId="0" fontId="10" fillId="0" borderId="7" xfId="0" applyFont="1" applyBorder="1" applyAlignment="1">
      <alignment horizontal="center" vertical="center" textRotation="255"/>
    </xf>
    <xf numFmtId="0" fontId="10" fillId="0" borderId="10" xfId="0" applyFont="1" applyBorder="1" applyAlignment="1">
      <alignment horizontal="center" vertical="center" textRotation="255"/>
    </xf>
    <xf numFmtId="0" fontId="10" fillId="0" borderId="8" xfId="0" applyFont="1" applyBorder="1" applyAlignment="1">
      <alignment horizontal="center" vertical="center" textRotation="255"/>
    </xf>
    <xf numFmtId="0" fontId="8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3" xfId="6" applyBorder="1" applyAlignment="1">
      <alignment horizontal="center"/>
    </xf>
    <xf numFmtId="0" fontId="4" fillId="0" borderId="0" xfId="5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12" fillId="12" borderId="5" xfId="12" applyNumberFormat="1" applyFont="1" applyFill="1" applyBorder="1" applyAlignment="1">
      <alignment horizontal="center" vertical="center"/>
    </xf>
    <xf numFmtId="0" fontId="12" fillId="12" borderId="6" xfId="12" applyNumberFormat="1" applyFont="1" applyFill="1" applyBorder="1" applyAlignment="1">
      <alignment horizontal="center" vertical="center"/>
    </xf>
    <xf numFmtId="0" fontId="12" fillId="12" borderId="29" xfId="12" applyNumberFormat="1" applyFont="1" applyFill="1" applyBorder="1" applyAlignment="1">
      <alignment horizontal="center" vertical="center"/>
    </xf>
    <xf numFmtId="0" fontId="12" fillId="12" borderId="30" xfId="12" applyNumberFormat="1" applyFont="1" applyFill="1" applyBorder="1" applyAlignment="1">
      <alignment horizontal="center" vertical="center"/>
    </xf>
    <xf numFmtId="0" fontId="12" fillId="12" borderId="31" xfId="12" applyNumberFormat="1" applyFont="1" applyFill="1" applyBorder="1" applyAlignment="1">
      <alignment horizontal="center" vertical="center"/>
    </xf>
    <xf numFmtId="0" fontId="12" fillId="12" borderId="32" xfId="12" applyNumberFormat="1" applyFont="1" applyFill="1" applyBorder="1" applyAlignment="1">
      <alignment horizontal="center" vertical="center"/>
    </xf>
    <xf numFmtId="0" fontId="12" fillId="12" borderId="33" xfId="12" applyNumberFormat="1" applyFont="1" applyFill="1" applyBorder="1" applyAlignment="1">
      <alignment horizontal="center" vertical="center"/>
    </xf>
    <xf numFmtId="0" fontId="12" fillId="12" borderId="34" xfId="12" applyNumberFormat="1" applyFont="1" applyFill="1" applyBorder="1" applyAlignment="1">
      <alignment horizontal="center" vertical="center"/>
    </xf>
    <xf numFmtId="0" fontId="13" fillId="12" borderId="7" xfId="12" applyNumberFormat="1" applyFont="1" applyFill="1" applyBorder="1" applyAlignment="1">
      <alignment horizontal="center" vertical="center"/>
    </xf>
    <xf numFmtId="0" fontId="13" fillId="12" borderId="10" xfId="12" applyNumberFormat="1" applyFont="1" applyFill="1" applyBorder="1" applyAlignment="1">
      <alignment horizontal="center" vertical="center"/>
    </xf>
    <xf numFmtId="0" fontId="13" fillId="12" borderId="8" xfId="12" applyNumberFormat="1" applyFont="1" applyFill="1" applyBorder="1" applyAlignment="1">
      <alignment horizontal="center" vertical="center"/>
    </xf>
    <xf numFmtId="0" fontId="13" fillId="13" borderId="7" xfId="12" applyNumberFormat="1" applyFont="1" applyFill="1" applyBorder="1" applyAlignment="1">
      <alignment horizontal="center" vertical="center"/>
    </xf>
    <xf numFmtId="0" fontId="13" fillId="13" borderId="10" xfId="12" applyNumberFormat="1" applyFont="1" applyFill="1" applyBorder="1" applyAlignment="1">
      <alignment horizontal="center" vertical="center"/>
    </xf>
    <xf numFmtId="0" fontId="13" fillId="13" borderId="8" xfId="12" applyNumberFormat="1" applyFont="1" applyFill="1" applyBorder="1" applyAlignment="1">
      <alignment horizontal="center" vertical="center"/>
    </xf>
    <xf numFmtId="0" fontId="12" fillId="13" borderId="29" xfId="12" applyNumberFormat="1" applyFont="1" applyFill="1" applyBorder="1" applyAlignment="1">
      <alignment horizontal="center" vertical="center"/>
    </xf>
    <xf numFmtId="0" fontId="12" fillId="13" borderId="30" xfId="12" applyNumberFormat="1" applyFont="1" applyFill="1" applyBorder="1" applyAlignment="1">
      <alignment horizontal="center" vertical="center"/>
    </xf>
    <xf numFmtId="0" fontId="12" fillId="13" borderId="31" xfId="12" applyNumberFormat="1" applyFont="1" applyFill="1" applyBorder="1" applyAlignment="1">
      <alignment horizontal="center" vertical="center"/>
    </xf>
    <xf numFmtId="0" fontId="12" fillId="13" borderId="32" xfId="12" applyNumberFormat="1" applyFont="1" applyFill="1" applyBorder="1" applyAlignment="1">
      <alignment horizontal="center" vertical="center"/>
    </xf>
    <xf numFmtId="177" fontId="13" fillId="10" borderId="3" xfId="12" applyNumberFormat="1" applyFont="1" applyFill="1" applyBorder="1" applyAlignment="1">
      <alignment horizontal="center" vertical="center"/>
    </xf>
    <xf numFmtId="0" fontId="12" fillId="13" borderId="33" xfId="12" applyNumberFormat="1" applyFont="1" applyFill="1" applyBorder="1" applyAlignment="1">
      <alignment horizontal="center" vertical="center"/>
    </xf>
    <xf numFmtId="0" fontId="12" fillId="13" borderId="34" xfId="12" applyNumberFormat="1" applyFont="1" applyFill="1" applyBorder="1" applyAlignment="1">
      <alignment horizontal="center" vertical="center"/>
    </xf>
    <xf numFmtId="9" fontId="13" fillId="10" borderId="3" xfId="18" applyFont="1" applyFill="1" applyBorder="1" applyAlignment="1">
      <alignment horizontal="center" vertical="center"/>
    </xf>
    <xf numFmtId="0" fontId="26" fillId="3" borderId="3" xfId="7" applyFont="1" applyFill="1" applyBorder="1" applyAlignment="1">
      <alignment horizontal="center" vertical="center" wrapText="1"/>
    </xf>
    <xf numFmtId="0" fontId="12" fillId="13" borderId="7" xfId="12" applyNumberFormat="1" applyFont="1" applyFill="1" applyBorder="1" applyAlignment="1">
      <alignment horizontal="center" vertical="center"/>
    </xf>
    <xf numFmtId="0" fontId="12" fillId="13" borderId="10" xfId="12" applyNumberFormat="1" applyFont="1" applyFill="1" applyBorder="1" applyAlignment="1">
      <alignment horizontal="center" vertical="center"/>
    </xf>
    <xf numFmtId="0" fontId="12" fillId="13" borderId="8" xfId="12" applyNumberFormat="1" applyFont="1" applyFill="1" applyBorder="1" applyAlignment="1">
      <alignment horizontal="center" vertical="center"/>
    </xf>
    <xf numFmtId="0" fontId="26" fillId="9" borderId="5" xfId="7" applyFont="1" applyFill="1" applyBorder="1" applyAlignment="1">
      <alignment horizontal="center" vertical="center" wrapText="1"/>
    </xf>
    <xf numFmtId="0" fontId="26" fillId="9" borderId="6" xfId="7" applyFont="1" applyFill="1" applyBorder="1" applyAlignment="1">
      <alignment horizontal="center" vertical="center" wrapText="1"/>
    </xf>
    <xf numFmtId="0" fontId="13" fillId="9" borderId="3" xfId="4" applyNumberFormat="1" applyFont="1" applyFill="1" applyBorder="1" applyAlignment="1">
      <alignment horizontal="center" vertical="center"/>
    </xf>
    <xf numFmtId="0" fontId="12" fillId="0" borderId="3" xfId="4" applyNumberFormat="1" applyFont="1" applyBorder="1" applyAlignment="1">
      <alignment horizontal="center" vertical="center"/>
    </xf>
    <xf numFmtId="0" fontId="12" fillId="9" borderId="3" xfId="4" applyNumberFormat="1" applyFont="1" applyFill="1" applyBorder="1" applyAlignment="1">
      <alignment horizontal="center" vertical="center"/>
    </xf>
    <xf numFmtId="0" fontId="7" fillId="2" borderId="38" xfId="0" applyFont="1" applyFill="1" applyBorder="1"/>
    <xf numFmtId="0" fontId="7" fillId="3" borderId="38" xfId="0" applyFont="1" applyFill="1" applyBorder="1"/>
    <xf numFmtId="0" fontId="7" fillId="2" borderId="39" xfId="0" applyFont="1" applyFill="1" applyBorder="1"/>
    <xf numFmtId="0" fontId="0" fillId="9" borderId="29" xfId="0" applyFill="1" applyBorder="1" applyAlignment="1">
      <alignment horizontal="center" vertical="center"/>
    </xf>
    <xf numFmtId="178" fontId="0" fillId="9" borderId="29" xfId="0" applyNumberFormat="1" applyFont="1" applyFill="1" applyBorder="1" applyAlignment="1">
      <alignment horizontal="center" vertical="center"/>
    </xf>
    <xf numFmtId="178" fontId="0" fillId="9" borderId="7" xfId="0" applyNumberFormat="1" applyFont="1" applyFill="1" applyBorder="1" applyAlignment="1">
      <alignment horizontal="center" vertical="center"/>
    </xf>
    <xf numFmtId="0" fontId="0" fillId="3" borderId="29" xfId="0" applyNumberFormat="1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6" fillId="0" borderId="0" xfId="6" applyBorder="1" applyAlignment="1">
      <alignment horizontal="center"/>
    </xf>
    <xf numFmtId="58" fontId="8" fillId="0" borderId="5" xfId="0" applyNumberFormat="1" applyFont="1" applyBorder="1" applyAlignment="1">
      <alignment horizontal="center"/>
    </xf>
    <xf numFmtId="58" fontId="8" fillId="0" borderId="9" xfId="0" applyNumberFormat="1" applyFont="1" applyBorder="1" applyAlignment="1">
      <alignment horizontal="center"/>
    </xf>
    <xf numFmtId="58" fontId="8" fillId="0" borderId="6" xfId="0" applyNumberFormat="1" applyFont="1" applyBorder="1" applyAlignment="1">
      <alignment horizontal="center"/>
    </xf>
    <xf numFmtId="58" fontId="8" fillId="0" borderId="31" xfId="0" applyNumberFormat="1" applyFont="1" applyBorder="1" applyAlignment="1">
      <alignment horizontal="center"/>
    </xf>
    <xf numFmtId="58" fontId="8" fillId="0" borderId="0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2">
    <cellStyle name="百分比" xfId="18" builtinId="5"/>
    <cellStyle name="百分比 2" xfId="3" xr:uid="{00000000-0005-0000-0000-00000F000000}"/>
    <cellStyle name="百分比 3" xfId="8" xr:uid="{00000000-0005-0000-0000-000036000000}"/>
    <cellStyle name="百分比 4" xfId="15" xr:uid="{F4696D0E-09EB-4821-9A85-BABD0440CA5A}"/>
    <cellStyle name="标题" xfId="5" builtinId="15"/>
    <cellStyle name="标题 1" xfId="6" builtinId="16"/>
    <cellStyle name="标题 1 2" xfId="7" xr:uid="{00000000-0005-0000-0000-000025000000}"/>
    <cellStyle name="标题 5" xfId="1" xr:uid="{00000000-0005-0000-0000-000009000000}"/>
    <cellStyle name="标题 6" xfId="16" xr:uid="{4B2ADB0D-65E9-4CDD-AE50-05DB951D44EF}"/>
    <cellStyle name="常规" xfId="0" builtinId="0"/>
    <cellStyle name="常规 10" xfId="20" xr:uid="{20450B0C-13B8-4616-A3DB-5B06E8C846D7}"/>
    <cellStyle name="常规 11" xfId="21" xr:uid="{00000000-0005-0000-0000-000040000000}"/>
    <cellStyle name="常规 2" xfId="9" xr:uid="{00000000-0005-0000-0000-000037000000}"/>
    <cellStyle name="常规 23" xfId="14" xr:uid="{18B9350E-4723-41DC-B848-C02647504C6E}"/>
    <cellStyle name="常规 3" xfId="10" xr:uid="{00000000-0005-0000-0000-000038000000}"/>
    <cellStyle name="常规 4" xfId="11" xr:uid="{00000000-0005-0000-0000-000039000000}"/>
    <cellStyle name="常规 5" xfId="12" xr:uid="{00000000-0005-0000-0000-00003A000000}"/>
    <cellStyle name="常规 6" xfId="4" xr:uid="{00000000-0005-0000-0000-000010000000}"/>
    <cellStyle name="常规 7" xfId="13" xr:uid="{16EA8204-5DAD-445C-87BD-A67FD3474D48}"/>
    <cellStyle name="常规 8" xfId="17" xr:uid="{00000000-0005-0000-0000-00003D000000}"/>
    <cellStyle name="常规 9" xfId="19" xr:uid="{00000000-0005-0000-0000-00003E000000}"/>
    <cellStyle name="汇总 2" xfId="2" xr:uid="{00000000-0005-0000-0000-00000C000000}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DengXian"/>
        <charset val="134"/>
        <scheme val="none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DengXian"/>
        <charset val="134"/>
        <scheme val="minor"/>
      </font>
      <fill>
        <patternFill patternType="solid">
          <fgColor theme="4" tint="0.79995117038483843"/>
          <bgColor theme="7" tint="0.7999511703848384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DengXian"/>
        <charset val="134"/>
        <scheme val="none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DengXian"/>
        <charset val="134"/>
        <scheme val="minor"/>
      </font>
      <fill>
        <patternFill patternType="solid">
          <fgColor theme="4" tint="0.79995117038483843"/>
          <bgColor theme="7" tint="0.7999511703848384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DengXian"/>
        <charset val="134"/>
        <scheme val="none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DengXian"/>
        <charset val="134"/>
        <scheme val="minor"/>
      </font>
      <fill>
        <patternFill patternType="solid">
          <fgColor theme="4" tint="0.79995117038483843"/>
          <bgColor theme="7" tint="0.7999511703848384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DengXian"/>
        <charset val="134"/>
        <scheme val="none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DengXian"/>
        <charset val="134"/>
        <scheme val="minor"/>
      </font>
      <fill>
        <patternFill patternType="solid">
          <fgColor theme="4" tint="0.79995117038483843"/>
          <bgColor theme="7" tint="0.7999511703848384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DengXian"/>
        <charset val="134"/>
        <scheme val="none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DengXian"/>
        <charset val="134"/>
        <scheme val="minor"/>
      </font>
      <fill>
        <patternFill patternType="solid">
          <fgColor theme="4" tint="0.79995117038483843"/>
          <bgColor theme="7" tint="0.7999511703848384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DengXian"/>
        <charset val="134"/>
        <scheme val="none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DengXian"/>
        <charset val="134"/>
        <scheme val="minor"/>
      </font>
      <fill>
        <patternFill patternType="solid">
          <fgColor theme="4" tint="0.79995117038483843"/>
          <bgColor theme="7" tint="0.7999511703848384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DengXian"/>
        <charset val="134"/>
        <scheme val="none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DengXian"/>
        <charset val="134"/>
        <scheme val="minor"/>
      </font>
      <fill>
        <patternFill patternType="solid">
          <fgColor theme="4" tint="0.79995117038483843"/>
          <bgColor theme="7" tint="0.7999511703848384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DengXian"/>
        <charset val="134"/>
        <scheme val="none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DengXian"/>
        <charset val="134"/>
        <scheme val="minor"/>
      </font>
      <fill>
        <patternFill patternType="solid">
          <fgColor theme="4" tint="0.79995117038483843"/>
          <bgColor theme="7" tint="0.7999511703848384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DengXian"/>
        <charset val="134"/>
        <scheme val="none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DengXian"/>
        <charset val="134"/>
        <scheme val="minor"/>
      </font>
      <fill>
        <patternFill patternType="solid">
          <fgColor theme="4" tint="0.79995117038483843"/>
          <bgColor theme="7" tint="0.7999511703848384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178" formatCode="0_ ;[Red]\-0\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charset val="134"/>
        <scheme val="minor"/>
      </font>
      <fill>
        <patternFill patternType="solid">
          <fgColor theme="4" tint="0.79995117038483843"/>
          <bgColor theme="7" tint="0.7999511703848384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608;&#2525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周部门数据对比"/>
      <sheetName val="周个人数据对比"/>
      <sheetName val="部门赠送数据"/>
      <sheetName val="周完成率"/>
      <sheetName val="月完成率"/>
      <sheetName val="每日营业额"/>
    </sheetNames>
    <sheetDataSet>
      <sheetData sheetId="0">
        <row r="4">
          <cell r="A4" t="str">
            <v>会员中心</v>
          </cell>
          <cell r="B4">
            <v>12561</v>
          </cell>
          <cell r="C4">
            <v>27669</v>
          </cell>
          <cell r="D4">
            <v>18</v>
          </cell>
          <cell r="E4">
            <v>20</v>
          </cell>
          <cell r="F4">
            <v>15605</v>
          </cell>
          <cell r="G4">
            <v>35456</v>
          </cell>
        </row>
        <row r="5">
          <cell r="A5" t="str">
            <v>先锋团</v>
          </cell>
          <cell r="B5">
            <v>20078</v>
          </cell>
          <cell r="C5">
            <v>20627</v>
          </cell>
          <cell r="D5">
            <v>39</v>
          </cell>
          <cell r="E5">
            <v>27</v>
          </cell>
          <cell r="F5">
            <v>24208</v>
          </cell>
          <cell r="G5">
            <v>26733</v>
          </cell>
        </row>
        <row r="6">
          <cell r="A6" t="str">
            <v>出品部</v>
          </cell>
          <cell r="B6">
            <v>15567</v>
          </cell>
          <cell r="C6">
            <v>8522</v>
          </cell>
          <cell r="D6">
            <v>17</v>
          </cell>
          <cell r="E6">
            <v>16</v>
          </cell>
          <cell r="F6">
            <v>20342</v>
          </cell>
          <cell r="G6">
            <v>11317</v>
          </cell>
        </row>
        <row r="7">
          <cell r="A7" t="str">
            <v>国际部</v>
          </cell>
          <cell r="B7">
            <v>26258</v>
          </cell>
          <cell r="C7">
            <v>39084</v>
          </cell>
          <cell r="D7">
            <v>101</v>
          </cell>
          <cell r="E7">
            <v>102</v>
          </cell>
          <cell r="F7">
            <v>30908</v>
          </cell>
          <cell r="G7">
            <v>46144</v>
          </cell>
        </row>
        <row r="8">
          <cell r="A8" t="str">
            <v>市场部</v>
          </cell>
          <cell r="B8">
            <v>12965</v>
          </cell>
          <cell r="C8">
            <v>23843</v>
          </cell>
          <cell r="D8">
            <v>18</v>
          </cell>
          <cell r="E8">
            <v>21</v>
          </cell>
          <cell r="F8">
            <v>15295</v>
          </cell>
          <cell r="G8">
            <v>28838</v>
          </cell>
        </row>
        <row r="9">
          <cell r="A9" t="str">
            <v>独-1部</v>
          </cell>
          <cell r="B9">
            <v>3250</v>
          </cell>
          <cell r="C9">
            <v>3786</v>
          </cell>
          <cell r="D9">
            <v>12</v>
          </cell>
          <cell r="E9">
            <v>13</v>
          </cell>
          <cell r="F9">
            <v>4100</v>
          </cell>
          <cell r="G9">
            <v>5092</v>
          </cell>
        </row>
        <row r="10">
          <cell r="A10" t="str">
            <v>独-2部</v>
          </cell>
          <cell r="B10">
            <v>4817</v>
          </cell>
          <cell r="C10">
            <v>8115</v>
          </cell>
          <cell r="D10">
            <v>18</v>
          </cell>
          <cell r="E10">
            <v>17</v>
          </cell>
          <cell r="F10">
            <v>6217</v>
          </cell>
          <cell r="G10">
            <v>9715</v>
          </cell>
        </row>
        <row r="11">
          <cell r="A11" t="str">
            <v>独-3部</v>
          </cell>
          <cell r="B11">
            <v>2406</v>
          </cell>
          <cell r="C11">
            <v>2375</v>
          </cell>
          <cell r="D11">
            <v>5</v>
          </cell>
          <cell r="E11">
            <v>9</v>
          </cell>
          <cell r="F11">
            <v>3026</v>
          </cell>
          <cell r="G11">
            <v>3375</v>
          </cell>
        </row>
        <row r="12">
          <cell r="A12" t="str">
            <v>独立团</v>
          </cell>
          <cell r="B12">
            <v>1290</v>
          </cell>
          <cell r="C12">
            <v>6850</v>
          </cell>
          <cell r="D12">
            <v>3</v>
          </cell>
          <cell r="E12">
            <v>16</v>
          </cell>
          <cell r="F12">
            <v>1590</v>
          </cell>
          <cell r="G12">
            <v>9270</v>
          </cell>
        </row>
        <row r="13">
          <cell r="A13" t="str">
            <v>运营部</v>
          </cell>
          <cell r="B13">
            <v>13218</v>
          </cell>
          <cell r="C13">
            <v>17405</v>
          </cell>
          <cell r="D13">
            <v>39</v>
          </cell>
          <cell r="E13">
            <v>48</v>
          </cell>
          <cell r="F13">
            <v>16393</v>
          </cell>
          <cell r="G13">
            <v>22965</v>
          </cell>
        </row>
        <row r="14">
          <cell r="A14" t="str">
            <v>销-销售1部</v>
          </cell>
          <cell r="B14">
            <v>37808</v>
          </cell>
          <cell r="C14">
            <v>32837</v>
          </cell>
          <cell r="D14">
            <v>32</v>
          </cell>
          <cell r="E14">
            <v>35</v>
          </cell>
          <cell r="F14">
            <v>44168</v>
          </cell>
          <cell r="G14">
            <v>43061</v>
          </cell>
        </row>
        <row r="15">
          <cell r="A15" t="str">
            <v>销-销售2部</v>
          </cell>
          <cell r="B15">
            <v>22688</v>
          </cell>
          <cell r="C15">
            <v>44928</v>
          </cell>
          <cell r="D15">
            <v>40</v>
          </cell>
          <cell r="E15">
            <v>37</v>
          </cell>
          <cell r="F15">
            <v>26333</v>
          </cell>
          <cell r="G15">
            <v>52983</v>
          </cell>
        </row>
        <row r="16">
          <cell r="A16" t="str">
            <v>销-销售5部</v>
          </cell>
          <cell r="B16">
            <v>3863</v>
          </cell>
          <cell r="C16">
            <v>7491</v>
          </cell>
          <cell r="D16">
            <v>16</v>
          </cell>
          <cell r="E16">
            <v>21</v>
          </cell>
          <cell r="F16">
            <v>5288</v>
          </cell>
          <cell r="G16">
            <v>10013</v>
          </cell>
        </row>
        <row r="17">
          <cell r="A17" t="str">
            <v>销-销售6部</v>
          </cell>
          <cell r="B17">
            <v>23744</v>
          </cell>
          <cell r="C17">
            <v>34171</v>
          </cell>
          <cell r="D17">
            <v>15</v>
          </cell>
          <cell r="E17">
            <v>12</v>
          </cell>
          <cell r="F17">
            <v>35389</v>
          </cell>
          <cell r="G17">
            <v>43802</v>
          </cell>
        </row>
        <row r="18">
          <cell r="A18" t="str">
            <v>销-销售7部</v>
          </cell>
          <cell r="B18">
            <v>56293</v>
          </cell>
          <cell r="C18">
            <v>27824</v>
          </cell>
          <cell r="D18">
            <v>38</v>
          </cell>
          <cell r="E18">
            <v>28</v>
          </cell>
          <cell r="F18">
            <v>74415</v>
          </cell>
          <cell r="G18">
            <v>31024</v>
          </cell>
        </row>
        <row r="19">
          <cell r="A19" t="str">
            <v>销-销售8部</v>
          </cell>
          <cell r="B19">
            <v>21095</v>
          </cell>
          <cell r="C19">
            <v>14117</v>
          </cell>
          <cell r="D19">
            <v>37</v>
          </cell>
          <cell r="E19">
            <v>29</v>
          </cell>
          <cell r="F19">
            <v>26186</v>
          </cell>
          <cell r="G19">
            <v>16084</v>
          </cell>
        </row>
        <row r="20">
          <cell r="A20" t="str">
            <v>销-销售9部</v>
          </cell>
          <cell r="B20">
            <v>17758</v>
          </cell>
          <cell r="C20">
            <v>6341</v>
          </cell>
          <cell r="D20">
            <v>27</v>
          </cell>
          <cell r="E20">
            <v>17</v>
          </cell>
          <cell r="F20">
            <v>21160</v>
          </cell>
          <cell r="G20">
            <v>7741</v>
          </cell>
        </row>
      </sheetData>
      <sheetData sheetId="1"/>
      <sheetData sheetId="2">
        <row r="2">
          <cell r="A2" t="str">
            <v>会员中心</v>
          </cell>
          <cell r="B2">
            <v>2492</v>
          </cell>
        </row>
        <row r="3">
          <cell r="A3" t="str">
            <v>先锋团</v>
          </cell>
          <cell r="B3">
            <v>7142</v>
          </cell>
        </row>
        <row r="4">
          <cell r="A4" t="str">
            <v>国际部</v>
          </cell>
          <cell r="B4">
            <v>8716</v>
          </cell>
        </row>
        <row r="5">
          <cell r="A5" t="str">
            <v>市场部</v>
          </cell>
          <cell r="B5">
            <v>7692</v>
          </cell>
        </row>
        <row r="6">
          <cell r="A6" t="str">
            <v>独立团</v>
          </cell>
          <cell r="B6">
            <v>37402</v>
          </cell>
        </row>
        <row r="7">
          <cell r="A7" t="str">
            <v>资源部</v>
          </cell>
          <cell r="B7">
            <v>4988</v>
          </cell>
        </row>
        <row r="8">
          <cell r="A8" t="str">
            <v>运营部</v>
          </cell>
          <cell r="B8">
            <v>17262</v>
          </cell>
        </row>
        <row r="9">
          <cell r="A9" t="str">
            <v>销-销售1部</v>
          </cell>
          <cell r="B9">
            <v>11776</v>
          </cell>
        </row>
        <row r="10">
          <cell r="A10" t="str">
            <v>销-销售2部</v>
          </cell>
          <cell r="B10">
            <v>7037</v>
          </cell>
        </row>
        <row r="11">
          <cell r="A11" t="str">
            <v>销-销售5部</v>
          </cell>
          <cell r="B11">
            <v>3757</v>
          </cell>
        </row>
        <row r="12">
          <cell r="A12" t="str">
            <v>销-销售6部</v>
          </cell>
          <cell r="B12">
            <v>10116</v>
          </cell>
        </row>
        <row r="13">
          <cell r="A13" t="str">
            <v>销-销售7部</v>
          </cell>
          <cell r="B13">
            <v>11800</v>
          </cell>
        </row>
        <row r="14">
          <cell r="A14" t="str">
            <v>销-销售8部</v>
          </cell>
          <cell r="B14">
            <v>9302</v>
          </cell>
        </row>
        <row r="15">
          <cell r="A15" t="str">
            <v>销-销售9部</v>
          </cell>
          <cell r="B15">
            <v>3317</v>
          </cell>
        </row>
      </sheetData>
      <sheetData sheetId="3">
        <row r="2">
          <cell r="A2" t="str">
            <v>会员中心</v>
          </cell>
          <cell r="C2">
            <v>0</v>
          </cell>
          <cell r="D2">
            <v>27669</v>
          </cell>
        </row>
        <row r="3">
          <cell r="A3" t="str">
            <v>先锋团</v>
          </cell>
          <cell r="B3">
            <v>50000</v>
          </cell>
          <cell r="C3">
            <v>0.41254000000000007</v>
          </cell>
          <cell r="D3">
            <v>20627</v>
          </cell>
        </row>
        <row r="4">
          <cell r="A4" t="str">
            <v>国际部</v>
          </cell>
          <cell r="B4">
            <v>40000</v>
          </cell>
          <cell r="C4">
            <v>0.97709999999999919</v>
          </cell>
          <cell r="D4">
            <v>39084</v>
          </cell>
        </row>
        <row r="5">
          <cell r="A5" t="str">
            <v>市场部</v>
          </cell>
          <cell r="B5">
            <v>22000</v>
          </cell>
          <cell r="C5">
            <v>1.0837727272727271</v>
          </cell>
          <cell r="D5">
            <v>23843</v>
          </cell>
        </row>
        <row r="6">
          <cell r="A6" t="str">
            <v>独立团</v>
          </cell>
          <cell r="B6">
            <v>60000</v>
          </cell>
          <cell r="C6">
            <v>0.35210000000000008</v>
          </cell>
          <cell r="D6">
            <v>21126</v>
          </cell>
        </row>
        <row r="7">
          <cell r="A7" t="str">
            <v>资源部</v>
          </cell>
          <cell r="B7">
            <v>50000</v>
          </cell>
          <cell r="C7">
            <v>0.11638</v>
          </cell>
          <cell r="D7">
            <v>5819</v>
          </cell>
        </row>
        <row r="8">
          <cell r="A8" t="str">
            <v>运营部</v>
          </cell>
          <cell r="C8">
            <v>0</v>
          </cell>
          <cell r="D8">
            <v>17405</v>
          </cell>
        </row>
        <row r="9">
          <cell r="A9" t="str">
            <v>销-销售1部</v>
          </cell>
          <cell r="B9">
            <v>60000</v>
          </cell>
          <cell r="C9">
            <v>0.54728333333333345</v>
          </cell>
          <cell r="D9">
            <v>32837</v>
          </cell>
        </row>
        <row r="10">
          <cell r="A10" t="str">
            <v>销-销售2部</v>
          </cell>
          <cell r="B10">
            <v>60000</v>
          </cell>
          <cell r="C10">
            <v>0.74880000000000013</v>
          </cell>
          <cell r="D10">
            <v>44928</v>
          </cell>
        </row>
        <row r="11">
          <cell r="A11" t="str">
            <v>销-销售5部</v>
          </cell>
          <cell r="B11">
            <v>30000</v>
          </cell>
          <cell r="C11">
            <v>0.24970000000000001</v>
          </cell>
          <cell r="D11">
            <v>7491</v>
          </cell>
        </row>
        <row r="12">
          <cell r="A12" t="str">
            <v>销-销售6部</v>
          </cell>
          <cell r="B12">
            <v>0</v>
          </cell>
          <cell r="C12" t="str">
            <v>inf</v>
          </cell>
          <cell r="D12">
            <v>34171</v>
          </cell>
        </row>
        <row r="13">
          <cell r="A13" t="str">
            <v>销-销售7部</v>
          </cell>
          <cell r="B13">
            <v>70000</v>
          </cell>
          <cell r="C13">
            <v>0.39748571428571439</v>
          </cell>
          <cell r="D13">
            <v>27824</v>
          </cell>
        </row>
        <row r="14">
          <cell r="A14" t="str">
            <v>销-销售8部</v>
          </cell>
          <cell r="B14">
            <v>60000</v>
          </cell>
          <cell r="C14">
            <v>0.2352833333333334</v>
          </cell>
          <cell r="D14">
            <v>14117</v>
          </cell>
        </row>
        <row r="15">
          <cell r="A15" t="str">
            <v>销-销售9部</v>
          </cell>
          <cell r="B15">
            <v>50000</v>
          </cell>
          <cell r="C15">
            <v>0.12681999999999999</v>
          </cell>
          <cell r="D15">
            <v>6341</v>
          </cell>
        </row>
      </sheetData>
      <sheetData sheetId="4">
        <row r="2">
          <cell r="A2" t="str">
            <v>会员中心</v>
          </cell>
          <cell r="B2">
            <v>58173</v>
          </cell>
          <cell r="C2">
            <v>0</v>
          </cell>
          <cell r="D2" t="str">
            <v>inf</v>
          </cell>
        </row>
        <row r="3">
          <cell r="A3" t="str">
            <v>先锋团</v>
          </cell>
          <cell r="B3">
            <v>68720</v>
          </cell>
          <cell r="C3">
            <v>220000</v>
          </cell>
          <cell r="D3">
            <v>0.3123636363636364</v>
          </cell>
        </row>
        <row r="4">
          <cell r="A4" t="str">
            <v>国际部</v>
          </cell>
          <cell r="B4">
            <v>150133</v>
          </cell>
          <cell r="C4">
            <v>160000</v>
          </cell>
          <cell r="D4">
            <v>0.93833125000000295</v>
          </cell>
        </row>
        <row r="5">
          <cell r="A5" t="str">
            <v>市场部</v>
          </cell>
          <cell r="B5">
            <v>62251</v>
          </cell>
          <cell r="C5">
            <v>60000</v>
          </cell>
          <cell r="D5">
            <v>1.0375166666666671</v>
          </cell>
        </row>
        <row r="6">
          <cell r="A6" t="str">
            <v>独立团</v>
          </cell>
          <cell r="B6">
            <v>105260</v>
          </cell>
          <cell r="C6">
            <v>300000</v>
          </cell>
          <cell r="D6">
            <v>0.35086666666666622</v>
          </cell>
        </row>
        <row r="7">
          <cell r="A7" t="str">
            <v>资源部</v>
          </cell>
          <cell r="B7">
            <v>27398</v>
          </cell>
          <cell r="C7">
            <v>300000</v>
          </cell>
          <cell r="D7">
            <v>9.132666666666675E-2</v>
          </cell>
        </row>
        <row r="8">
          <cell r="A8" t="str">
            <v>运营部</v>
          </cell>
          <cell r="B8">
            <v>62456</v>
          </cell>
          <cell r="C8">
            <v>35000</v>
          </cell>
          <cell r="D8">
            <v>1.784457142857143</v>
          </cell>
        </row>
        <row r="9">
          <cell r="A9" t="str">
            <v>销-销售1部</v>
          </cell>
          <cell r="B9">
            <v>160162</v>
          </cell>
          <cell r="C9">
            <v>210000</v>
          </cell>
          <cell r="D9">
            <v>0.76267619047619073</v>
          </cell>
        </row>
        <row r="10">
          <cell r="A10" t="str">
            <v>销-销售2部</v>
          </cell>
          <cell r="B10">
            <v>129380</v>
          </cell>
          <cell r="C10">
            <v>250000</v>
          </cell>
          <cell r="D10">
            <v>0.5175200000000002</v>
          </cell>
        </row>
        <row r="11">
          <cell r="A11" t="str">
            <v>销-销售5部</v>
          </cell>
          <cell r="B11">
            <v>22087</v>
          </cell>
          <cell r="C11">
            <v>200000</v>
          </cell>
          <cell r="D11">
            <v>0.1104350000000001</v>
          </cell>
        </row>
        <row r="12">
          <cell r="A12" t="str">
            <v>销-销售6部</v>
          </cell>
          <cell r="B12">
            <v>102668</v>
          </cell>
          <cell r="C12">
            <v>0</v>
          </cell>
          <cell r="D12" t="str">
            <v>inf</v>
          </cell>
        </row>
        <row r="13">
          <cell r="A13" t="str">
            <v>销-销售7部</v>
          </cell>
          <cell r="B13">
            <v>151030</v>
          </cell>
          <cell r="C13">
            <v>300000</v>
          </cell>
          <cell r="D13">
            <v>0.50343333333333307</v>
          </cell>
        </row>
        <row r="14">
          <cell r="A14" t="str">
            <v>销-销售8部</v>
          </cell>
          <cell r="B14">
            <v>91256</v>
          </cell>
          <cell r="C14">
            <v>210000</v>
          </cell>
          <cell r="D14">
            <v>0.43455238095238119</v>
          </cell>
        </row>
        <row r="15">
          <cell r="A15" t="str">
            <v>销-销售9部</v>
          </cell>
          <cell r="B15">
            <v>62337</v>
          </cell>
          <cell r="C15">
            <v>200000</v>
          </cell>
          <cell r="D15">
            <v>0.31168499999999982</v>
          </cell>
        </row>
      </sheetData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BAE339-7DE3-4679-AD3B-1C5F6A7A0D23}" name="表10" displayName="表10" ref="A3:H11" totalsRowShown="0" headerRowDxfId="107" dataDxfId="106">
  <autoFilter ref="A3:H11" xr:uid="{17AE6E8C-3BD2-4E20-A8F6-B095E6B85F11}"/>
  <tableColumns count="8">
    <tableColumn id="1" xr3:uid="{6CDB58FB-63D9-49E2-BE92-3C2172DDC638}" name="部门" dataDxfId="105"/>
    <tableColumn id="2" xr3:uid="{B67D7248-1E31-481D-A8EF-300F9AB9E10D}" name="订台人" dataDxfId="104"/>
    <tableColumn id="3" xr3:uid="{4F7D9F67-E765-400A-8958-267D1A02A8E9}" name="房台数" dataDxfId="103">
      <calculatedColumnFormula>VLOOKUP($B4,#REF!,4,0)</calculatedColumnFormula>
    </tableColumn>
    <tableColumn id="4" xr3:uid="{01F32308-005A-4E05-8419-8C9EF9B1FFD2}" name="实际业绩" dataDxfId="102">
      <calculatedColumnFormula>VLOOKUP($B4,#REF!,2,0)</calculatedColumnFormula>
    </tableColumn>
    <tableColumn id="6" xr3:uid="{95567274-605D-402C-BA75-22F5D1B2DEF9}" name="房台数2" dataDxfId="101">
      <calculatedColumnFormula>VLOOKUP($B4,#REF!,5,0)</calculatedColumnFormula>
    </tableColumn>
    <tableColumn id="7" xr3:uid="{8BE7B5EA-E9F2-47F7-885B-2B8F75331FF5}" name="实际业绩3" dataDxfId="100">
      <calculatedColumnFormula>VLOOKUP($B4,#REF!,3,0)</calculatedColumnFormula>
    </tableColumn>
    <tableColumn id="9" xr3:uid="{049637E1-F090-4B90-AAD0-FDB534A16180}" name="房台数5" dataDxfId="99">
      <calculatedColumnFormula>E4-C4</calculatedColumnFormula>
    </tableColumn>
    <tableColumn id="10" xr3:uid="{ABE0D4F5-C982-47E9-A9CF-C866BEDFF415}" name="实际业绩6" dataDxfId="98">
      <calculatedColumnFormula>F4-D4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85553E-0FE1-4E5D-A6CA-EF7A8B6BC207}" name="表10_121314" displayName="表10_121314" ref="A3:H16" totalsRowShown="0" headerRowDxfId="97" dataDxfId="96">
  <autoFilter ref="A3:H16" xr:uid="{17AE6E8C-3BD2-4E20-A8F6-B095E6B85F11}"/>
  <tableColumns count="8">
    <tableColumn id="1" xr3:uid="{D88FCA6B-19A2-4EB5-9D2C-6DFBC2D06A93}" name="部门" dataDxfId="95"/>
    <tableColumn id="2" xr3:uid="{503A8C83-3644-4602-A515-58C09F697617}" name="订台人" dataDxfId="94"/>
    <tableColumn id="3" xr3:uid="{D2602A13-850D-43C8-B392-41BE3B371479}" name="房台数" dataDxfId="93">
      <calculatedColumnFormula>VLOOKUP($B4,#REF!,4,0)</calculatedColumnFormula>
    </tableColumn>
    <tableColumn id="4" xr3:uid="{A29D7BFB-DA1F-4178-9AB8-E5A2FE588FEE}" name="实际业绩" dataDxfId="92">
      <calculatedColumnFormula>VLOOKUP($B4,#REF!,2,0)</calculatedColumnFormula>
    </tableColumn>
    <tableColumn id="6" xr3:uid="{AFA39723-C195-4278-B5C5-BD165F9DD02D}" name="房台数2" dataDxfId="91">
      <calculatedColumnFormula>VLOOKUP($B4,#REF!,5,0)</calculatedColumnFormula>
    </tableColumn>
    <tableColumn id="7" xr3:uid="{FCE592CF-6D5C-4C94-871F-36327DB23A8A}" name="实际业绩3" dataDxfId="90">
      <calculatedColumnFormula>VLOOKUP($B4,#REF!,3,0)</calculatedColumnFormula>
    </tableColumn>
    <tableColumn id="9" xr3:uid="{A500B5D6-11A7-4548-9421-37676EDAF074}" name="房台数5" dataDxfId="89">
      <calculatedColumnFormula>E4-C4</calculatedColumnFormula>
    </tableColumn>
    <tableColumn id="10" xr3:uid="{99F6483C-8317-4D65-84EE-B8B9C9EC6EBB}" name="实际业绩6" dataDxfId="88">
      <calculatedColumnFormula>F4-D4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6546391-CAAA-4AAB-89EC-BCFB37DA9A31}" name="表10_1213141517" displayName="表10_1213141517" ref="A3:H7" totalsRowShown="0" headerRowDxfId="87" dataDxfId="86">
  <autoFilter ref="A3:H7" xr:uid="{17AE6E8C-3BD2-4E20-A8F6-B095E6B85F11}"/>
  <tableColumns count="8">
    <tableColumn id="1" xr3:uid="{DC825AE7-25DE-484F-9645-50538139217D}" name="部门" dataDxfId="85"/>
    <tableColumn id="2" xr3:uid="{20F3AAC6-BA2F-4F24-9883-A3301D60BD30}" name="订台人" dataDxfId="84"/>
    <tableColumn id="3" xr3:uid="{AE807D43-B34C-410E-A472-A5A5EAC8FB65}" name="房台数" dataDxfId="83">
      <calculatedColumnFormula>VLOOKUP($B4,#REF!,4,0)</calculatedColumnFormula>
    </tableColumn>
    <tableColumn id="4" xr3:uid="{FB213C64-2D8F-48E0-95D8-1E120E1BFA76}" name="实际业绩" dataDxfId="82">
      <calculatedColumnFormula>VLOOKUP($B4,#REF!,2,0)</calculatedColumnFormula>
    </tableColumn>
    <tableColumn id="6" xr3:uid="{4C4859BE-AC8E-440B-9D57-824C1EE52BFD}" name="房台数2" dataDxfId="81">
      <calculatedColumnFormula>VLOOKUP($B4,#REF!,5,0)</calculatedColumnFormula>
    </tableColumn>
    <tableColumn id="7" xr3:uid="{999833E7-307F-4600-88E8-FC720E6ABBD9}" name="实际业绩3" dataDxfId="80">
      <calculatedColumnFormula>VLOOKUP($B4,#REF!,3,0)</calculatedColumnFormula>
    </tableColumn>
    <tableColumn id="9" xr3:uid="{91EE611B-DCB9-4500-B042-50547ECF342D}" name="房台数5" dataDxfId="79">
      <calculatedColumnFormula>E4-C4</calculatedColumnFormula>
    </tableColumn>
    <tableColumn id="10" xr3:uid="{66C29307-7AD6-493D-B8EC-8E6184A1E7F3}" name="实际业绩6" dataDxfId="78">
      <calculatedColumnFormula>F4-D4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110D3E-7401-413B-A595-8E5C8478989A}" name="表10_12" displayName="表10_12" ref="A3:H12" totalsRowShown="0" headerRowDxfId="77" dataDxfId="76">
  <autoFilter ref="A3:H12" xr:uid="{17AE6E8C-3BD2-4E20-A8F6-B095E6B85F11}"/>
  <tableColumns count="8">
    <tableColumn id="1" xr3:uid="{5F87EBD6-CF47-4328-A637-EF0DD8528C86}" name="部门" dataDxfId="75"/>
    <tableColumn id="2" xr3:uid="{BA49BBFB-4711-4E10-A89B-E90D6D0BE3D3}" name="订台人" dataDxfId="74"/>
    <tableColumn id="3" xr3:uid="{C61C4F4F-20CA-48AB-88A3-0016A5DB4EDF}" name="房台数" dataDxfId="73">
      <calculatedColumnFormula>VLOOKUP($B4,#REF!,4,0)</calculatedColumnFormula>
    </tableColumn>
    <tableColumn id="4" xr3:uid="{77312D97-8959-40C1-B92A-A266E9FA564C}" name="实际业绩" dataDxfId="72">
      <calculatedColumnFormula>VLOOKUP($B4,#REF!,2,0)</calculatedColumnFormula>
    </tableColumn>
    <tableColumn id="6" xr3:uid="{7265918B-A921-45BD-B712-A79B65B0147C}" name="房台数2" dataDxfId="71">
      <calculatedColumnFormula>VLOOKUP($B4,#REF!,5,0)</calculatedColumnFormula>
    </tableColumn>
    <tableColumn id="7" xr3:uid="{A85B79BC-3EEC-483B-8948-26ADC7DAD749}" name="实际业绩3" dataDxfId="70">
      <calculatedColumnFormula>VLOOKUP($B4,#REF!,3,0)</calculatedColumnFormula>
    </tableColumn>
    <tableColumn id="9" xr3:uid="{A491BE57-1786-41D4-B8AB-6FD2D3D5D2B9}" name="房台数5" dataDxfId="69">
      <calculatedColumnFormula>E4-C4</calculatedColumnFormula>
    </tableColumn>
    <tableColumn id="10" xr3:uid="{B2F0D5C5-D8D9-4618-9E6E-D4D214662584}" name="实际业绩6" dataDxfId="68">
      <calculatedColumnFormula>F4-D4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55EC3C5-858A-4C3B-8E05-32F37798EF37}" name="表10_1213" displayName="表10_1213" ref="A3:H15" totalsRowShown="0" headerRowDxfId="67" dataDxfId="66">
  <autoFilter ref="A3:H15" xr:uid="{17AE6E8C-3BD2-4E20-A8F6-B095E6B85F11}"/>
  <tableColumns count="8">
    <tableColumn id="1" xr3:uid="{0FCD33CD-1121-427B-B25E-EBB59143BCCC}" name="部门" dataDxfId="65"/>
    <tableColumn id="2" xr3:uid="{A058C333-4B78-4E90-A158-EE77BBA61B62}" name="订台人" dataDxfId="64"/>
    <tableColumn id="3" xr3:uid="{EEB79BD4-26BA-4126-BE77-26CDEFF5E1C3}" name="房台数" dataDxfId="63">
      <calculatedColumnFormula>VLOOKUP($B4,#REF!,4,0)</calculatedColumnFormula>
    </tableColumn>
    <tableColumn id="4" xr3:uid="{5B7C45D0-0A22-48E3-BC70-75348CDC822B}" name="实际业绩" dataDxfId="62">
      <calculatedColumnFormula>VLOOKUP($B4,#REF!,2,0)</calculatedColumnFormula>
    </tableColumn>
    <tableColumn id="6" xr3:uid="{E13BF4B3-268B-49C2-AEA8-CD1D6CE379DA}" name="房台数2" dataDxfId="61">
      <calculatedColumnFormula>VLOOKUP($B4,#REF!,5,0)</calculatedColumnFormula>
    </tableColumn>
    <tableColumn id="7" xr3:uid="{BC0D487B-489E-4FF9-B702-972E48E9DD01}" name="实际业绩3" dataDxfId="60">
      <calculatedColumnFormula>VLOOKUP($B4,#REF!,3,0)</calculatedColumnFormula>
    </tableColumn>
    <tableColumn id="9" xr3:uid="{B82D2C4E-0C0E-4B73-A8C6-3D84787F7132}" name="房台数5" dataDxfId="59">
      <calculatedColumnFormula>E4-C4</calculatedColumnFormula>
    </tableColumn>
    <tableColumn id="10" xr3:uid="{11D8581A-09E2-4D84-8E73-DDE0F9872B7B}" name="实际业绩6" dataDxfId="58">
      <calculatedColumnFormula>F4-D4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4A1BD8B-B534-40E6-9DBD-A652EA22B011}" name="表10_1213141516" displayName="表10_1213141516" ref="A3:H9" totalsRowShown="0" headerRowDxfId="57" dataDxfId="56">
  <autoFilter ref="A3:H9" xr:uid="{17AE6E8C-3BD2-4E20-A8F6-B095E6B85F11}"/>
  <tableColumns count="8">
    <tableColumn id="1" xr3:uid="{8D976128-99C1-4DB7-B313-C7461CC836C0}" name="部门" dataDxfId="55"/>
    <tableColumn id="2" xr3:uid="{6CC5D469-1E85-4808-A237-CACAE6FBDE5B}" name="订台人" dataDxfId="54"/>
    <tableColumn id="3" xr3:uid="{B2B3BFE0-C795-4473-B909-4A402FC103C7}" name="房台数" dataDxfId="53">
      <calculatedColumnFormula>VLOOKUP($B4,#REF!,4,0)</calculatedColumnFormula>
    </tableColumn>
    <tableColumn id="4" xr3:uid="{95153284-5EBB-4190-9F47-DCE0EE316517}" name="实际业绩" dataDxfId="52">
      <calculatedColumnFormula>VLOOKUP($B4,#REF!,2,0)</calculatedColumnFormula>
    </tableColumn>
    <tableColumn id="6" xr3:uid="{3282819F-38D4-47E0-B170-B0D47547AF6D}" name="房台数2" dataDxfId="51">
      <calculatedColumnFormula>VLOOKUP($B4,#REF!,5,0)</calculatedColumnFormula>
    </tableColumn>
    <tableColumn id="7" xr3:uid="{D6E95168-7DF8-4F46-B5B6-B1D84A42492A}" name="实际业绩3" dataDxfId="50">
      <calculatedColumnFormula>VLOOKUP($B4,#REF!,3,0)</calculatedColumnFormula>
    </tableColumn>
    <tableColumn id="9" xr3:uid="{905488DC-2EA1-45CC-B40A-8F14FCAD8858}" name="房台数5" dataDxfId="49">
      <calculatedColumnFormula>E4-C4</calculatedColumnFormula>
    </tableColumn>
    <tableColumn id="10" xr3:uid="{B8C1379C-CEA5-4ED8-BCD3-B21D8343324A}" name="实际业绩6" dataDxfId="48">
      <calculatedColumnFormula>F4-D4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1C3A7EC-EEDB-49ED-AE24-A2A225E9B61D}" name="表10_1213141516181920" displayName="表10_1213141516181920" ref="A3:H18" totalsRowShown="0" headerRowDxfId="47" dataDxfId="46">
  <autoFilter ref="A3:H18" xr:uid="{17AE6E8C-3BD2-4E20-A8F6-B095E6B85F11}"/>
  <tableColumns count="8">
    <tableColumn id="1" xr3:uid="{E04A43E1-30F5-4963-8FFD-641B37251F73}" name="部门" dataDxfId="45"/>
    <tableColumn id="2" xr3:uid="{9D6E7543-BBE9-4486-986F-0CCE55987B58}" name="订台人" dataDxfId="44"/>
    <tableColumn id="3" xr3:uid="{47D28AFE-1C85-41CD-B572-440E7F5EC509}" name="房台数" dataDxfId="43">
      <calculatedColumnFormula>VLOOKUP($B4,#REF!,4,0)</calculatedColumnFormula>
    </tableColumn>
    <tableColumn id="4" xr3:uid="{E33F4720-1003-46D2-9E24-10DC0EF1652A}" name="实际业绩" dataDxfId="42">
      <calculatedColumnFormula>VLOOKUP($B4,#REF!,2,0)</calculatedColumnFormula>
    </tableColumn>
    <tableColumn id="6" xr3:uid="{55AEBD89-9DE3-4F8C-8F46-EC08071ACB3D}" name="房台数2" dataDxfId="41">
      <calculatedColumnFormula>VLOOKUP($B4,#REF!,5,0)</calculatedColumnFormula>
    </tableColumn>
    <tableColumn id="7" xr3:uid="{7D87ADC2-675F-41C9-89CA-BAE6828B5D12}" name="实际业绩3" dataDxfId="40">
      <calculatedColumnFormula>VLOOKUP($B4,#REF!,3,0)</calculatedColumnFormula>
    </tableColumn>
    <tableColumn id="9" xr3:uid="{75F1ACFC-FFDB-4BA9-880F-A7D8CDA9901D}" name="房台数5" dataDxfId="39">
      <calculatedColumnFormula>E4-C4</calculatedColumnFormula>
    </tableColumn>
    <tableColumn id="10" xr3:uid="{575D8E47-4A18-41DB-BE9E-518376B1AC8E}" name="实际业绩6" dataDxfId="38">
      <calculatedColumnFormula>F4-D4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C745C66-3918-4385-BCB1-B548B8BDD062}" name="表10_121314151618" displayName="表10_121314151618" ref="A3:H38" totalsRowCount="1" headerRowDxfId="37" dataDxfId="36">
  <autoFilter ref="A3:H37" xr:uid="{17AE6E8C-3BD2-4E20-A8F6-B095E6B85F11}"/>
  <tableColumns count="8">
    <tableColumn id="1" xr3:uid="{4F938205-2174-4628-833F-6899E6669CFC}" name="部门" dataDxfId="35" totalsRowDxfId="34"/>
    <tableColumn id="2" xr3:uid="{D660B2D4-CB85-4B4E-9E78-30AC63F95280}" name="订台人" dataDxfId="33" totalsRowDxfId="32"/>
    <tableColumn id="3" xr3:uid="{E29148C1-2722-4E75-A0D5-173C3A954E38}" name="房台数" totalsRowFunction="sum" dataDxfId="31" totalsRowDxfId="30"/>
    <tableColumn id="4" xr3:uid="{446079AD-7CC6-452A-9DDD-451EB5541DEB}" name="实际业绩" totalsRowFunction="sum" dataDxfId="29" totalsRowDxfId="28"/>
    <tableColumn id="6" xr3:uid="{FC50E28F-7862-4090-AC46-8F5D49A9003F}" name="房台数2" totalsRowFunction="sum" dataDxfId="27" totalsRowDxfId="26"/>
    <tableColumn id="7" xr3:uid="{8D9650DC-3805-4922-93E8-3EF469BB9A76}" name="实际业绩3" totalsRowFunction="sum" dataDxfId="25" totalsRowDxfId="24"/>
    <tableColumn id="9" xr3:uid="{A0C1FF6F-584F-4E4E-8F7D-40E52AC89D90}" name="房台数5" totalsRowFunction="sum" dataDxfId="23" totalsRowDxfId="22">
      <calculatedColumnFormula>E4-C4</calculatedColumnFormula>
    </tableColumn>
    <tableColumn id="10" xr3:uid="{9E401CDA-0D5A-45CD-843B-222DBB96E09F}" name="实际业绩6" totalsRowFunction="custom" dataDxfId="21" totalsRowDxfId="20">
      <calculatedColumnFormula>F4-D4</calculatedColumnFormula>
      <totalsRowFormula>SUBTOTAL(109,表10_121314151618[实际业绩])</totalsRow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6D56699-1695-42F3-888D-E37F931DF492}" name="表10_12131415161819" displayName="表10_12131415161819" ref="A3:H7" totalsRowShown="0" headerRowDxfId="19" dataDxfId="18">
  <autoFilter ref="A3:H7" xr:uid="{17AE6E8C-3BD2-4E20-A8F6-B095E6B85F11}"/>
  <tableColumns count="8">
    <tableColumn id="1" xr3:uid="{7F3B27C1-60CA-4E80-9DCA-6439C2427A4F}" name="部门" dataDxfId="17"/>
    <tableColumn id="2" xr3:uid="{8460B0CF-B1B4-49CF-B1A3-0CDE50645B99}" name="订台人" dataDxfId="16"/>
    <tableColumn id="3" xr3:uid="{55856630-35EB-4767-9665-4072819C1FE7}" name="房台数" dataDxfId="15">
      <calculatedColumnFormula>VLOOKUP($B4,#REF!,4,0)</calculatedColumnFormula>
    </tableColumn>
    <tableColumn id="4" xr3:uid="{9BD4AB7C-F22C-4615-99EC-2668C8516058}" name="实际业绩" dataDxfId="14">
      <calculatedColumnFormula>VLOOKUP($B4,#REF!,2,0)</calculatedColumnFormula>
    </tableColumn>
    <tableColumn id="6" xr3:uid="{04A1DC5F-A398-4E5C-9049-BE2CD6C684DA}" name="房台数2" dataDxfId="13">
      <calculatedColumnFormula>VLOOKUP($B4,#REF!,5,0)</calculatedColumnFormula>
    </tableColumn>
    <tableColumn id="7" xr3:uid="{D199471F-56A7-4AB9-AE81-3160AD50FEFF}" name="实际业绩3" dataDxfId="12">
      <calculatedColumnFormula>VLOOKUP($B4,#REF!,3,0)</calculatedColumnFormula>
    </tableColumn>
    <tableColumn id="9" xr3:uid="{51A2A8AD-2F80-4DFE-8E64-A91B8C3FDA92}" name="房台数5" dataDxfId="11">
      <calculatedColumnFormula>E4-C4</calculatedColumnFormula>
    </tableColumn>
    <tableColumn id="10" xr3:uid="{EA6E6072-3026-4B7F-99CA-F23549E71A87}" name="实际业绩6" dataDxfId="10">
      <calculatedColumnFormula>F4-D4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6138D8C-D9FD-455C-A61D-4E83DF758122}" name="表10_121314151618192021" displayName="表10_121314151618192021" ref="A3:H16" totalsRowShown="0" headerRowDxfId="9" dataDxfId="8">
  <autoFilter ref="A3:H16" xr:uid="{17AE6E8C-3BD2-4E20-A8F6-B095E6B85F11}"/>
  <tableColumns count="8">
    <tableColumn id="1" xr3:uid="{3DA5C208-8555-48FC-A7C1-A8EFA19D7083}" name="部门" dataDxfId="7"/>
    <tableColumn id="2" xr3:uid="{169C1EA8-4821-4BA7-A970-4CFD5219D1A2}" name="订台人" dataDxfId="6"/>
    <tableColumn id="3" xr3:uid="{DB66CC63-D532-4320-9846-7A04C3AE4AD7}" name="房台数" dataDxfId="5">
      <calculatedColumnFormula>VLOOKUP($B4,#REF!,4,0)</calculatedColumnFormula>
    </tableColumn>
    <tableColumn id="4" xr3:uid="{41697955-1569-453A-B67F-7371F862CFD2}" name="实际业绩" dataDxfId="4">
      <calculatedColumnFormula>VLOOKUP($B4,#REF!,2,0)</calculatedColumnFormula>
    </tableColumn>
    <tableColumn id="6" xr3:uid="{3856BBB8-8207-422A-A69B-92FEAA6E3976}" name="房台数2" dataDxfId="3">
      <calculatedColumnFormula>VLOOKUP($B4,#REF!,5,0)</calculatedColumnFormula>
    </tableColumn>
    <tableColumn id="7" xr3:uid="{FEC24806-3779-4B3C-9B52-F40329BBA53A}" name="实际业绩3" dataDxfId="2">
      <calculatedColumnFormula>VLOOKUP($B4,#REF!,3,0)</calculatedColumnFormula>
    </tableColumn>
    <tableColumn id="9" xr3:uid="{AB7A4CD4-2CEB-4896-808A-A28E3E663FDA}" name="房台数5" dataDxfId="1">
      <calculatedColumnFormula>E4-C4</calculatedColumnFormula>
    </tableColumn>
    <tableColumn id="10" xr3:uid="{D0C3809D-B438-4422-A26F-7971109A13F7}" name="实际业绩6" dataDxfId="0">
      <calculatedColumnFormula>F4-D4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8A83-6D25-47F5-AB26-C398E5F6B15E}">
  <dimension ref="A1:H15"/>
  <sheetViews>
    <sheetView view="pageLayout" zoomScaleNormal="100" workbookViewId="0">
      <selection activeCell="D7" sqref="D7"/>
    </sheetView>
  </sheetViews>
  <sheetFormatPr defaultColWidth="9" defaultRowHeight="14.15"/>
  <cols>
    <col min="1" max="1" width="5.73046875" style="12" customWidth="1"/>
    <col min="2" max="2" width="15.46484375" style="11" customWidth="1"/>
    <col min="3" max="3" width="11.86328125" style="11" customWidth="1"/>
    <col min="4" max="4" width="13.59765625" style="11" customWidth="1"/>
    <col min="5" max="6" width="12.46484375" style="11" customWidth="1"/>
    <col min="7" max="7" width="18.73046875" style="11" customWidth="1"/>
    <col min="8" max="8" width="23.59765625" style="11" customWidth="1"/>
    <col min="9" max="16384" width="9" style="11"/>
  </cols>
  <sheetData>
    <row r="1" spans="1:8" ht="34.75">
      <c r="A1" s="121" t="s">
        <v>207</v>
      </c>
      <c r="B1" s="121"/>
      <c r="C1" s="121"/>
      <c r="D1" s="121"/>
      <c r="E1" s="121"/>
      <c r="F1" s="121"/>
      <c r="G1" s="121"/>
      <c r="H1" s="121"/>
    </row>
    <row r="2" spans="1:8" ht="35.25" customHeight="1">
      <c r="A2" s="32" t="s">
        <v>0</v>
      </c>
      <c r="B2" s="32" t="s">
        <v>1</v>
      </c>
      <c r="C2" s="32" t="s">
        <v>105</v>
      </c>
      <c r="D2" s="32" t="s">
        <v>104</v>
      </c>
      <c r="E2" s="32" t="s">
        <v>73</v>
      </c>
      <c r="F2" s="32" t="s">
        <v>159</v>
      </c>
      <c r="G2" s="32" t="s">
        <v>158</v>
      </c>
      <c r="H2" s="32" t="s">
        <v>160</v>
      </c>
    </row>
    <row r="3" spans="1:8" ht="33.75" customHeight="1">
      <c r="A3" s="32">
        <v>1</v>
      </c>
      <c r="B3" s="79" t="s">
        <v>24</v>
      </c>
      <c r="C3" s="89">
        <v>60000</v>
      </c>
      <c r="D3" s="89">
        <v>56243</v>
      </c>
      <c r="E3" s="81">
        <f>D3/C3</f>
        <v>0.93738333333333335</v>
      </c>
      <c r="F3" s="81" t="s">
        <v>209</v>
      </c>
      <c r="G3" s="90">
        <v>200</v>
      </c>
      <c r="H3" s="90"/>
    </row>
    <row r="4" spans="1:8" s="47" customFormat="1" ht="33.75" customHeight="1">
      <c r="A4" s="61">
        <v>2</v>
      </c>
      <c r="B4" s="68" t="s">
        <v>101</v>
      </c>
      <c r="C4" s="54">
        <v>60000</v>
      </c>
      <c r="D4" s="42">
        <v>32329</v>
      </c>
      <c r="E4" s="97">
        <f t="shared" ref="E4:E14" si="0">D4/C4</f>
        <v>0.53881666666666672</v>
      </c>
      <c r="F4" s="97" t="s">
        <v>209</v>
      </c>
      <c r="G4" s="64">
        <v>200</v>
      </c>
      <c r="H4" s="64"/>
    </row>
    <row r="5" spans="1:8" s="47" customFormat="1" ht="33.75" customHeight="1">
      <c r="A5" s="32">
        <v>3</v>
      </c>
      <c r="B5" s="68" t="s">
        <v>101</v>
      </c>
      <c r="C5" s="54">
        <v>10000</v>
      </c>
      <c r="D5" s="42">
        <v>7657</v>
      </c>
      <c r="E5" s="97">
        <f t="shared" si="0"/>
        <v>0.76570000000000005</v>
      </c>
      <c r="F5" s="97" t="s">
        <v>209</v>
      </c>
      <c r="G5" s="64">
        <v>100</v>
      </c>
      <c r="H5" s="64"/>
    </row>
    <row r="6" spans="1:8" s="47" customFormat="1" ht="33.75" customHeight="1">
      <c r="A6" s="32">
        <v>4</v>
      </c>
      <c r="B6" s="82" t="s">
        <v>161</v>
      </c>
      <c r="C6" s="42">
        <v>60000</v>
      </c>
      <c r="D6" s="42">
        <v>22638</v>
      </c>
      <c r="E6" s="97">
        <f t="shared" si="0"/>
        <v>0.37730000000000002</v>
      </c>
      <c r="F6" s="97" t="s">
        <v>209</v>
      </c>
      <c r="G6" s="64">
        <v>200</v>
      </c>
      <c r="H6" s="64"/>
    </row>
    <row r="7" spans="1:8" s="10" customFormat="1" ht="33.75" customHeight="1">
      <c r="A7" s="96">
        <v>5</v>
      </c>
      <c r="B7" s="62" t="s">
        <v>119</v>
      </c>
      <c r="C7" s="42">
        <v>65000</v>
      </c>
      <c r="D7" s="42">
        <v>11763</v>
      </c>
      <c r="E7" s="97">
        <f t="shared" si="0"/>
        <v>0.18096923076923077</v>
      </c>
      <c r="F7" s="97" t="s">
        <v>209</v>
      </c>
      <c r="G7" s="64">
        <v>300</v>
      </c>
      <c r="H7" s="64"/>
    </row>
    <row r="8" spans="1:8" s="10" customFormat="1" ht="33.75" customHeight="1">
      <c r="A8" s="32">
        <v>6</v>
      </c>
      <c r="B8" s="78" t="s">
        <v>111</v>
      </c>
      <c r="C8" s="42">
        <v>40000</v>
      </c>
      <c r="D8" s="42">
        <v>26358</v>
      </c>
      <c r="E8" s="97">
        <f t="shared" si="0"/>
        <v>0.65895000000000004</v>
      </c>
      <c r="F8" s="97" t="s">
        <v>209</v>
      </c>
      <c r="G8" s="64">
        <v>1000</v>
      </c>
      <c r="H8" s="64"/>
    </row>
    <row r="9" spans="1:8" s="47" customFormat="1" ht="33.75" customHeight="1">
      <c r="A9" s="32">
        <v>7</v>
      </c>
      <c r="B9" s="60" t="s">
        <v>44</v>
      </c>
      <c r="C9" s="54">
        <v>50000</v>
      </c>
      <c r="D9" s="42">
        <v>20078</v>
      </c>
      <c r="E9" s="97">
        <f t="shared" si="0"/>
        <v>0.40155999999999997</v>
      </c>
      <c r="F9" s="97" t="s">
        <v>209</v>
      </c>
      <c r="G9" s="64">
        <v>100</v>
      </c>
      <c r="H9" s="64"/>
    </row>
    <row r="10" spans="1:8" ht="33.75" customHeight="1">
      <c r="A10" s="96">
        <v>8</v>
      </c>
      <c r="B10" s="78" t="s">
        <v>163</v>
      </c>
      <c r="C10" s="54">
        <v>60000</v>
      </c>
      <c r="D10" s="42">
        <v>17758</v>
      </c>
      <c r="E10" s="97">
        <f t="shared" si="0"/>
        <v>0.29596666666666666</v>
      </c>
      <c r="F10" s="97" t="s">
        <v>209</v>
      </c>
      <c r="G10" s="63">
        <v>200</v>
      </c>
      <c r="H10" s="63"/>
    </row>
    <row r="11" spans="1:8" s="47" customFormat="1" ht="33.75" customHeight="1">
      <c r="A11" s="32">
        <v>9</v>
      </c>
      <c r="B11" s="67" t="s">
        <v>162</v>
      </c>
      <c r="C11" s="54">
        <v>60000</v>
      </c>
      <c r="D11" s="65">
        <v>37808</v>
      </c>
      <c r="E11" s="97">
        <f t="shared" si="0"/>
        <v>0.63013333333333332</v>
      </c>
      <c r="F11" s="97" t="s">
        <v>209</v>
      </c>
      <c r="G11" s="64">
        <v>200</v>
      </c>
      <c r="H11" s="64"/>
    </row>
    <row r="12" spans="1:8" ht="33.75" customHeight="1">
      <c r="A12" s="32">
        <v>10</v>
      </c>
      <c r="B12" s="78" t="s">
        <v>164</v>
      </c>
      <c r="C12" s="54">
        <v>50000</v>
      </c>
      <c r="D12" s="42">
        <v>13218</v>
      </c>
      <c r="E12" s="97">
        <f t="shared" si="0"/>
        <v>0.26435999999999998</v>
      </c>
      <c r="F12" s="97" t="s">
        <v>209</v>
      </c>
      <c r="G12" s="63" t="s">
        <v>208</v>
      </c>
      <c r="H12" s="63"/>
    </row>
    <row r="13" spans="1:8" s="47" customFormat="1" ht="33.75" customHeight="1">
      <c r="A13" s="96">
        <v>11</v>
      </c>
      <c r="B13" s="82" t="s">
        <v>99</v>
      </c>
      <c r="C13" s="54">
        <v>30000</v>
      </c>
      <c r="D13" s="42">
        <v>3863</v>
      </c>
      <c r="E13" s="97">
        <v>0</v>
      </c>
      <c r="F13" s="97" t="s">
        <v>209</v>
      </c>
      <c r="G13" s="64" t="s">
        <v>208</v>
      </c>
      <c r="H13" s="64"/>
    </row>
    <row r="14" spans="1:8" s="47" customFormat="1" ht="33.75" customHeight="1">
      <c r="A14" s="32">
        <v>12</v>
      </c>
      <c r="B14" s="78" t="s">
        <v>4</v>
      </c>
      <c r="C14" s="54">
        <v>20000</v>
      </c>
      <c r="D14" s="42">
        <v>12765</v>
      </c>
      <c r="E14" s="97">
        <f t="shared" si="0"/>
        <v>0.63824999999999998</v>
      </c>
      <c r="F14" s="97" t="s">
        <v>209</v>
      </c>
      <c r="G14" s="66">
        <v>200</v>
      </c>
      <c r="H14" s="66"/>
    </row>
    <row r="15" spans="1:8" s="47" customFormat="1" ht="33.75" customHeight="1">
      <c r="A15" s="32">
        <v>13</v>
      </c>
      <c r="B15" s="82" t="s">
        <v>180</v>
      </c>
      <c r="C15" s="54" t="s">
        <v>208</v>
      </c>
      <c r="D15" s="42">
        <v>23744</v>
      </c>
      <c r="E15" s="97">
        <v>0</v>
      </c>
      <c r="F15" s="97" t="s">
        <v>209</v>
      </c>
      <c r="G15" s="63" t="s">
        <v>208</v>
      </c>
      <c r="H15" s="63"/>
    </row>
  </sheetData>
  <mergeCells count="1">
    <mergeCell ref="A1:H1"/>
  </mergeCells>
  <phoneticPr fontId="16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A59B-D5A3-40EE-AEEA-4A83F1F346AF}">
  <dimension ref="A1:J18"/>
  <sheetViews>
    <sheetView view="pageLayout" topLeftCell="D1" zoomScale="90" zoomScaleNormal="100" zoomScalePageLayoutView="90" workbookViewId="0">
      <selection activeCell="D7" sqref="D7"/>
    </sheetView>
  </sheetViews>
  <sheetFormatPr defaultColWidth="9" defaultRowHeight="14.15"/>
  <cols>
    <col min="1" max="1" width="5.73046875" style="12" customWidth="1"/>
    <col min="2" max="2" width="12" style="11" customWidth="1"/>
    <col min="3" max="3" width="15.46484375" style="11" customWidth="1"/>
    <col min="4" max="4" width="10.1328125" style="11" customWidth="1"/>
    <col min="5" max="5" width="9.46484375" style="11" customWidth="1"/>
    <col min="6" max="6" width="11" style="11" customWidth="1"/>
    <col min="7" max="7" width="12.46484375" style="11" customWidth="1"/>
    <col min="8" max="8" width="14.3984375" style="11" customWidth="1"/>
    <col min="9" max="9" width="13" style="11" customWidth="1"/>
    <col min="10" max="10" width="12.46484375" style="11" customWidth="1"/>
    <col min="11" max="11" width="9" style="11" customWidth="1"/>
    <col min="12" max="16" width="9" style="11"/>
    <col min="17" max="18" width="9" style="11" customWidth="1"/>
    <col min="19" max="16384" width="9" style="11"/>
  </cols>
  <sheetData>
    <row r="1" spans="1:10" ht="35.15" thickBot="1">
      <c r="B1" s="121" t="s">
        <v>168</v>
      </c>
      <c r="C1" s="121"/>
      <c r="D1" s="121"/>
      <c r="E1" s="121"/>
      <c r="F1" s="121"/>
      <c r="G1" s="121"/>
      <c r="H1" s="121"/>
      <c r="I1" s="125" t="s">
        <v>210</v>
      </c>
      <c r="J1" s="125"/>
    </row>
    <row r="2" spans="1:10" ht="36.9" customHeight="1">
      <c r="A2" s="32" t="s">
        <v>0</v>
      </c>
      <c r="B2" s="168" t="s">
        <v>1</v>
      </c>
      <c r="C2" s="169"/>
      <c r="D2" s="33" t="s">
        <v>103</v>
      </c>
      <c r="E2" s="43" t="s">
        <v>105</v>
      </c>
      <c r="F2" s="44" t="s">
        <v>104</v>
      </c>
      <c r="G2" s="39" t="s">
        <v>73</v>
      </c>
      <c r="H2" s="43" t="s">
        <v>106</v>
      </c>
      <c r="I2" s="44" t="s">
        <v>3</v>
      </c>
      <c r="J2" s="40" t="s">
        <v>2</v>
      </c>
    </row>
    <row r="3" spans="1:10" ht="24.9" customHeight="1">
      <c r="A3" s="164">
        <v>1</v>
      </c>
      <c r="B3" s="126" t="s">
        <v>24</v>
      </c>
      <c r="C3" s="127"/>
      <c r="D3" s="46" t="s">
        <v>102</v>
      </c>
      <c r="E3" s="48">
        <f>_xlfn.IFNA(VLOOKUP($B3,[1]周完成率!$A$2:$D$15,2,0),0)</f>
        <v>70000</v>
      </c>
      <c r="F3" s="48">
        <f>_xlfn.IFNA(VLOOKUP($B3,[1]周完成率!$A$2:$D$15,4,0),0)</f>
        <v>27824</v>
      </c>
      <c r="G3" s="80">
        <f>_xlfn.IFNA(VLOOKUP($B3,[1]周完成率!$A$2:$D$15,3,0),0)</f>
        <v>0.39748571428571439</v>
      </c>
      <c r="H3" s="83">
        <f>VLOOKUP($B3,[1]月完成率!$A$2:$D$15,3,0)</f>
        <v>300000</v>
      </c>
      <c r="I3" s="83">
        <f>VLOOKUP($B3,[1]月完成率!$A$2:$D$15,2,0)</f>
        <v>151030</v>
      </c>
      <c r="J3" s="80">
        <f>VLOOKUP($B3,[1]月完成率!$A$2:$D$15,4,0)</f>
        <v>0.50343333333333307</v>
      </c>
    </row>
    <row r="4" spans="1:10" ht="24.9" customHeight="1">
      <c r="A4" s="115">
        <v>2</v>
      </c>
      <c r="B4" s="144" t="s">
        <v>101</v>
      </c>
      <c r="C4" s="145"/>
      <c r="D4" s="41" t="s">
        <v>102</v>
      </c>
      <c r="E4" s="150">
        <f>_xlfn.IFNA(VLOOKUP($B4,[1]周完成率!$A$2:$D$15,2,0),0)</f>
        <v>50000</v>
      </c>
      <c r="F4" s="42">
        <f>_xlfn.IFNA(VLOOKUP($B4,[1]周完成率!$A$2:$D$15,4,0),0)</f>
        <v>5819</v>
      </c>
      <c r="G4" s="122" t="s">
        <v>37</v>
      </c>
      <c r="H4" s="118">
        <v>250000</v>
      </c>
      <c r="I4" s="84">
        <v>21402</v>
      </c>
      <c r="J4" s="109">
        <f>I6/H4</f>
        <v>0.27829599999999999</v>
      </c>
    </row>
    <row r="5" spans="1:10" s="47" customFormat="1" ht="24.9" customHeight="1">
      <c r="A5" s="116"/>
      <c r="B5" s="146"/>
      <c r="C5" s="147"/>
      <c r="D5" s="41" t="s">
        <v>259</v>
      </c>
      <c r="E5" s="151">
        <f>_xlfn.IFNA(VLOOKUP($B5,[1]周完成率!$A$2:$D$15,2,0),0)</f>
        <v>0</v>
      </c>
      <c r="F5" s="42">
        <v>19812</v>
      </c>
      <c r="G5" s="123"/>
      <c r="H5" s="119"/>
      <c r="I5" s="42">
        <v>48172</v>
      </c>
      <c r="J5" s="110"/>
    </row>
    <row r="6" spans="1:10" ht="24.9" customHeight="1">
      <c r="A6" s="117"/>
      <c r="B6" s="148"/>
      <c r="C6" s="149"/>
      <c r="D6" s="41" t="s">
        <v>118</v>
      </c>
      <c r="E6" s="152">
        <f>_xlfn.IFNA(VLOOKUP($B6,[1]周完成率!$A$2:$D$15,2,0),0)</f>
        <v>0</v>
      </c>
      <c r="F6" s="42">
        <v>26229</v>
      </c>
      <c r="G6" s="124"/>
      <c r="H6" s="120"/>
      <c r="I6" s="84">
        <v>69574</v>
      </c>
      <c r="J6" s="111"/>
    </row>
    <row r="7" spans="1:10" ht="24.9" customHeight="1">
      <c r="A7" s="45">
        <v>3</v>
      </c>
      <c r="B7" s="126" t="s">
        <v>179</v>
      </c>
      <c r="C7" s="127"/>
      <c r="D7" s="46" t="s">
        <v>102</v>
      </c>
      <c r="E7" s="48">
        <f>_xlfn.IFNA(VLOOKUP($B7,[1]周完成率!$A$2:$D$15,2,0),0)</f>
        <v>60000</v>
      </c>
      <c r="F7" s="48">
        <f>_xlfn.IFNA(VLOOKUP($B7,[1]周完成率!$A$2:$D$15,4,0),0)</f>
        <v>44928</v>
      </c>
      <c r="G7" s="80">
        <f>_xlfn.IFNA(VLOOKUP($B7,[1]周完成率!$A$2:$D$15,3,0),0)</f>
        <v>0.74880000000000013</v>
      </c>
      <c r="H7" s="83">
        <f>VLOOKUP($B7,[1]月完成率!$A$2:$D$15,3,0)</f>
        <v>250000</v>
      </c>
      <c r="I7" s="83">
        <f>VLOOKUP($B7,[1]月完成率!$A$2:$D$15,2,0)</f>
        <v>129380</v>
      </c>
      <c r="J7" s="80">
        <f>VLOOKUP($B7,[1]月完成率!$A$2:$D$15,4,0)</f>
        <v>0.5175200000000002</v>
      </c>
    </row>
    <row r="8" spans="1:10" s="10" customFormat="1" ht="24.9" customHeight="1">
      <c r="A8" s="100">
        <v>4</v>
      </c>
      <c r="B8" s="142" t="s">
        <v>83</v>
      </c>
      <c r="C8" s="143"/>
      <c r="D8" s="41" t="s">
        <v>258</v>
      </c>
      <c r="E8" s="54">
        <f>_xlfn.IFNA(VLOOKUP($B8,[1]周完成率!$A$2:$D$15,2,0),0)</f>
        <v>60000</v>
      </c>
      <c r="F8" s="42">
        <f>_xlfn.IFNA(VLOOKUP($B8,[1]周完成率!$A$2:$D$15,4,0),0)</f>
        <v>21126</v>
      </c>
      <c r="G8" s="58">
        <f>_xlfn.IFNA(VLOOKUP($B8,[1]周完成率!$A$2:$D$15,3,0),0)</f>
        <v>0.35210000000000008</v>
      </c>
      <c r="H8" s="84">
        <f>VLOOKUP($B8,[1]月完成率!$A$2:$D$15,3,0)</f>
        <v>300000</v>
      </c>
      <c r="I8" s="84">
        <f>VLOOKUP($B8,[1]月完成率!$A$2:$D$15,2,0)</f>
        <v>105260</v>
      </c>
      <c r="J8" s="85">
        <f>VLOOKUP($B8,[1]月完成率!$A$2:$D$15,4,0)</f>
        <v>0.35086666666666622</v>
      </c>
    </row>
    <row r="9" spans="1:10" ht="24.9" customHeight="1">
      <c r="A9" s="165">
        <v>5</v>
      </c>
      <c r="B9" s="156" t="s">
        <v>111</v>
      </c>
      <c r="C9" s="157"/>
      <c r="D9" s="46" t="s">
        <v>102</v>
      </c>
      <c r="E9" s="153">
        <f>_xlfn.IFNA(VLOOKUP($B9,[1]周完成率!$A$2:$D$15,2,0),0)</f>
        <v>40000</v>
      </c>
      <c r="F9" s="48">
        <v>26358</v>
      </c>
      <c r="G9" s="112">
        <f>_xlfn.IFNA(VLOOKUP($B9,[1]周完成率!$A$2:$D$15,3,0),0)</f>
        <v>0.97709999999999919</v>
      </c>
      <c r="H9" s="106">
        <f>VLOOKUP($B9,[1]月完成率!$A$2:$D$15,3,0)</f>
        <v>160000</v>
      </c>
      <c r="I9" s="48">
        <f>VLOOKUP($B9,[1]月完成率!$A$2:$D$15,2,0)</f>
        <v>150133</v>
      </c>
      <c r="J9" s="112">
        <f>VLOOKUP($B9,[1]月完成率!$A$2:$D$15,4,0)</f>
        <v>0.93833125000000295</v>
      </c>
    </row>
    <row r="10" spans="1:10" s="47" customFormat="1" ht="24.9" customHeight="1">
      <c r="A10" s="166"/>
      <c r="B10" s="158"/>
      <c r="C10" s="159"/>
      <c r="D10" s="46" t="s">
        <v>57</v>
      </c>
      <c r="E10" s="154">
        <f>_xlfn.IFNA(VLOOKUP($B10,[1]周完成率!$A$2:$D$15,2,0),0)</f>
        <v>0</v>
      </c>
      <c r="F10" s="48">
        <v>300</v>
      </c>
      <c r="G10" s="113">
        <f>_xlfn.IFNA(VLOOKUP($B10,[1]周完成率!$A$2:$D$15,3,0),0)</f>
        <v>0</v>
      </c>
      <c r="H10" s="107"/>
      <c r="I10" s="160">
        <v>700</v>
      </c>
      <c r="J10" s="113"/>
    </row>
    <row r="11" spans="1:10" ht="24.9" customHeight="1">
      <c r="A11" s="167"/>
      <c r="B11" s="161"/>
      <c r="C11" s="162"/>
      <c r="D11" s="46" t="s">
        <v>100</v>
      </c>
      <c r="E11" s="155">
        <f>_xlfn.IFNA(VLOOKUP($B11,[1]周完成率!$A$2:$D$15,2,0),0)</f>
        <v>0</v>
      </c>
      <c r="F11" s="48">
        <v>26658</v>
      </c>
      <c r="G11" s="114">
        <f>_xlfn.IFNA(VLOOKUP($B11,[1]周完成率!$A$2:$D$15,3,0),0)</f>
        <v>0</v>
      </c>
      <c r="H11" s="108"/>
      <c r="I11" s="83">
        <f>I10+I9</f>
        <v>150833</v>
      </c>
      <c r="J11" s="114"/>
    </row>
    <row r="12" spans="1:10" ht="24.9" customHeight="1">
      <c r="A12" s="82">
        <v>6</v>
      </c>
      <c r="B12" s="142" t="s">
        <v>6</v>
      </c>
      <c r="C12" s="143"/>
      <c r="D12" s="41" t="s">
        <v>102</v>
      </c>
      <c r="E12" s="54">
        <f>_xlfn.IFNA(VLOOKUP($B12,[1]周完成率!$A$2:$D$15,2,0),0)</f>
        <v>50000</v>
      </c>
      <c r="F12" s="42">
        <f>_xlfn.IFNA(VLOOKUP($B12,[1]周完成率!$A$2:$D$15,4,0),0)</f>
        <v>20627</v>
      </c>
      <c r="G12" s="58">
        <f>_xlfn.IFNA(VLOOKUP($B12,[1]周完成率!$A$2:$D$15,3,0),0)</f>
        <v>0.41254000000000007</v>
      </c>
      <c r="H12" s="84">
        <f>VLOOKUP($B12,[1]月完成率!$A$2:$D$15,3,0)</f>
        <v>220000</v>
      </c>
      <c r="I12" s="42">
        <f>VLOOKUP($B12,[1]月完成率!$A$2:$D$15,2,0)</f>
        <v>68720</v>
      </c>
      <c r="J12" s="85">
        <f>VLOOKUP($B12,[1]月完成率!$A$2:$D$15,4,0)</f>
        <v>0.3123636363636364</v>
      </c>
    </row>
    <row r="13" spans="1:10" s="47" customFormat="1" ht="24.9" customHeight="1">
      <c r="A13" s="45">
        <v>7</v>
      </c>
      <c r="B13" s="126" t="s">
        <v>28</v>
      </c>
      <c r="C13" s="127"/>
      <c r="D13" s="46" t="s">
        <v>102</v>
      </c>
      <c r="E13" s="55">
        <f>_xlfn.IFNA(VLOOKUP($B13,[1]周完成率!$A$2:$D$15,2,0),0)</f>
        <v>60000</v>
      </c>
      <c r="F13" s="48">
        <f>_xlfn.IFNA(VLOOKUP($B13,[1]周完成率!$A$2:$D$15,4,0),0)</f>
        <v>14117</v>
      </c>
      <c r="G13" s="80">
        <f>_xlfn.IFNA(VLOOKUP($B13,[1]周完成率!$A$2:$D$15,3,0),0)</f>
        <v>0.2352833333333334</v>
      </c>
      <c r="H13" s="160">
        <f>VLOOKUP($B13,[1]月完成率!$A$2:$D$15,3,0)</f>
        <v>210000</v>
      </c>
      <c r="I13" s="48">
        <f>VLOOKUP($B13,[1]月完成率!$A$2:$D$15,2,0)</f>
        <v>91256</v>
      </c>
      <c r="J13" s="163">
        <f>VLOOKUP($B13,[1]月完成率!$A$2:$D$15,4,0)</f>
        <v>0.43455238095238119</v>
      </c>
    </row>
    <row r="14" spans="1:10" ht="24.9" customHeight="1">
      <c r="A14" s="82">
        <v>8</v>
      </c>
      <c r="B14" s="142" t="s">
        <v>20</v>
      </c>
      <c r="C14" s="143"/>
      <c r="D14" s="41" t="s">
        <v>102</v>
      </c>
      <c r="E14" s="54">
        <f>_xlfn.IFNA(VLOOKUP($B14,[1]周完成率!$A$2:$D$15,2,0),0)</f>
        <v>60000</v>
      </c>
      <c r="F14" s="42">
        <f>_xlfn.IFNA(VLOOKUP($B14,[1]周完成率!$A$2:$D$15,4,0),0)</f>
        <v>32837</v>
      </c>
      <c r="G14" s="58">
        <f>_xlfn.IFNA(VLOOKUP($B14,[1]周完成率!$A$2:$D$15,3,0),0)</f>
        <v>0.54728333333333345</v>
      </c>
      <c r="H14" s="84">
        <f>VLOOKUP($B14,[1]月完成率!$A$2:$D$15,3,0)</f>
        <v>210000</v>
      </c>
      <c r="I14" s="42">
        <f>VLOOKUP($B14,[1]月完成率!$A$2:$D$15,2,0)</f>
        <v>160162</v>
      </c>
      <c r="J14" s="85">
        <f>VLOOKUP($B14,[1]月完成率!$A$2:$D$15,4,0)</f>
        <v>0.76267619047619073</v>
      </c>
    </row>
    <row r="15" spans="1:10" s="47" customFormat="1" ht="24.9" customHeight="1">
      <c r="A15" s="45">
        <v>9</v>
      </c>
      <c r="B15" s="126" t="s">
        <v>31</v>
      </c>
      <c r="C15" s="127"/>
      <c r="D15" s="46" t="s">
        <v>102</v>
      </c>
      <c r="E15" s="55">
        <f>_xlfn.IFNA(VLOOKUP($B15,[1]周完成率!$A$2:$D$15,2,0),0)</f>
        <v>50000</v>
      </c>
      <c r="F15" s="48">
        <f>_xlfn.IFNA(VLOOKUP($B15,[1]周完成率!$A$2:$D$15,4,0),0)</f>
        <v>6341</v>
      </c>
      <c r="G15" s="80">
        <f>_xlfn.IFNA(VLOOKUP($B15,[1]周完成率!$A$2:$D$15,3,0),0)</f>
        <v>0.12681999999999999</v>
      </c>
      <c r="H15" s="160">
        <f>VLOOKUP($B15,[1]月完成率!$A$2:$D$15,3,0)</f>
        <v>200000</v>
      </c>
      <c r="I15" s="48">
        <f>VLOOKUP($B15,[1]月完成率!$A$2:$D$15,2,0)</f>
        <v>62337</v>
      </c>
      <c r="J15" s="163">
        <f>VLOOKUP($B15,[1]月完成率!$A$2:$D$15,4,0)</f>
        <v>0.31168499999999982</v>
      </c>
    </row>
    <row r="16" spans="1:10" ht="24.9" customHeight="1">
      <c r="A16" s="82">
        <v>10</v>
      </c>
      <c r="B16" s="142" t="s">
        <v>99</v>
      </c>
      <c r="C16" s="143"/>
      <c r="D16" s="41" t="s">
        <v>102</v>
      </c>
      <c r="E16" s="54">
        <f>_xlfn.IFNA(VLOOKUP($B16,[1]周完成率!$A$2:$D$15,2,0),0)</f>
        <v>30000</v>
      </c>
      <c r="F16" s="42">
        <f>_xlfn.IFNA(VLOOKUP($B16,[1]周完成率!$A$2:$D$15,4,0),0)</f>
        <v>7491</v>
      </c>
      <c r="G16" s="58">
        <f>_xlfn.IFNA(VLOOKUP($B16,[1]周完成率!$A$2:$D$15,3,0),0)</f>
        <v>0.24970000000000001</v>
      </c>
      <c r="H16" s="84">
        <f>VLOOKUP($B16,[1]月完成率!$A$2:$D$15,3,0)</f>
        <v>200000</v>
      </c>
      <c r="I16" s="42">
        <f>VLOOKUP($B16,[1]月完成率!$A$2:$D$15,2,0)</f>
        <v>22087</v>
      </c>
      <c r="J16" s="85">
        <f>VLOOKUP($B16,[1]月完成率!$A$2:$D$15,4,0)</f>
        <v>0.1104350000000001</v>
      </c>
    </row>
    <row r="17" spans="1:10" s="47" customFormat="1" ht="24.9" customHeight="1">
      <c r="A17" s="45">
        <v>11</v>
      </c>
      <c r="B17" s="126" t="s">
        <v>4</v>
      </c>
      <c r="C17" s="127"/>
      <c r="D17" s="46" t="s">
        <v>102</v>
      </c>
      <c r="E17" s="55">
        <f>_xlfn.IFNA(VLOOKUP($B17,[1]周完成率!$A$2:$D$15,2,0),0)</f>
        <v>22000</v>
      </c>
      <c r="F17" s="48">
        <f>_xlfn.IFNA(VLOOKUP($B17,[1]周完成率!$A$2:$D$15,4,0),0)</f>
        <v>23843</v>
      </c>
      <c r="G17" s="80">
        <f>_xlfn.IFNA(VLOOKUP($B17,[1]周完成率!$A$2:$D$15,3,0),0)</f>
        <v>1.0837727272727271</v>
      </c>
      <c r="H17" s="160">
        <f>VLOOKUP($B17,[1]月完成率!$A$2:$D$15,3,0)</f>
        <v>60000</v>
      </c>
      <c r="I17" s="48">
        <f>VLOOKUP($B17,[1]月完成率!$A$2:$D$15,2,0)</f>
        <v>62251</v>
      </c>
      <c r="J17" s="163">
        <f>VLOOKUP($B17,[1]月完成率!$A$2:$D$15,4,0)</f>
        <v>1.0375166666666671</v>
      </c>
    </row>
    <row r="18" spans="1:10" s="47" customFormat="1" ht="24.9" customHeight="1">
      <c r="A18" s="82">
        <v>12</v>
      </c>
      <c r="B18" s="142" t="s">
        <v>180</v>
      </c>
      <c r="C18" s="143"/>
      <c r="D18" s="41" t="s">
        <v>102</v>
      </c>
      <c r="E18" s="54">
        <f>_xlfn.IFNA(VLOOKUP($B18,[1]周完成率!$A$2:$D$15,2,0),0)</f>
        <v>0</v>
      </c>
      <c r="F18" s="42">
        <f>_xlfn.IFNA(VLOOKUP($B18,[1]周完成率!$A$2:$D$15,4,0),0)</f>
        <v>34171</v>
      </c>
      <c r="G18" s="58">
        <v>0</v>
      </c>
      <c r="H18" s="84">
        <v>0</v>
      </c>
      <c r="I18" s="42">
        <f>VLOOKUP($B18,[1]月完成率!$A$2:$D$15,2,0)</f>
        <v>102668</v>
      </c>
      <c r="J18" s="85">
        <v>0</v>
      </c>
    </row>
  </sheetData>
  <mergeCells count="25">
    <mergeCell ref="B14:C14"/>
    <mergeCell ref="B15:C15"/>
    <mergeCell ref="B16:C16"/>
    <mergeCell ref="B17:C17"/>
    <mergeCell ref="B18:C18"/>
    <mergeCell ref="B9:C11"/>
    <mergeCell ref="B12:C12"/>
    <mergeCell ref="B13:C13"/>
    <mergeCell ref="G9:G11"/>
    <mergeCell ref="B8:C8"/>
    <mergeCell ref="E9:E11"/>
    <mergeCell ref="B1:H1"/>
    <mergeCell ref="G4:G6"/>
    <mergeCell ref="B3:C3"/>
    <mergeCell ref="I1:J1"/>
    <mergeCell ref="B4:C6"/>
    <mergeCell ref="E4:E6"/>
    <mergeCell ref="B2:C2"/>
    <mergeCell ref="H9:H11"/>
    <mergeCell ref="J4:J6"/>
    <mergeCell ref="J9:J11"/>
    <mergeCell ref="A9:A11"/>
    <mergeCell ref="B7:C7"/>
    <mergeCell ref="H4:H6"/>
    <mergeCell ref="A4:A6"/>
  </mergeCells>
  <phoneticPr fontId="1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FE74-6169-44C9-96D7-99D6F8B83F0F}">
  <dimension ref="A1:J8"/>
  <sheetViews>
    <sheetView view="pageLayout" zoomScale="90" zoomScaleNormal="100" zoomScalePageLayoutView="90" workbookViewId="0">
      <selection activeCell="A3" sqref="A3:XFD3"/>
    </sheetView>
  </sheetViews>
  <sheetFormatPr defaultColWidth="9" defaultRowHeight="14.15"/>
  <cols>
    <col min="1" max="1" width="5.73046875" style="12" customWidth="1"/>
    <col min="2" max="2" width="12" style="11" customWidth="1"/>
    <col min="3" max="3" width="15.46484375" style="11" customWidth="1"/>
    <col min="4" max="4" width="10.1328125" style="11" customWidth="1"/>
    <col min="5" max="5" width="9.46484375" style="11" customWidth="1"/>
    <col min="6" max="6" width="11" style="11" customWidth="1"/>
    <col min="7" max="7" width="12.46484375" style="11" customWidth="1"/>
    <col min="8" max="8" width="14.3984375" style="11" customWidth="1"/>
    <col min="9" max="9" width="13" style="11" customWidth="1"/>
    <col min="10" max="10" width="12.46484375" style="11" customWidth="1"/>
    <col min="11" max="11" width="9" style="11" customWidth="1"/>
    <col min="12" max="16" width="9" style="11"/>
    <col min="17" max="18" width="9" style="11" customWidth="1"/>
    <col min="19" max="16384" width="9" style="11"/>
  </cols>
  <sheetData>
    <row r="1" spans="1:10" ht="35.15" thickBot="1">
      <c r="B1" s="121" t="s">
        <v>168</v>
      </c>
      <c r="C1" s="121"/>
      <c r="D1" s="121"/>
      <c r="E1" s="121"/>
      <c r="F1" s="121"/>
      <c r="G1" s="121"/>
      <c r="H1" s="121"/>
      <c r="I1" s="125" t="s">
        <v>210</v>
      </c>
      <c r="J1" s="125"/>
    </row>
    <row r="2" spans="1:10" ht="90" customHeight="1">
      <c r="A2" s="86" t="s">
        <v>115</v>
      </c>
      <c r="B2" s="86"/>
      <c r="C2" s="86"/>
      <c r="D2" s="86"/>
      <c r="E2" s="86"/>
      <c r="F2" s="86"/>
      <c r="G2" s="86"/>
      <c r="H2" s="86"/>
      <c r="I2" s="86"/>
      <c r="J2" s="86"/>
    </row>
    <row r="3" spans="1:10" ht="33.75" customHeight="1">
      <c r="A3" s="36"/>
      <c r="B3" s="36"/>
      <c r="C3" s="36" t="s">
        <v>112</v>
      </c>
      <c r="D3" s="36" t="s">
        <v>42</v>
      </c>
      <c r="E3" s="36" t="s">
        <v>73</v>
      </c>
      <c r="F3" s="36" t="s">
        <v>113</v>
      </c>
      <c r="G3" s="36" t="s">
        <v>114</v>
      </c>
      <c r="H3" s="36" t="s">
        <v>73</v>
      </c>
      <c r="I3" s="36" t="s">
        <v>134</v>
      </c>
      <c r="J3" s="52"/>
    </row>
    <row r="4" spans="1:10" ht="33.75" customHeight="1">
      <c r="A4" s="36">
        <v>1</v>
      </c>
      <c r="B4" s="36" t="s">
        <v>69</v>
      </c>
      <c r="C4" s="36">
        <v>70</v>
      </c>
      <c r="D4" s="36">
        <v>151</v>
      </c>
      <c r="E4" s="87">
        <f>D4/C4</f>
        <v>2.157142857142857</v>
      </c>
      <c r="F4" s="36">
        <v>35000</v>
      </c>
      <c r="G4" s="36">
        <v>45051</v>
      </c>
      <c r="H4" s="87">
        <f>G4/F4</f>
        <v>1.2871714285714286</v>
      </c>
      <c r="I4" s="88">
        <v>500</v>
      </c>
      <c r="J4" s="53"/>
    </row>
    <row r="5" spans="1:10" ht="33.75" customHeight="1">
      <c r="A5" s="36">
        <v>2</v>
      </c>
      <c r="B5" s="36" t="s">
        <v>70</v>
      </c>
      <c r="C5" s="36">
        <v>20</v>
      </c>
      <c r="D5" s="36">
        <v>5</v>
      </c>
      <c r="E5" s="87">
        <f t="shared" ref="E5:E6" si="0">D5/C5</f>
        <v>0.25</v>
      </c>
      <c r="F5" s="36">
        <v>30000</v>
      </c>
      <c r="G5" s="36">
        <v>2328</v>
      </c>
      <c r="H5" s="87">
        <f t="shared" ref="H5:H6" si="1">G5/F5</f>
        <v>7.7600000000000002E-2</v>
      </c>
      <c r="I5" s="88"/>
      <c r="J5" s="53"/>
    </row>
    <row r="6" spans="1:10" ht="33.75" customHeight="1">
      <c r="A6" s="36">
        <v>3</v>
      </c>
      <c r="B6" s="36" t="s">
        <v>71</v>
      </c>
      <c r="C6" s="36">
        <v>35</v>
      </c>
      <c r="D6" s="36">
        <v>41</v>
      </c>
      <c r="E6" s="87">
        <f t="shared" si="0"/>
        <v>1.1714285714285715</v>
      </c>
      <c r="F6" s="36">
        <v>18000</v>
      </c>
      <c r="G6" s="36">
        <v>38008</v>
      </c>
      <c r="H6" s="87">
        <f t="shared" si="1"/>
        <v>2.1115555555555554</v>
      </c>
      <c r="I6" s="88">
        <v>500</v>
      </c>
      <c r="J6" s="53"/>
    </row>
    <row r="7" spans="1:10" ht="33.75" customHeight="1">
      <c r="A7" s="36">
        <v>4</v>
      </c>
      <c r="B7" s="36" t="s">
        <v>72</v>
      </c>
      <c r="C7" s="36" t="s">
        <v>37</v>
      </c>
      <c r="D7" s="36">
        <v>8</v>
      </c>
      <c r="E7" s="87" t="s">
        <v>37</v>
      </c>
      <c r="F7" s="36" t="s">
        <v>37</v>
      </c>
      <c r="G7" s="36">
        <v>5982</v>
      </c>
      <c r="H7" s="87" t="s">
        <v>37</v>
      </c>
      <c r="I7" s="88" t="s">
        <v>37</v>
      </c>
    </row>
    <row r="8" spans="1:10" ht="32.25" customHeight="1">
      <c r="A8" s="36">
        <v>5</v>
      </c>
      <c r="B8" s="36" t="s">
        <v>145</v>
      </c>
      <c r="C8" s="36" t="s">
        <v>37</v>
      </c>
      <c r="D8" s="36">
        <v>45</v>
      </c>
      <c r="E8" s="87" t="s">
        <v>37</v>
      </c>
      <c r="F8" s="36" t="s">
        <v>37</v>
      </c>
      <c r="G8" s="36">
        <v>30504</v>
      </c>
      <c r="H8" s="87" t="s">
        <v>37</v>
      </c>
      <c r="I8" s="88" t="s">
        <v>37</v>
      </c>
    </row>
  </sheetData>
  <mergeCells count="2">
    <mergeCell ref="B1:H1"/>
    <mergeCell ref="I1:J1"/>
  </mergeCells>
  <phoneticPr fontId="16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F1B9-765E-4DDF-B72D-ADEFD963BFDE}">
  <dimension ref="A1:F35"/>
  <sheetViews>
    <sheetView tabSelected="1" view="pageLayout" zoomScaleNormal="100" workbookViewId="0">
      <selection activeCell="A3" sqref="A3:E33"/>
    </sheetView>
  </sheetViews>
  <sheetFormatPr defaultColWidth="9" defaultRowHeight="14.15"/>
  <cols>
    <col min="1" max="1" width="13.3984375" style="13" customWidth="1"/>
    <col min="2" max="2" width="10.265625" style="13" customWidth="1"/>
    <col min="3" max="3" width="12.86328125" style="13" customWidth="1"/>
    <col min="4" max="4" width="13.1328125" style="13" customWidth="1"/>
    <col min="5" max="5" width="10.265625" style="13" customWidth="1"/>
    <col min="6" max="6" width="13.3984375" style="13" customWidth="1"/>
    <col min="7" max="16384" width="9" style="13"/>
  </cols>
  <sheetData>
    <row r="1" spans="1:6" ht="30.75" customHeight="1">
      <c r="A1" s="105" t="s">
        <v>166</v>
      </c>
      <c r="B1" s="105"/>
      <c r="C1" s="105"/>
      <c r="D1" s="105"/>
      <c r="E1" s="105"/>
      <c r="F1" s="105"/>
    </row>
    <row r="2" spans="1:6" ht="30.75" customHeight="1">
      <c r="A2" s="50" t="s">
        <v>107</v>
      </c>
      <c r="B2" s="51" t="s">
        <v>15</v>
      </c>
      <c r="C2" s="51" t="s">
        <v>108</v>
      </c>
      <c r="D2" s="51" t="s">
        <v>109</v>
      </c>
      <c r="E2" s="51" t="s">
        <v>110</v>
      </c>
      <c r="F2" s="50" t="s">
        <v>125</v>
      </c>
    </row>
    <row r="3" spans="1:6" ht="23.25" customHeight="1">
      <c r="A3" s="49" t="s">
        <v>211</v>
      </c>
      <c r="B3" s="57">
        <v>42087</v>
      </c>
      <c r="C3" s="57">
        <v>42907</v>
      </c>
      <c r="D3" s="57">
        <v>6630</v>
      </c>
      <c r="E3" s="57">
        <v>49537</v>
      </c>
      <c r="F3" s="131">
        <f>B3+B4+B5</f>
        <v>122041</v>
      </c>
    </row>
    <row r="4" spans="1:6" ht="23.25" customHeight="1">
      <c r="A4" s="49" t="s">
        <v>212</v>
      </c>
      <c r="B4" s="57">
        <v>39093</v>
      </c>
      <c r="C4" s="57">
        <v>39318</v>
      </c>
      <c r="D4" s="57">
        <v>13544</v>
      </c>
      <c r="E4" s="57">
        <v>52862</v>
      </c>
      <c r="F4" s="130"/>
    </row>
    <row r="5" spans="1:6" ht="23.25" customHeight="1">
      <c r="A5" s="49" t="s">
        <v>213</v>
      </c>
      <c r="B5" s="57">
        <v>40861</v>
      </c>
      <c r="C5" s="57">
        <v>41196</v>
      </c>
      <c r="D5" s="57">
        <v>6238</v>
      </c>
      <c r="E5" s="57">
        <v>47434</v>
      </c>
      <c r="F5" s="130"/>
    </row>
    <row r="6" spans="1:6" ht="23.25" customHeight="1">
      <c r="A6" s="49" t="s">
        <v>214</v>
      </c>
      <c r="B6" s="57">
        <v>37914</v>
      </c>
      <c r="C6" s="57">
        <v>38439</v>
      </c>
      <c r="D6" s="57">
        <v>9356</v>
      </c>
      <c r="E6" s="57">
        <v>47795</v>
      </c>
      <c r="F6" s="130">
        <f>B6+B7+B8+B9+B10+B11+B12</f>
        <v>242047</v>
      </c>
    </row>
    <row r="7" spans="1:6" ht="23.25" customHeight="1">
      <c r="A7" s="49" t="s">
        <v>215</v>
      </c>
      <c r="B7" s="57">
        <v>36641</v>
      </c>
      <c r="C7" s="57">
        <v>37191</v>
      </c>
      <c r="D7" s="57">
        <v>10418</v>
      </c>
      <c r="E7" s="57">
        <v>47609</v>
      </c>
      <c r="F7" s="130"/>
    </row>
    <row r="8" spans="1:6" ht="23.25" customHeight="1">
      <c r="A8" s="49" t="s">
        <v>216</v>
      </c>
      <c r="B8" s="57">
        <v>27357</v>
      </c>
      <c r="C8" s="57">
        <v>27682</v>
      </c>
      <c r="D8" s="57">
        <v>7274</v>
      </c>
      <c r="E8" s="57">
        <v>34956</v>
      </c>
      <c r="F8" s="130"/>
    </row>
    <row r="9" spans="1:6" ht="23.25" customHeight="1">
      <c r="A9" s="49" t="s">
        <v>217</v>
      </c>
      <c r="B9" s="57">
        <v>36296</v>
      </c>
      <c r="C9" s="57">
        <v>37226</v>
      </c>
      <c r="D9" s="57">
        <v>9150</v>
      </c>
      <c r="E9" s="57">
        <v>46376</v>
      </c>
      <c r="F9" s="130"/>
    </row>
    <row r="10" spans="1:6" ht="23.25" customHeight="1">
      <c r="A10" s="49" t="s">
        <v>218</v>
      </c>
      <c r="B10" s="57">
        <v>33447</v>
      </c>
      <c r="C10" s="57">
        <v>34032</v>
      </c>
      <c r="D10" s="57">
        <v>7267</v>
      </c>
      <c r="E10" s="57">
        <v>41299</v>
      </c>
      <c r="F10" s="130"/>
    </row>
    <row r="11" spans="1:6" ht="23.25" customHeight="1">
      <c r="A11" s="49" t="s">
        <v>219</v>
      </c>
      <c r="B11" s="57">
        <v>25756</v>
      </c>
      <c r="C11" s="57">
        <v>25806</v>
      </c>
      <c r="D11" s="57">
        <v>10512</v>
      </c>
      <c r="E11" s="57">
        <v>36318</v>
      </c>
      <c r="F11" s="130"/>
    </row>
    <row r="12" spans="1:6" ht="23.25" customHeight="1">
      <c r="A12" s="49" t="s">
        <v>220</v>
      </c>
      <c r="B12" s="57">
        <v>44636</v>
      </c>
      <c r="C12" s="57">
        <v>45361</v>
      </c>
      <c r="D12" s="57">
        <v>9727</v>
      </c>
      <c r="E12" s="57">
        <v>55088</v>
      </c>
      <c r="F12" s="130"/>
    </row>
    <row r="13" spans="1:6" ht="23.25" customHeight="1">
      <c r="A13" s="49" t="s">
        <v>221</v>
      </c>
      <c r="B13" s="57">
        <v>33980</v>
      </c>
      <c r="C13" s="57">
        <v>34880</v>
      </c>
      <c r="D13" s="57">
        <v>11728</v>
      </c>
      <c r="E13" s="57">
        <v>46608</v>
      </c>
      <c r="F13" s="128">
        <f>B13+B14+B15+B16+B17+B18+B19</f>
        <v>334991</v>
      </c>
    </row>
    <row r="14" spans="1:6" ht="23.25" customHeight="1">
      <c r="A14" s="49" t="s">
        <v>222</v>
      </c>
      <c r="B14" s="57">
        <v>46403</v>
      </c>
      <c r="C14" s="57">
        <v>46793</v>
      </c>
      <c r="D14" s="57">
        <v>14002</v>
      </c>
      <c r="E14" s="57">
        <v>60795</v>
      </c>
      <c r="F14" s="128"/>
    </row>
    <row r="15" spans="1:6" ht="23.25" customHeight="1">
      <c r="A15" s="49" t="s">
        <v>223</v>
      </c>
      <c r="B15" s="59">
        <v>45697</v>
      </c>
      <c r="C15" s="59">
        <v>46302</v>
      </c>
      <c r="D15" s="59">
        <v>22707</v>
      </c>
      <c r="E15" s="59">
        <v>69009</v>
      </c>
      <c r="F15" s="128"/>
    </row>
    <row r="16" spans="1:6" ht="23.25" customHeight="1">
      <c r="A16" s="49" t="s">
        <v>224</v>
      </c>
      <c r="B16" s="3">
        <v>42315</v>
      </c>
      <c r="C16" s="3">
        <v>42765</v>
      </c>
      <c r="D16" s="3">
        <v>11394</v>
      </c>
      <c r="E16" s="3">
        <v>54159</v>
      </c>
      <c r="F16" s="128"/>
    </row>
    <row r="17" spans="1:6" ht="23.25" customHeight="1">
      <c r="A17" s="49" t="s">
        <v>225</v>
      </c>
      <c r="B17" s="3">
        <v>47398</v>
      </c>
      <c r="C17" s="3">
        <v>47668</v>
      </c>
      <c r="D17" s="3">
        <v>11554</v>
      </c>
      <c r="E17" s="3">
        <v>59222</v>
      </c>
      <c r="F17" s="128"/>
    </row>
    <row r="18" spans="1:6" ht="23.25" customHeight="1">
      <c r="A18" s="49" t="s">
        <v>226</v>
      </c>
      <c r="B18" s="3">
        <v>58818</v>
      </c>
      <c r="C18" s="3">
        <v>60043</v>
      </c>
      <c r="D18" s="3">
        <v>16760</v>
      </c>
      <c r="E18" s="3">
        <v>76803</v>
      </c>
      <c r="F18" s="128"/>
    </row>
    <row r="19" spans="1:6" ht="23.25" customHeight="1">
      <c r="A19" s="49" t="s">
        <v>227</v>
      </c>
      <c r="B19" s="3">
        <v>60380</v>
      </c>
      <c r="C19" s="3">
        <v>60680</v>
      </c>
      <c r="D19" s="3">
        <v>12864</v>
      </c>
      <c r="E19" s="3">
        <v>73544</v>
      </c>
      <c r="F19" s="129"/>
    </row>
    <row r="20" spans="1:6" ht="23.25" customHeight="1">
      <c r="A20" s="49" t="s">
        <v>228</v>
      </c>
      <c r="B20" s="3">
        <v>47638</v>
      </c>
      <c r="C20" s="3">
        <v>48323</v>
      </c>
      <c r="D20" s="3">
        <v>13915</v>
      </c>
      <c r="E20" s="3">
        <v>62238</v>
      </c>
      <c r="F20" s="128">
        <f>B20+B21+B22+B23+B24+B25+B26</f>
        <v>331112</v>
      </c>
    </row>
    <row r="21" spans="1:6" ht="23.25" customHeight="1">
      <c r="A21" s="49" t="s">
        <v>229</v>
      </c>
      <c r="B21" s="3">
        <v>53464</v>
      </c>
      <c r="C21" s="3">
        <v>54289</v>
      </c>
      <c r="D21" s="3">
        <v>11336</v>
      </c>
      <c r="E21" s="3">
        <v>65625</v>
      </c>
      <c r="F21" s="128"/>
    </row>
    <row r="22" spans="1:6" ht="23.25" customHeight="1">
      <c r="A22" s="49" t="s">
        <v>230</v>
      </c>
      <c r="B22" s="3">
        <v>34164</v>
      </c>
      <c r="C22" s="3">
        <v>34489</v>
      </c>
      <c r="D22" s="3">
        <v>12938</v>
      </c>
      <c r="E22" s="3">
        <v>47427</v>
      </c>
      <c r="F22" s="128"/>
    </row>
    <row r="23" spans="1:6" ht="23.25" customHeight="1">
      <c r="A23" s="49" t="s">
        <v>231</v>
      </c>
      <c r="B23" s="3">
        <v>71970</v>
      </c>
      <c r="C23" s="3">
        <v>73155</v>
      </c>
      <c r="D23" s="3">
        <v>15395</v>
      </c>
      <c r="E23" s="3">
        <v>88550</v>
      </c>
      <c r="F23" s="128"/>
    </row>
    <row r="24" spans="1:6" ht="23.25" customHeight="1">
      <c r="A24" s="49" t="s">
        <v>232</v>
      </c>
      <c r="B24" s="3">
        <v>32414</v>
      </c>
      <c r="C24" s="3">
        <v>32614</v>
      </c>
      <c r="D24" s="3">
        <v>14806</v>
      </c>
      <c r="E24" s="3">
        <v>47420</v>
      </c>
      <c r="F24" s="128"/>
    </row>
    <row r="25" spans="1:6" ht="23.25" customHeight="1">
      <c r="A25" s="49" t="s">
        <v>233</v>
      </c>
      <c r="B25" s="3">
        <v>32028</v>
      </c>
      <c r="C25" s="3">
        <v>32228</v>
      </c>
      <c r="D25" s="3">
        <v>10847</v>
      </c>
      <c r="E25" s="3">
        <v>43075</v>
      </c>
      <c r="F25" s="128"/>
    </row>
    <row r="26" spans="1:6" ht="23.25" customHeight="1">
      <c r="A26" s="49" t="s">
        <v>234</v>
      </c>
      <c r="B26" s="3">
        <v>59434</v>
      </c>
      <c r="C26" s="3">
        <v>59859</v>
      </c>
      <c r="D26" s="3">
        <v>12778</v>
      </c>
      <c r="E26" s="3">
        <v>72637</v>
      </c>
      <c r="F26" s="129"/>
    </row>
    <row r="27" spans="1:6" ht="23.25" customHeight="1">
      <c r="A27" s="49" t="s">
        <v>263</v>
      </c>
      <c r="B27" s="3">
        <v>54455</v>
      </c>
      <c r="C27" s="3">
        <v>55280</v>
      </c>
      <c r="D27" s="3">
        <v>10872</v>
      </c>
      <c r="E27" s="3">
        <v>66152</v>
      </c>
      <c r="F27" s="128">
        <f>B27+B28+B29+B30+B31+B32+B33</f>
        <v>383471</v>
      </c>
    </row>
    <row r="28" spans="1:6" ht="23.25" customHeight="1">
      <c r="A28" s="49" t="s">
        <v>264</v>
      </c>
      <c r="B28" s="3">
        <v>38869</v>
      </c>
      <c r="C28" s="3">
        <v>39269</v>
      </c>
      <c r="D28" s="3">
        <v>10660</v>
      </c>
      <c r="E28" s="3">
        <v>49929</v>
      </c>
      <c r="F28" s="128"/>
    </row>
    <row r="29" spans="1:6" ht="23.25" customHeight="1">
      <c r="A29" s="49" t="s">
        <v>265</v>
      </c>
      <c r="B29" s="3">
        <v>41162</v>
      </c>
      <c r="C29" s="3">
        <v>41387</v>
      </c>
      <c r="D29" s="3">
        <v>15138</v>
      </c>
      <c r="E29" s="3">
        <v>56525</v>
      </c>
      <c r="F29" s="128"/>
    </row>
    <row r="30" spans="1:6" ht="23.25" customHeight="1">
      <c r="A30" s="49" t="s">
        <v>266</v>
      </c>
      <c r="B30" s="3">
        <v>50114</v>
      </c>
      <c r="C30" s="3">
        <v>50449</v>
      </c>
      <c r="D30" s="3">
        <v>15574</v>
      </c>
      <c r="E30" s="3">
        <v>66023</v>
      </c>
      <c r="F30" s="128"/>
    </row>
    <row r="31" spans="1:6" ht="23.25" customHeight="1">
      <c r="A31" s="49" t="s">
        <v>267</v>
      </c>
      <c r="B31" s="3">
        <v>39248</v>
      </c>
      <c r="C31" s="3">
        <v>39268</v>
      </c>
      <c r="D31" s="3">
        <v>13006</v>
      </c>
      <c r="E31" s="3">
        <v>52274</v>
      </c>
      <c r="F31" s="128"/>
    </row>
    <row r="32" spans="1:6" ht="23.25" customHeight="1">
      <c r="A32" s="49" t="s">
        <v>268</v>
      </c>
      <c r="B32" s="3">
        <v>117181</v>
      </c>
      <c r="C32" s="3">
        <v>118666</v>
      </c>
      <c r="D32" s="3">
        <v>81559</v>
      </c>
      <c r="E32" s="3">
        <v>200225</v>
      </c>
      <c r="F32" s="128"/>
    </row>
    <row r="33" spans="1:6" ht="23.25" customHeight="1">
      <c r="A33" s="49" t="s">
        <v>269</v>
      </c>
      <c r="B33" s="3">
        <v>42442</v>
      </c>
      <c r="C33" s="3">
        <v>42442</v>
      </c>
      <c r="D33" s="3">
        <v>14420</v>
      </c>
      <c r="E33" s="3">
        <v>56862</v>
      </c>
      <c r="F33" s="129"/>
    </row>
    <row r="34" spans="1:6" ht="21" customHeight="1" thickBot="1">
      <c r="A34" s="56" t="s">
        <v>167</v>
      </c>
      <c r="B34" s="56">
        <f>SUM(B3:B33)</f>
        <v>1413662</v>
      </c>
      <c r="C34" s="56">
        <f t="shared" ref="C34:E34" si="0">SUM(C3:C33)</f>
        <v>1430007</v>
      </c>
      <c r="D34" s="56">
        <f t="shared" si="0"/>
        <v>444369</v>
      </c>
      <c r="E34" s="56">
        <f t="shared" si="0"/>
        <v>1874376</v>
      </c>
      <c r="F34" s="56"/>
    </row>
    <row r="35" spans="1:6" ht="14.6" thickTop="1"/>
  </sheetData>
  <mergeCells count="6">
    <mergeCell ref="F27:F33"/>
    <mergeCell ref="F20:F26"/>
    <mergeCell ref="F6:F12"/>
    <mergeCell ref="F3:F5"/>
    <mergeCell ref="A1:F1"/>
    <mergeCell ref="F13:F19"/>
  </mergeCells>
  <phoneticPr fontId="16" type="noConversion"/>
  <conditionalFormatting sqref="C3:C3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{00419F4F-76BE-4DE9-8206-1AB2AB38AB99}</x14:id>
        </ext>
      </extLst>
    </cfRule>
  </conditionalFormatting>
  <pageMargins left="4.1666666666666664E-2" right="0.7" top="0.75" bottom="0.75" header="0.3" footer="0.3"/>
  <pageSetup paperSize="9" orientation="portrait" horizontalDpi="180" verticalDpi="18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419F4F-76BE-4DE9-8206-1AB2AB38AB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C3:C33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"/>
  <sheetViews>
    <sheetView topLeftCell="A3" zoomScale="130" zoomScaleNormal="130" workbookViewId="0">
      <selection activeCell="B5" sqref="B5"/>
    </sheetView>
  </sheetViews>
  <sheetFormatPr defaultColWidth="9" defaultRowHeight="14.15"/>
  <cols>
    <col min="1" max="1" width="20.86328125" style="5" customWidth="1"/>
    <col min="2" max="2" width="17.86328125" style="5" customWidth="1"/>
    <col min="3" max="3" width="17.3984375" style="5" customWidth="1"/>
    <col min="4" max="4" width="18.3984375" style="5" customWidth="1"/>
    <col min="5" max="6" width="9" style="5"/>
    <col min="7" max="7" width="13.1328125" style="5" customWidth="1"/>
    <col min="8" max="16384" width="9" style="5"/>
  </cols>
  <sheetData>
    <row r="3" spans="1:4" ht="23.15" thickBot="1">
      <c r="A3" s="132" t="s">
        <v>169</v>
      </c>
      <c r="B3" s="132"/>
      <c r="C3" s="132"/>
      <c r="D3" s="132"/>
    </row>
    <row r="4" spans="1:4" ht="23.25" customHeight="1" thickTop="1">
      <c r="A4" s="171" t="s">
        <v>1</v>
      </c>
      <c r="B4" s="6" t="s">
        <v>55</v>
      </c>
      <c r="C4" s="6" t="s">
        <v>7</v>
      </c>
      <c r="D4" s="6" t="s">
        <v>8</v>
      </c>
    </row>
    <row r="5" spans="1:4" ht="23.25" customHeight="1">
      <c r="A5" s="171" t="s">
        <v>24</v>
      </c>
      <c r="B5" s="7">
        <f>VLOOKUP(A5,[1]部门赠送数据!$A$2:$B$15,2,0)</f>
        <v>11800</v>
      </c>
      <c r="C5" s="8">
        <v>123156</v>
      </c>
      <c r="D5" s="9">
        <f>B5/C5</f>
        <v>9.5813439864886815E-2</v>
      </c>
    </row>
    <row r="6" spans="1:4" ht="23.25" customHeight="1">
      <c r="A6" s="171" t="s">
        <v>101</v>
      </c>
      <c r="B6" s="7">
        <f>VLOOKUP(A6,[1]部门赠送数据!$A$2:$B$15,2,0)</f>
        <v>4988</v>
      </c>
      <c r="C6" s="8">
        <v>93448</v>
      </c>
      <c r="D6" s="9">
        <f t="shared" ref="D6:D17" si="0">B6/C6</f>
        <v>5.3377279342522045E-2</v>
      </c>
    </row>
    <row r="7" spans="1:4" ht="23.25" customHeight="1">
      <c r="A7" s="171" t="s">
        <v>161</v>
      </c>
      <c r="B7" s="7">
        <f>VLOOKUP(A7,[1]部门赠送数据!$A$2:$B$15,2,0)</f>
        <v>7037</v>
      </c>
      <c r="C7" s="8">
        <v>84402</v>
      </c>
      <c r="D7" s="9">
        <f t="shared" si="0"/>
        <v>8.3374801544987082E-2</v>
      </c>
    </row>
    <row r="8" spans="1:4" ht="23.25" customHeight="1">
      <c r="A8" s="172" t="s">
        <v>83</v>
      </c>
      <c r="B8" s="170">
        <f>VLOOKUP(A8,[1]部门赠送数据!$A$2:$B$15,2,0)</f>
        <v>37402</v>
      </c>
      <c r="C8" s="170" t="e">
        <f>SUM(#REF!)</f>
        <v>#REF!</v>
      </c>
      <c r="D8" s="170" t="e">
        <f t="shared" si="0"/>
        <v>#REF!</v>
      </c>
    </row>
    <row r="9" spans="1:4" ht="23.25" customHeight="1">
      <c r="A9" s="171" t="s">
        <v>181</v>
      </c>
      <c r="B9" s="7">
        <f>VLOOKUP(A9,[1]部门赠送数据!$A$2:$B$15,2,0)</f>
        <v>8716</v>
      </c>
      <c r="C9" s="8">
        <v>111149</v>
      </c>
      <c r="D9" s="9">
        <f t="shared" si="0"/>
        <v>7.8417259714437373E-2</v>
      </c>
    </row>
    <row r="10" spans="1:4" ht="23.25" customHeight="1">
      <c r="A10" s="171" t="s">
        <v>182</v>
      </c>
      <c r="B10" s="7">
        <f>VLOOKUP(A10,[1]部门赠送数据!$A$2:$B$15,2,0)</f>
        <v>7142</v>
      </c>
      <c r="C10" s="8">
        <v>48093</v>
      </c>
      <c r="D10" s="9">
        <f t="shared" si="0"/>
        <v>0.14850394028236957</v>
      </c>
    </row>
    <row r="11" spans="1:4" ht="23.25" customHeight="1">
      <c r="A11" s="171" t="s">
        <v>183</v>
      </c>
      <c r="B11" s="7">
        <f>VLOOKUP(A11,[1]部门赠送数据!$A$2:$B$15,2,0)</f>
        <v>9302</v>
      </c>
      <c r="C11" s="8">
        <v>77139</v>
      </c>
      <c r="D11" s="9">
        <f t="shared" si="0"/>
        <v>0.12058751085702434</v>
      </c>
    </row>
    <row r="12" spans="1:4" ht="23.25" customHeight="1">
      <c r="A12" s="171" t="s">
        <v>184</v>
      </c>
      <c r="B12" s="7">
        <f>VLOOKUP(A12,[1]部门赠送数据!$A$2:$B$15,2,0)</f>
        <v>11776</v>
      </c>
      <c r="C12" s="8">
        <v>127325</v>
      </c>
      <c r="D12" s="9">
        <f t="shared" si="0"/>
        <v>9.2487728254466911E-2</v>
      </c>
    </row>
    <row r="13" spans="1:4" ht="23.25" customHeight="1">
      <c r="A13" s="171" t="s">
        <v>185</v>
      </c>
      <c r="B13" s="7">
        <f>VLOOKUP(A13,[1]部门赠送数据!$A$2:$B$15,2,0)</f>
        <v>3317</v>
      </c>
      <c r="C13" s="8">
        <v>55996</v>
      </c>
      <c r="D13" s="9">
        <f t="shared" si="0"/>
        <v>5.9236374026716193E-2</v>
      </c>
    </row>
    <row r="14" spans="1:4" ht="23.25" customHeight="1">
      <c r="A14" s="171" t="s">
        <v>186</v>
      </c>
      <c r="B14" s="7">
        <f>VLOOKUP(A14,[1]部门赠送数据!$A$2:$B$15,2,0)</f>
        <v>3757</v>
      </c>
      <c r="C14" s="8">
        <v>14596</v>
      </c>
      <c r="D14" s="9">
        <f t="shared" si="0"/>
        <v>0.25739928747602081</v>
      </c>
    </row>
    <row r="15" spans="1:4" ht="23.25" customHeight="1">
      <c r="A15" s="171" t="s">
        <v>187</v>
      </c>
      <c r="B15" s="7">
        <f>VLOOKUP(A15,[1]部门赠送数据!$A$2:$B$15,2,0)</f>
        <v>7692</v>
      </c>
      <c r="C15" s="8">
        <v>38208</v>
      </c>
      <c r="D15" s="9">
        <f t="shared" si="0"/>
        <v>0.20131909547738694</v>
      </c>
    </row>
    <row r="16" spans="1:4" ht="23.25" customHeight="1">
      <c r="A16" s="171" t="s">
        <v>180</v>
      </c>
      <c r="B16" s="7">
        <f>VLOOKUP(A16,[1]部门赠送数据!$A$2:$B$15,2,0)</f>
        <v>10116</v>
      </c>
      <c r="C16" s="8">
        <v>68497</v>
      </c>
      <c r="D16" s="9">
        <f t="shared" si="0"/>
        <v>0.14768530008613515</v>
      </c>
    </row>
    <row r="17" spans="1:4" ht="23.25" customHeight="1" thickBot="1">
      <c r="A17" s="37" t="s">
        <v>9</v>
      </c>
      <c r="B17" s="38">
        <f>SUM(B5:B16)</f>
        <v>123045</v>
      </c>
      <c r="C17" s="38" t="e">
        <f t="shared" ref="C17:D17" si="1">SUM(C5:C16)</f>
        <v>#REF!</v>
      </c>
      <c r="D17" s="38" t="e">
        <f t="shared" si="1"/>
        <v>#REF!</v>
      </c>
    </row>
    <row r="18" spans="1:4" ht="14.6" thickTop="1"/>
  </sheetData>
  <mergeCells count="1">
    <mergeCell ref="A3:D3"/>
  </mergeCells>
  <phoneticPr fontId="16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view="pageLayout" topLeftCell="C2" zoomScale="98" zoomScaleNormal="100" zoomScalePageLayoutView="98" workbookViewId="0">
      <selection activeCell="C4" sqref="C4:H12"/>
    </sheetView>
  </sheetViews>
  <sheetFormatPr defaultColWidth="9" defaultRowHeight="15"/>
  <cols>
    <col min="1" max="1" width="4.265625" customWidth="1"/>
    <col min="2" max="2" width="13" style="190" customWidth="1"/>
    <col min="3" max="4" width="10.86328125" style="4" customWidth="1"/>
    <col min="5" max="5" width="9.33203125" style="4" customWidth="1"/>
    <col min="6" max="7" width="10.86328125" customWidth="1"/>
    <col min="8" max="8" width="9.46484375" customWidth="1"/>
    <col min="9" max="9" width="9.6640625" customWidth="1"/>
    <col min="10" max="10" width="9.06640625" customWidth="1"/>
    <col min="11" max="11" width="12.265625" customWidth="1"/>
  </cols>
  <sheetData>
    <row r="1" spans="1:11" ht="19.5" customHeight="1">
      <c r="A1" s="3"/>
      <c r="B1" s="138" t="s">
        <v>235</v>
      </c>
      <c r="C1" s="138"/>
      <c r="D1" s="138"/>
      <c r="E1" s="138"/>
      <c r="F1" s="138"/>
      <c r="G1" s="138"/>
      <c r="H1" s="138"/>
      <c r="I1" s="138"/>
      <c r="J1" s="138"/>
      <c r="K1" s="181"/>
    </row>
    <row r="2" spans="1:11" ht="19.5" customHeight="1">
      <c r="A2" s="3"/>
      <c r="B2" s="187"/>
      <c r="C2" s="136" t="s">
        <v>262</v>
      </c>
      <c r="D2" s="136"/>
      <c r="E2" s="137"/>
      <c r="F2" s="182" t="s">
        <v>11</v>
      </c>
      <c r="G2" s="183"/>
      <c r="H2" s="184"/>
      <c r="I2" s="185" t="s">
        <v>34</v>
      </c>
      <c r="J2" s="186"/>
      <c r="K2" s="186"/>
    </row>
    <row r="3" spans="1:11" ht="19.5" customHeight="1">
      <c r="A3" s="133" t="s">
        <v>36</v>
      </c>
      <c r="B3" s="188" t="s">
        <v>1</v>
      </c>
      <c r="C3" s="174" t="s">
        <v>35</v>
      </c>
      <c r="D3" s="174" t="s">
        <v>15</v>
      </c>
      <c r="E3" s="174" t="s">
        <v>260</v>
      </c>
      <c r="F3" s="173" t="s">
        <v>261</v>
      </c>
      <c r="G3" s="173" t="s">
        <v>48</v>
      </c>
      <c r="H3" s="173" t="s">
        <v>260</v>
      </c>
      <c r="I3" s="173" t="s">
        <v>261</v>
      </c>
      <c r="J3" s="175" t="s">
        <v>48</v>
      </c>
      <c r="K3" s="2" t="s">
        <v>260</v>
      </c>
    </row>
    <row r="4" spans="1:11" ht="19.5" customHeight="1">
      <c r="A4" s="134"/>
      <c r="B4" s="176" t="s">
        <v>24</v>
      </c>
      <c r="C4" s="177">
        <f>VLOOKUP(部门订台业绩汇总!$B4,[1]周部门数据对比!$A$4:$G$22,4,0)</f>
        <v>38</v>
      </c>
      <c r="D4" s="177">
        <f>VLOOKUP(部门订台业绩汇总!$B4,[1]周部门数据对比!$A$4:$G$22,2,0)</f>
        <v>56293</v>
      </c>
      <c r="E4" s="177">
        <f>VLOOKUP(部门订台业绩汇总!$B4,[1]周部门数据对比!$A$4:$G$22,6,0)</f>
        <v>74415</v>
      </c>
      <c r="F4" s="177">
        <f>VLOOKUP(部门订台业绩汇总!$B4,[1]周部门数据对比!$A$4:$G$22,5,0)</f>
        <v>28</v>
      </c>
      <c r="G4" s="177">
        <f>VLOOKUP(部门订台业绩汇总!$B4,[1]周部门数据对比!$A$4:$G$22,3,0)</f>
        <v>27824</v>
      </c>
      <c r="H4" s="177">
        <f>VLOOKUP(部门订台业绩汇总!$B4,[1]周部门数据对比!$A$4:$G$22,7,0)</f>
        <v>31024</v>
      </c>
      <c r="I4" s="177">
        <f>F4-C4</f>
        <v>-10</v>
      </c>
      <c r="J4" s="178">
        <f>G4-D4</f>
        <v>-28469</v>
      </c>
      <c r="K4" s="178">
        <f>H4-E4</f>
        <v>-43391</v>
      </c>
    </row>
    <row r="5" spans="1:11" s="31" customFormat="1" ht="19.5" customHeight="1">
      <c r="A5" s="134"/>
      <c r="B5" s="179" t="s">
        <v>101</v>
      </c>
      <c r="C5" s="177" t="e">
        <f>VLOOKUP(部门订台业绩汇总!$B5,[1]周部门数据对比!$A$4:$G$22,4,0)</f>
        <v>#N/A</v>
      </c>
      <c r="D5" s="177" t="e">
        <f>VLOOKUP(部门订台业绩汇总!$B5,[1]周部门数据对比!$A$4:$G$22,2,0)</f>
        <v>#N/A</v>
      </c>
      <c r="E5" s="177" t="e">
        <f>VLOOKUP(部门订台业绩汇总!$B5,[1]周部门数据对比!$A$4:$G$22,6,0)</f>
        <v>#N/A</v>
      </c>
      <c r="F5" s="177" t="e">
        <f>VLOOKUP(部门订台业绩汇总!$B5,[1]周部门数据对比!$A$4:$G$22,5,0)</f>
        <v>#N/A</v>
      </c>
      <c r="G5" s="177" t="e">
        <f>VLOOKUP(部门订台业绩汇总!$B5,[1]周部门数据对比!$A$4:$G$22,3,0)</f>
        <v>#N/A</v>
      </c>
      <c r="H5" s="177" t="e">
        <f>VLOOKUP(部门订台业绩汇总!$B5,[1]周部门数据对比!$A$4:$G$22,7,0)</f>
        <v>#N/A</v>
      </c>
      <c r="I5" s="177" t="e">
        <f t="shared" ref="I5:I24" si="0">F5-C5</f>
        <v>#N/A</v>
      </c>
      <c r="J5" s="178" t="e">
        <f t="shared" ref="J5:J24" si="1">G5-D5</f>
        <v>#N/A</v>
      </c>
      <c r="K5" s="178" t="e">
        <f t="shared" ref="K5:K24" si="2">H5-E5</f>
        <v>#N/A</v>
      </c>
    </row>
    <row r="6" spans="1:11" s="31" customFormat="1" ht="19.5" customHeight="1">
      <c r="A6" s="134"/>
      <c r="B6" s="176" t="s">
        <v>43</v>
      </c>
      <c r="C6" s="177">
        <f>VLOOKUP(部门订台业绩汇总!$B6,[1]周部门数据对比!$A$4:$G$22,4,0)</f>
        <v>40</v>
      </c>
      <c r="D6" s="177">
        <f>VLOOKUP(部门订台业绩汇总!$B6,[1]周部门数据对比!$A$4:$G$22,2,0)</f>
        <v>22688</v>
      </c>
      <c r="E6" s="177">
        <f>VLOOKUP(部门订台业绩汇总!$B6,[1]周部门数据对比!$A$4:$G$22,6,0)</f>
        <v>26333</v>
      </c>
      <c r="F6" s="177">
        <f>VLOOKUP(部门订台业绩汇总!$B6,[1]周部门数据对比!$A$4:$G$22,5,0)</f>
        <v>37</v>
      </c>
      <c r="G6" s="177">
        <f>VLOOKUP(部门订台业绩汇总!$B6,[1]周部门数据对比!$A$4:$G$22,3,0)</f>
        <v>44928</v>
      </c>
      <c r="H6" s="177">
        <f>VLOOKUP(部门订台业绩汇总!$B6,[1]周部门数据对比!$A$4:$G$22,7,0)</f>
        <v>52983</v>
      </c>
      <c r="I6" s="177">
        <f t="shared" si="0"/>
        <v>-3</v>
      </c>
      <c r="J6" s="178">
        <f t="shared" si="1"/>
        <v>22240</v>
      </c>
      <c r="K6" s="178">
        <f t="shared" si="2"/>
        <v>26650</v>
      </c>
    </row>
    <row r="7" spans="1:11" s="31" customFormat="1" ht="19.5" customHeight="1">
      <c r="A7" s="134"/>
      <c r="B7" s="179" t="s">
        <v>96</v>
      </c>
      <c r="C7" s="177">
        <f>VLOOKUP(部门订台业绩汇总!$B7,[1]周部门数据对比!$A$4:$G$22,4,0)</f>
        <v>12</v>
      </c>
      <c r="D7" s="177">
        <f>VLOOKUP(部门订台业绩汇总!$B7,[1]周部门数据对比!$A$4:$G$22,2,0)</f>
        <v>3250</v>
      </c>
      <c r="E7" s="177">
        <f>VLOOKUP(部门订台业绩汇总!$B7,[1]周部门数据对比!$A$4:$G$22,6,0)</f>
        <v>4100</v>
      </c>
      <c r="F7" s="177">
        <f>VLOOKUP(部门订台业绩汇总!$B7,[1]周部门数据对比!$A$4:$G$22,5,0)</f>
        <v>13</v>
      </c>
      <c r="G7" s="177">
        <f>VLOOKUP(部门订台业绩汇总!$B7,[1]周部门数据对比!$A$4:$G$22,3,0)</f>
        <v>3786</v>
      </c>
      <c r="H7" s="177">
        <f>VLOOKUP(部门订台业绩汇总!$B7,[1]周部门数据对比!$A$4:$G$22,7,0)</f>
        <v>5092</v>
      </c>
      <c r="I7" s="177">
        <f t="shared" si="0"/>
        <v>1</v>
      </c>
      <c r="J7" s="178">
        <f t="shared" si="1"/>
        <v>536</v>
      </c>
      <c r="K7" s="178">
        <f t="shared" si="2"/>
        <v>992</v>
      </c>
    </row>
    <row r="8" spans="1:11" s="31" customFormat="1" ht="19.5" customHeight="1">
      <c r="A8" s="134"/>
      <c r="B8" s="176" t="s">
        <v>97</v>
      </c>
      <c r="C8" s="177">
        <f>VLOOKUP(部门订台业绩汇总!$B8,[1]周部门数据对比!$A$4:$G$22,4,0)</f>
        <v>18</v>
      </c>
      <c r="D8" s="177">
        <f>VLOOKUP(部门订台业绩汇总!$B8,[1]周部门数据对比!$A$4:$G$22,2,0)</f>
        <v>4817</v>
      </c>
      <c r="E8" s="177">
        <f>VLOOKUP(部门订台业绩汇总!$B8,[1]周部门数据对比!$A$4:$G$22,6,0)</f>
        <v>6217</v>
      </c>
      <c r="F8" s="177">
        <f>VLOOKUP(部门订台业绩汇总!$B8,[1]周部门数据对比!$A$4:$G$22,5,0)</f>
        <v>17</v>
      </c>
      <c r="G8" s="177">
        <f>VLOOKUP(部门订台业绩汇总!$B8,[1]周部门数据对比!$A$4:$G$22,3,0)</f>
        <v>8115</v>
      </c>
      <c r="H8" s="177">
        <f>VLOOKUP(部门订台业绩汇总!$B8,[1]周部门数据对比!$A$4:$G$22,7,0)</f>
        <v>9715</v>
      </c>
      <c r="I8" s="177">
        <f t="shared" si="0"/>
        <v>-1</v>
      </c>
      <c r="J8" s="178">
        <f t="shared" si="1"/>
        <v>3298</v>
      </c>
      <c r="K8" s="178">
        <f t="shared" si="2"/>
        <v>3498</v>
      </c>
    </row>
    <row r="9" spans="1:11" s="31" customFormat="1" ht="19.5" customHeight="1">
      <c r="A9" s="134"/>
      <c r="B9" s="179" t="s">
        <v>98</v>
      </c>
      <c r="C9" s="177">
        <f>VLOOKUP(部门订台业绩汇总!$B9,[1]周部门数据对比!$A$4:$G$22,4,0)</f>
        <v>5</v>
      </c>
      <c r="D9" s="177">
        <f>VLOOKUP(部门订台业绩汇总!$B9,[1]周部门数据对比!$A$4:$G$22,2,0)</f>
        <v>2406</v>
      </c>
      <c r="E9" s="177">
        <f>VLOOKUP(部门订台业绩汇总!$B9,[1]周部门数据对比!$A$4:$G$22,6,0)</f>
        <v>3026</v>
      </c>
      <c r="F9" s="177">
        <f>VLOOKUP(部门订台业绩汇总!$B9,[1]周部门数据对比!$A$4:$G$22,5,0)</f>
        <v>9</v>
      </c>
      <c r="G9" s="177">
        <f>VLOOKUP(部门订台业绩汇总!$B9,[1]周部门数据对比!$A$4:$G$22,3,0)</f>
        <v>2375</v>
      </c>
      <c r="H9" s="177">
        <f>VLOOKUP(部门订台业绩汇总!$B9,[1]周部门数据对比!$A$4:$G$22,7,0)</f>
        <v>3375</v>
      </c>
      <c r="I9" s="177">
        <f t="shared" si="0"/>
        <v>4</v>
      </c>
      <c r="J9" s="178">
        <f t="shared" si="1"/>
        <v>-31</v>
      </c>
      <c r="K9" s="178">
        <f t="shared" si="2"/>
        <v>349</v>
      </c>
    </row>
    <row r="10" spans="1:11" s="31" customFormat="1" ht="19.5" customHeight="1">
      <c r="A10" s="134"/>
      <c r="B10" s="176" t="s">
        <v>117</v>
      </c>
      <c r="C10" s="177">
        <f>VLOOKUP(部门订台业绩汇总!$B10,[1]周部门数据对比!$A$4:$G$22,4,0)</f>
        <v>3</v>
      </c>
      <c r="D10" s="177">
        <f>VLOOKUP(部门订台业绩汇总!$B10,[1]周部门数据对比!$A$4:$G$22,2,0)</f>
        <v>1290</v>
      </c>
      <c r="E10" s="177">
        <f>VLOOKUP(部门订台业绩汇总!$B10,[1]周部门数据对比!$A$4:$G$22,6,0)</f>
        <v>1590</v>
      </c>
      <c r="F10" s="177">
        <f>VLOOKUP(部门订台业绩汇总!$B10,[1]周部门数据对比!$A$4:$G$22,5,0)</f>
        <v>16</v>
      </c>
      <c r="G10" s="177">
        <f>VLOOKUP(部门订台业绩汇总!$B10,[1]周部门数据对比!$A$4:$G$22,3,0)</f>
        <v>6850</v>
      </c>
      <c r="H10" s="177">
        <f>VLOOKUP(部门订台业绩汇总!$B10,[1]周部门数据对比!$A$4:$G$22,7,0)</f>
        <v>9270</v>
      </c>
      <c r="I10" s="177">
        <f t="shared" si="0"/>
        <v>13</v>
      </c>
      <c r="J10" s="178">
        <f t="shared" si="1"/>
        <v>5560</v>
      </c>
      <c r="K10" s="178">
        <f t="shared" si="2"/>
        <v>7680</v>
      </c>
    </row>
    <row r="11" spans="1:11" ht="19.5" customHeight="1">
      <c r="A11" s="134"/>
      <c r="B11" s="176" t="s">
        <v>5</v>
      </c>
      <c r="C11" s="177">
        <f>VLOOKUP(部门订台业绩汇总!$B11,[1]周部门数据对比!$A$4:$G$22,4,0)</f>
        <v>101</v>
      </c>
      <c r="D11" s="177">
        <f>VLOOKUP(部门订台业绩汇总!$B11,[1]周部门数据对比!$A$4:$G$22,2,0)</f>
        <v>26258</v>
      </c>
      <c r="E11" s="177">
        <f>VLOOKUP(部门订台业绩汇总!$B11,[1]周部门数据对比!$A$4:$G$22,6,0)</f>
        <v>30908</v>
      </c>
      <c r="F11" s="177">
        <f>VLOOKUP(部门订台业绩汇总!$B11,[1]周部门数据对比!$A$4:$G$22,5,0)</f>
        <v>102</v>
      </c>
      <c r="G11" s="177">
        <f>VLOOKUP(部门订台业绩汇总!$B11,[1]周部门数据对比!$A$4:$G$22,3,0)</f>
        <v>39084</v>
      </c>
      <c r="H11" s="177">
        <f>VLOOKUP(部门订台业绩汇总!$B11,[1]周部门数据对比!$A$4:$G$22,7,0)</f>
        <v>46144</v>
      </c>
      <c r="I11" s="177">
        <f t="shared" si="0"/>
        <v>1</v>
      </c>
      <c r="J11" s="178">
        <f t="shared" si="1"/>
        <v>12826</v>
      </c>
      <c r="K11" s="178">
        <f t="shared" si="2"/>
        <v>15236</v>
      </c>
    </row>
    <row r="12" spans="1:11" ht="19.5" customHeight="1">
      <c r="A12" s="134"/>
      <c r="B12" s="179" t="s">
        <v>6</v>
      </c>
      <c r="C12" s="177">
        <f>VLOOKUP(部门订台业绩汇总!$B12,[1]周部门数据对比!$A$4:$G$22,4,0)</f>
        <v>39</v>
      </c>
      <c r="D12" s="177">
        <f>VLOOKUP(部门订台业绩汇总!$B12,[1]周部门数据对比!$A$4:$G$22,2,0)</f>
        <v>20078</v>
      </c>
      <c r="E12" s="177">
        <f>VLOOKUP(部门订台业绩汇总!$B12,[1]周部门数据对比!$A$4:$G$22,6,0)</f>
        <v>24208</v>
      </c>
      <c r="F12" s="177">
        <f>VLOOKUP(部门订台业绩汇总!$B12,[1]周部门数据对比!$A$4:$G$22,5,0)</f>
        <v>27</v>
      </c>
      <c r="G12" s="177">
        <f>VLOOKUP(部门订台业绩汇总!$B12,[1]周部门数据对比!$A$4:$G$22,3,0)</f>
        <v>20627</v>
      </c>
      <c r="H12" s="177">
        <f>VLOOKUP(部门订台业绩汇总!$B12,[1]周部门数据对比!$A$4:$G$22,7,0)</f>
        <v>26733</v>
      </c>
      <c r="I12" s="177">
        <f t="shared" si="0"/>
        <v>-12</v>
      </c>
      <c r="J12" s="178">
        <f t="shared" si="1"/>
        <v>549</v>
      </c>
      <c r="K12" s="178">
        <f t="shared" si="2"/>
        <v>2525</v>
      </c>
    </row>
    <row r="13" spans="1:11" ht="19.5" customHeight="1">
      <c r="A13" s="134"/>
      <c r="B13" s="176" t="s">
        <v>28</v>
      </c>
      <c r="C13" s="177">
        <f>VLOOKUP(部门订台业绩汇总!$B13,[1]周部门数据对比!$A$4:$G$22,4,0)</f>
        <v>37</v>
      </c>
      <c r="D13" s="177">
        <f>VLOOKUP(部门订台业绩汇总!$B13,[1]周部门数据对比!$A$4:$G$22,2,0)</f>
        <v>21095</v>
      </c>
      <c r="E13" s="177">
        <f>VLOOKUP(部门订台业绩汇总!$B13,[1]周部门数据对比!$A$4:$G$22,6,0)</f>
        <v>26186</v>
      </c>
      <c r="F13" s="177">
        <f>VLOOKUP(部门订台业绩汇总!$B13,[1]周部门数据对比!$A$4:$G$22,5,0)</f>
        <v>29</v>
      </c>
      <c r="G13" s="177">
        <f>VLOOKUP(部门订台业绩汇总!$B13,[1]周部门数据对比!$A$4:$G$22,3,0)</f>
        <v>14117</v>
      </c>
      <c r="H13" s="177">
        <f>VLOOKUP(部门订台业绩汇总!$B13,[1]周部门数据对比!$A$4:$G$22,7,0)</f>
        <v>16084</v>
      </c>
      <c r="I13" s="177">
        <f t="shared" si="0"/>
        <v>-8</v>
      </c>
      <c r="J13" s="178">
        <f t="shared" si="1"/>
        <v>-6978</v>
      </c>
      <c r="K13" s="178">
        <f t="shared" si="2"/>
        <v>-10102</v>
      </c>
    </row>
    <row r="14" spans="1:11" ht="19.5" customHeight="1">
      <c r="A14" s="134"/>
      <c r="B14" s="179" t="s">
        <v>20</v>
      </c>
      <c r="C14" s="177">
        <f>VLOOKUP(部门订台业绩汇总!$B14,[1]周部门数据对比!$A$4:$G$22,4,0)</f>
        <v>32</v>
      </c>
      <c r="D14" s="177">
        <f>VLOOKUP(部门订台业绩汇总!$B14,[1]周部门数据对比!$A$4:$G$22,2,0)</f>
        <v>37808</v>
      </c>
      <c r="E14" s="177">
        <f>VLOOKUP(部门订台业绩汇总!$B14,[1]周部门数据对比!$A$4:$G$22,6,0)</f>
        <v>44168</v>
      </c>
      <c r="F14" s="177">
        <f>VLOOKUP(部门订台业绩汇总!$B14,[1]周部门数据对比!$A$4:$G$22,5,0)</f>
        <v>35</v>
      </c>
      <c r="G14" s="177">
        <f>VLOOKUP(部门订台业绩汇总!$B14,[1]周部门数据对比!$A$4:$G$22,3,0)</f>
        <v>32837</v>
      </c>
      <c r="H14" s="177">
        <f>VLOOKUP(部门订台业绩汇总!$B14,[1]周部门数据对比!$A$4:$G$22,7,0)</f>
        <v>43061</v>
      </c>
      <c r="I14" s="177">
        <f t="shared" si="0"/>
        <v>3</v>
      </c>
      <c r="J14" s="178">
        <f t="shared" si="1"/>
        <v>-4971</v>
      </c>
      <c r="K14" s="178">
        <f t="shared" si="2"/>
        <v>-1107</v>
      </c>
    </row>
    <row r="15" spans="1:11" s="31" customFormat="1" ht="19.5" customHeight="1">
      <c r="A15" s="134"/>
      <c r="B15" s="176" t="s">
        <v>31</v>
      </c>
      <c r="C15" s="177">
        <f>VLOOKUP(部门订台业绩汇总!$B15,[1]周部门数据对比!$A$4:$G$22,4,0)</f>
        <v>27</v>
      </c>
      <c r="D15" s="177">
        <f>VLOOKUP(部门订台业绩汇总!$B15,[1]周部门数据对比!$A$4:$G$22,2,0)</f>
        <v>17758</v>
      </c>
      <c r="E15" s="177">
        <f>VLOOKUP(部门订台业绩汇总!$B15,[1]周部门数据对比!$A$4:$G$22,6,0)</f>
        <v>21160</v>
      </c>
      <c r="F15" s="177">
        <f>VLOOKUP(部门订台业绩汇总!$B15,[1]周部门数据对比!$A$4:$G$22,5,0)</f>
        <v>17</v>
      </c>
      <c r="G15" s="177">
        <f>VLOOKUP(部门订台业绩汇总!$B15,[1]周部门数据对比!$A$4:$G$22,3,0)</f>
        <v>6341</v>
      </c>
      <c r="H15" s="177">
        <f>VLOOKUP(部门订台业绩汇总!$B15,[1]周部门数据对比!$A$4:$G$22,7,0)</f>
        <v>7741</v>
      </c>
      <c r="I15" s="177">
        <f t="shared" si="0"/>
        <v>-10</v>
      </c>
      <c r="J15" s="178">
        <f t="shared" si="1"/>
        <v>-11417</v>
      </c>
      <c r="K15" s="178">
        <f t="shared" si="2"/>
        <v>-13419</v>
      </c>
    </row>
    <row r="16" spans="1:11" s="31" customFormat="1" ht="19.5" customHeight="1">
      <c r="A16" s="134"/>
      <c r="B16" s="179" t="s">
        <v>116</v>
      </c>
      <c r="C16" s="177">
        <f>VLOOKUP(部门订台业绩汇总!$B16,[1]周部门数据对比!$A$4:$G$22,4,0)</f>
        <v>16</v>
      </c>
      <c r="D16" s="177">
        <f>VLOOKUP(部门订台业绩汇总!$B16,[1]周部门数据对比!$A$4:$G$22,2,0)</f>
        <v>3863</v>
      </c>
      <c r="E16" s="177">
        <f>VLOOKUP(部门订台业绩汇总!$B16,[1]周部门数据对比!$A$4:$G$22,6,0)</f>
        <v>5288</v>
      </c>
      <c r="F16" s="177">
        <f>VLOOKUP(部门订台业绩汇总!$B16,[1]周部门数据对比!$A$4:$G$22,5,0)</f>
        <v>21</v>
      </c>
      <c r="G16" s="177">
        <f>VLOOKUP(部门订台业绩汇总!$B16,[1]周部门数据对比!$A$4:$G$22,3,0)</f>
        <v>7491</v>
      </c>
      <c r="H16" s="177">
        <f>VLOOKUP(部门订台业绩汇总!$B16,[1]周部门数据对比!$A$4:$G$22,7,0)</f>
        <v>10013</v>
      </c>
      <c r="I16" s="177">
        <f t="shared" si="0"/>
        <v>5</v>
      </c>
      <c r="J16" s="178">
        <f t="shared" si="1"/>
        <v>3628</v>
      </c>
      <c r="K16" s="178">
        <f t="shared" si="2"/>
        <v>4725</v>
      </c>
    </row>
    <row r="17" spans="1:11" ht="19.5" customHeight="1">
      <c r="A17" s="134"/>
      <c r="B17" s="176" t="s">
        <v>4</v>
      </c>
      <c r="C17" s="177">
        <f>VLOOKUP(部门订台业绩汇总!$B17,[1]周部门数据对比!$A$4:$G$22,4,0)</f>
        <v>18</v>
      </c>
      <c r="D17" s="177">
        <f>VLOOKUP(部门订台业绩汇总!$B17,[1]周部门数据对比!$A$4:$G$22,2,0)</f>
        <v>12965</v>
      </c>
      <c r="E17" s="177">
        <f>VLOOKUP(部门订台业绩汇总!$B17,[1]周部门数据对比!$A$4:$G$22,6,0)</f>
        <v>15295</v>
      </c>
      <c r="F17" s="177">
        <f>VLOOKUP(部门订台业绩汇总!$B17,[1]周部门数据对比!$A$4:$G$22,5,0)</f>
        <v>21</v>
      </c>
      <c r="G17" s="177">
        <f>VLOOKUP(部门订台业绩汇总!$B17,[1]周部门数据对比!$A$4:$G$22,3,0)</f>
        <v>23843</v>
      </c>
      <c r="H17" s="177">
        <f>VLOOKUP(部门订台业绩汇总!$B17,[1]周部门数据对比!$A$4:$G$22,7,0)</f>
        <v>28838</v>
      </c>
      <c r="I17" s="177">
        <f t="shared" si="0"/>
        <v>3</v>
      </c>
      <c r="J17" s="178">
        <f t="shared" si="1"/>
        <v>10878</v>
      </c>
      <c r="K17" s="178">
        <f t="shared" si="2"/>
        <v>13543</v>
      </c>
    </row>
    <row r="18" spans="1:11" s="31" customFormat="1" ht="19.5" customHeight="1">
      <c r="A18" s="134"/>
      <c r="B18" s="179" t="s">
        <v>22</v>
      </c>
      <c r="C18" s="177">
        <f>VLOOKUP(部门订台业绩汇总!$B18,[1]周部门数据对比!$A$4:$G$22,4,0)</f>
        <v>15</v>
      </c>
      <c r="D18" s="177">
        <f>VLOOKUP(部门订台业绩汇总!$B18,[1]周部门数据对比!$A$4:$G$22,2,0)</f>
        <v>23744</v>
      </c>
      <c r="E18" s="177">
        <f>VLOOKUP(部门订台业绩汇总!$B18,[1]周部门数据对比!$A$4:$G$22,6,0)</f>
        <v>35389</v>
      </c>
      <c r="F18" s="177">
        <f>VLOOKUP(部门订台业绩汇总!$B18,[1]周部门数据对比!$A$4:$G$22,5,0)</f>
        <v>12</v>
      </c>
      <c r="G18" s="177">
        <f>VLOOKUP(部门订台业绩汇总!$B18,[1]周部门数据对比!$A$4:$G$22,3,0)</f>
        <v>34171</v>
      </c>
      <c r="H18" s="177">
        <f>VLOOKUP(部门订台业绩汇总!$B18,[1]周部门数据对比!$A$4:$G$22,7,0)</f>
        <v>43802</v>
      </c>
      <c r="I18" s="177">
        <f t="shared" si="0"/>
        <v>-3</v>
      </c>
      <c r="J18" s="178">
        <f t="shared" si="1"/>
        <v>10427</v>
      </c>
      <c r="K18" s="178">
        <f t="shared" si="2"/>
        <v>8413</v>
      </c>
    </row>
    <row r="19" spans="1:11" s="31" customFormat="1" ht="19.5" customHeight="1">
      <c r="A19" s="134"/>
      <c r="B19" s="176" t="s">
        <v>149</v>
      </c>
      <c r="C19" s="177">
        <f>VLOOKUP(部门订台业绩汇总!$B19,[1]周部门数据对比!$A$4:$G$22,4,0)</f>
        <v>39</v>
      </c>
      <c r="D19" s="177">
        <f>VLOOKUP(部门订台业绩汇总!$B19,[1]周部门数据对比!$A$4:$G$22,2,0)</f>
        <v>13218</v>
      </c>
      <c r="E19" s="177">
        <f>VLOOKUP(部门订台业绩汇总!$B19,[1]周部门数据对比!$A$4:$G$22,6,0)</f>
        <v>16393</v>
      </c>
      <c r="F19" s="177">
        <f>VLOOKUP(部门订台业绩汇总!$B19,[1]周部门数据对比!$A$4:$G$22,5,0)</f>
        <v>48</v>
      </c>
      <c r="G19" s="177">
        <f>VLOOKUP(部门订台业绩汇总!$B19,[1]周部门数据对比!$A$4:$G$22,3,0)</f>
        <v>17405</v>
      </c>
      <c r="H19" s="177">
        <f>VLOOKUP(部门订台业绩汇总!$B19,[1]周部门数据对比!$A$4:$G$22,7,0)</f>
        <v>22965</v>
      </c>
      <c r="I19" s="177">
        <f t="shared" si="0"/>
        <v>9</v>
      </c>
      <c r="J19" s="178">
        <f t="shared" si="1"/>
        <v>4187</v>
      </c>
      <c r="K19" s="178">
        <f t="shared" si="2"/>
        <v>6572</v>
      </c>
    </row>
    <row r="20" spans="1:11" s="31" customFormat="1" ht="19.5" customHeight="1">
      <c r="A20" s="134"/>
      <c r="B20" s="179" t="s">
        <v>150</v>
      </c>
      <c r="C20" s="177" t="e">
        <f>VLOOKUP(部门订台业绩汇总!$B20,[1]周部门数据对比!$A$4:$G$22,4,0)</f>
        <v>#N/A</v>
      </c>
      <c r="D20" s="177" t="e">
        <f>VLOOKUP(部门订台业绩汇总!$B20,[1]周部门数据对比!$A$4:$G$22,2,0)</f>
        <v>#N/A</v>
      </c>
      <c r="E20" s="177" t="e">
        <f>VLOOKUP(部门订台业绩汇总!$B20,[1]周部门数据对比!$A$4:$G$22,6,0)</f>
        <v>#N/A</v>
      </c>
      <c r="F20" s="177" t="e">
        <f>VLOOKUP(部门订台业绩汇总!$B20,[1]周部门数据对比!$A$4:$G$22,5,0)</f>
        <v>#N/A</v>
      </c>
      <c r="G20" s="177" t="e">
        <f>VLOOKUP(部门订台业绩汇总!$B20,[1]周部门数据对比!$A$4:$G$22,3,0)</f>
        <v>#N/A</v>
      </c>
      <c r="H20" s="177" t="e">
        <f>VLOOKUP(部门订台业绩汇总!$B20,[1]周部门数据对比!$A$4:$G$22,7,0)</f>
        <v>#N/A</v>
      </c>
      <c r="I20" s="177" t="e">
        <f t="shared" si="0"/>
        <v>#N/A</v>
      </c>
      <c r="J20" s="178" t="e">
        <f t="shared" si="1"/>
        <v>#N/A</v>
      </c>
      <c r="K20" s="178" t="e">
        <f t="shared" si="2"/>
        <v>#N/A</v>
      </c>
    </row>
    <row r="21" spans="1:11" s="31" customFormat="1" ht="19.5" customHeight="1">
      <c r="A21" s="134"/>
      <c r="B21" s="176" t="s">
        <v>151</v>
      </c>
      <c r="C21" s="177">
        <f>VLOOKUP(部门订台业绩汇总!$B21,[1]周部门数据对比!$A$4:$G$22,4,0)</f>
        <v>17</v>
      </c>
      <c r="D21" s="177">
        <f>VLOOKUP(部门订台业绩汇总!$B21,[1]周部门数据对比!$A$4:$G$22,2,0)</f>
        <v>15567</v>
      </c>
      <c r="E21" s="177">
        <f>VLOOKUP(部门订台业绩汇总!$B21,[1]周部门数据对比!$A$4:$G$22,6,0)</f>
        <v>20342</v>
      </c>
      <c r="F21" s="177">
        <f>VLOOKUP(部门订台业绩汇总!$B21,[1]周部门数据对比!$A$4:$G$22,5,0)</f>
        <v>16</v>
      </c>
      <c r="G21" s="177">
        <f>VLOOKUP(部门订台业绩汇总!$B21,[1]周部门数据对比!$A$4:$G$22,3,0)</f>
        <v>8522</v>
      </c>
      <c r="H21" s="177">
        <f>VLOOKUP(部门订台业绩汇总!$B21,[1]周部门数据对比!$A$4:$G$22,7,0)</f>
        <v>11317</v>
      </c>
      <c r="I21" s="177">
        <f t="shared" si="0"/>
        <v>-1</v>
      </c>
      <c r="J21" s="178">
        <f t="shared" si="1"/>
        <v>-7045</v>
      </c>
      <c r="K21" s="178">
        <f t="shared" si="2"/>
        <v>-9025</v>
      </c>
    </row>
    <row r="22" spans="1:11" s="31" customFormat="1" ht="19.5" customHeight="1">
      <c r="A22" s="134"/>
      <c r="B22" s="179" t="s">
        <v>152</v>
      </c>
      <c r="C22" s="177" t="e">
        <f>VLOOKUP(部门订台业绩汇总!$B22,[1]周部门数据对比!$A$4:$G$22,4,0)</f>
        <v>#N/A</v>
      </c>
      <c r="D22" s="177" t="e">
        <f>VLOOKUP(部门订台业绩汇总!$B22,[1]周部门数据对比!$A$4:$G$22,2,0)</f>
        <v>#N/A</v>
      </c>
      <c r="E22" s="177" t="e">
        <f>VLOOKUP(部门订台业绩汇总!$B22,[1]周部门数据对比!$A$4:$G$22,6,0)</f>
        <v>#N/A</v>
      </c>
      <c r="F22" s="177" t="e">
        <f>VLOOKUP(部门订台业绩汇总!$B22,[1]周部门数据对比!$A$4:$G$22,5,0)</f>
        <v>#N/A</v>
      </c>
      <c r="G22" s="177" t="e">
        <f>VLOOKUP(部门订台业绩汇总!$B22,[1]周部门数据对比!$A$4:$G$22,3,0)</f>
        <v>#N/A</v>
      </c>
      <c r="H22" s="177" t="e">
        <f>VLOOKUP(部门订台业绩汇总!$B22,[1]周部门数据对比!$A$4:$G$22,7,0)</f>
        <v>#N/A</v>
      </c>
      <c r="I22" s="177" t="e">
        <f t="shared" si="0"/>
        <v>#N/A</v>
      </c>
      <c r="J22" s="178" t="e">
        <f t="shared" si="1"/>
        <v>#N/A</v>
      </c>
      <c r="K22" s="178" t="e">
        <f t="shared" si="2"/>
        <v>#N/A</v>
      </c>
    </row>
    <row r="23" spans="1:11" s="31" customFormat="1" ht="19.5" customHeight="1">
      <c r="A23" s="135"/>
      <c r="B23" s="176" t="s">
        <v>153</v>
      </c>
      <c r="C23" s="177">
        <f>VLOOKUP(部门订台业绩汇总!$B23,[1]周部门数据对比!$A$4:$G$22,4,0)</f>
        <v>18</v>
      </c>
      <c r="D23" s="177">
        <f>VLOOKUP(部门订台业绩汇总!$B23,[1]周部门数据对比!$A$4:$G$22,2,0)</f>
        <v>12561</v>
      </c>
      <c r="E23" s="177">
        <f>VLOOKUP(部门订台业绩汇总!$B23,[1]周部门数据对比!$A$4:$G$22,6,0)</f>
        <v>15605</v>
      </c>
      <c r="F23" s="177">
        <f>VLOOKUP(部门订台业绩汇总!$B23,[1]周部门数据对比!$A$4:$G$22,5,0)</f>
        <v>20</v>
      </c>
      <c r="G23" s="177">
        <f>VLOOKUP(部门订台业绩汇总!$B23,[1]周部门数据对比!$A$4:$G$22,3,0)</f>
        <v>27669</v>
      </c>
      <c r="H23" s="177">
        <f>VLOOKUP(部门订台业绩汇总!$B23,[1]周部门数据对比!$A$4:$G$22,7,0)</f>
        <v>35456</v>
      </c>
      <c r="I23" s="177">
        <f t="shared" si="0"/>
        <v>2</v>
      </c>
      <c r="J23" s="178">
        <f t="shared" si="1"/>
        <v>15108</v>
      </c>
      <c r="K23" s="178">
        <f t="shared" si="2"/>
        <v>19851</v>
      </c>
    </row>
    <row r="24" spans="1:11" ht="19.5" customHeight="1">
      <c r="A24" s="3"/>
      <c r="B24" s="180" t="s">
        <v>79</v>
      </c>
      <c r="C24" s="177" t="e">
        <f>VLOOKUP(部门订台业绩汇总!$B24,[1]周部门数据对比!$A$4:$G$22,4,0)</f>
        <v>#N/A</v>
      </c>
      <c r="D24" s="177" t="e">
        <f>VLOOKUP(部门订台业绩汇总!$B24,[1]周部门数据对比!$A$4:$G$22,2,0)</f>
        <v>#N/A</v>
      </c>
      <c r="E24" s="177" t="e">
        <f>VLOOKUP(部门订台业绩汇总!$B24,[1]周部门数据对比!$A$4:$G$22,6,0)</f>
        <v>#N/A</v>
      </c>
      <c r="F24" s="177" t="e">
        <f>VLOOKUP(部门订台业绩汇总!$B24,[1]周部门数据对比!$A$4:$G$22,5,0)</f>
        <v>#N/A</v>
      </c>
      <c r="G24" s="177" t="e">
        <f>VLOOKUP(部门订台业绩汇总!$B24,[1]周部门数据对比!$A$4:$G$22,3,0)</f>
        <v>#N/A</v>
      </c>
      <c r="H24" s="177" t="e">
        <f>VLOOKUP(部门订台业绩汇总!$B24,[1]周部门数据对比!$A$4:$G$22,7,0)</f>
        <v>#N/A</v>
      </c>
      <c r="I24" s="177" t="e">
        <f t="shared" si="0"/>
        <v>#N/A</v>
      </c>
      <c r="J24" s="178" t="e">
        <f t="shared" si="1"/>
        <v>#N/A</v>
      </c>
      <c r="K24" s="178" t="e">
        <f t="shared" si="2"/>
        <v>#N/A</v>
      </c>
    </row>
    <row r="25" spans="1:11">
      <c r="B25" s="189"/>
      <c r="C25" s="31"/>
      <c r="D25" s="31"/>
      <c r="E25" s="31"/>
    </row>
    <row r="26" spans="1:11">
      <c r="B26" s="189"/>
      <c r="C26" s="31"/>
      <c r="D26" s="31"/>
      <c r="E26" s="31"/>
    </row>
  </sheetData>
  <mergeCells count="5">
    <mergeCell ref="A3:A23"/>
    <mergeCell ref="B1:J1"/>
    <mergeCell ref="C2:E2"/>
    <mergeCell ref="F2:H2"/>
    <mergeCell ref="I2:K2"/>
  </mergeCells>
  <phoneticPr fontId="16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opLeftCell="B1" zoomScale="78" zoomScaleNormal="78" workbookViewId="0">
      <selection activeCell="C11" sqref="C11"/>
    </sheetView>
  </sheetViews>
  <sheetFormatPr defaultColWidth="9" defaultRowHeight="15"/>
  <cols>
    <col min="1" max="1" width="11" customWidth="1"/>
    <col min="2" max="2" width="17.73046875" customWidth="1"/>
    <col min="3" max="3" width="14.86328125" customWidth="1"/>
    <col min="4" max="4" width="10.265625" customWidth="1"/>
    <col min="5" max="5" width="9.3984375" customWidth="1"/>
    <col min="6" max="6" width="11.265625" customWidth="1"/>
    <col min="7" max="7" width="9.3984375" customWidth="1"/>
    <col min="8" max="8" width="11.59765625" customWidth="1"/>
    <col min="10" max="10" width="15.59765625" customWidth="1"/>
  </cols>
  <sheetData>
    <row r="1" spans="1:8" ht="22.75">
      <c r="A1" s="139" t="s">
        <v>236</v>
      </c>
      <c r="B1" s="139"/>
      <c r="C1" s="139"/>
      <c r="D1" s="139"/>
      <c r="E1" s="139"/>
      <c r="F1" s="139"/>
      <c r="G1" s="139"/>
      <c r="H1" s="139"/>
    </row>
    <row r="2" spans="1:8">
      <c r="C2" s="141" t="s">
        <v>10</v>
      </c>
      <c r="D2" s="141"/>
      <c r="E2" s="141" t="s">
        <v>11</v>
      </c>
      <c r="F2" s="141"/>
      <c r="G2" s="140" t="s">
        <v>12</v>
      </c>
      <c r="H2" s="140"/>
    </row>
    <row r="3" spans="1:8" ht="15.45" thickBot="1">
      <c r="A3" s="28" t="s">
        <v>1</v>
      </c>
      <c r="B3" s="29" t="s">
        <v>13</v>
      </c>
      <c r="C3" s="29" t="s">
        <v>14</v>
      </c>
      <c r="D3" s="29" t="s">
        <v>15</v>
      </c>
      <c r="E3" s="29" t="s">
        <v>38</v>
      </c>
      <c r="F3" s="29" t="s">
        <v>39</v>
      </c>
      <c r="G3" s="30" t="s">
        <v>40</v>
      </c>
      <c r="H3" s="30" t="s">
        <v>41</v>
      </c>
    </row>
    <row r="4" spans="1:8" ht="15.9" thickTop="1" thickBot="1">
      <c r="A4" s="20" t="s">
        <v>20</v>
      </c>
      <c r="B4" s="69" t="s">
        <v>21</v>
      </c>
      <c r="C4" s="70">
        <v>3</v>
      </c>
      <c r="D4" s="21">
        <v>270</v>
      </c>
      <c r="E4" s="21">
        <v>1</v>
      </c>
      <c r="F4" s="21">
        <v>120</v>
      </c>
      <c r="G4" s="22">
        <f t="shared" ref="G4:G11" si="0">E4-C4</f>
        <v>-2</v>
      </c>
      <c r="H4" s="22">
        <f t="shared" ref="H4:H11" si="1">F4-D4</f>
        <v>-150</v>
      </c>
    </row>
    <row r="5" spans="1:8" ht="15.9" thickTop="1" thickBot="1">
      <c r="A5" s="24" t="s">
        <v>20</v>
      </c>
      <c r="B5" s="69" t="s">
        <v>154</v>
      </c>
      <c r="C5" s="70">
        <v>3</v>
      </c>
      <c r="D5" s="21">
        <v>5850</v>
      </c>
      <c r="E5" s="21">
        <v>3</v>
      </c>
      <c r="F5" s="21">
        <v>7803</v>
      </c>
      <c r="G5" s="15">
        <f t="shared" si="0"/>
        <v>0</v>
      </c>
      <c r="H5" s="15">
        <f t="shared" si="1"/>
        <v>1953</v>
      </c>
    </row>
    <row r="6" spans="1:8" ht="15.9" thickTop="1" thickBot="1">
      <c r="A6" s="23" t="s">
        <v>20</v>
      </c>
      <c r="B6" s="69" t="s">
        <v>45</v>
      </c>
      <c r="C6" s="70">
        <v>7</v>
      </c>
      <c r="D6" s="21">
        <v>6013</v>
      </c>
      <c r="E6" s="21">
        <v>10</v>
      </c>
      <c r="F6" s="21">
        <v>6898</v>
      </c>
      <c r="G6" s="14">
        <f t="shared" si="0"/>
        <v>3</v>
      </c>
      <c r="H6" s="14">
        <f t="shared" si="1"/>
        <v>885</v>
      </c>
    </row>
    <row r="7" spans="1:8" ht="15.9" thickTop="1" thickBot="1">
      <c r="A7" s="23" t="s">
        <v>20</v>
      </c>
      <c r="B7" s="69" t="s">
        <v>188</v>
      </c>
      <c r="C7" s="70">
        <v>2</v>
      </c>
      <c r="D7" s="21">
        <v>20</v>
      </c>
      <c r="E7" s="21">
        <v>1</v>
      </c>
      <c r="F7" s="21">
        <v>1204</v>
      </c>
      <c r="G7" s="14">
        <f t="shared" si="0"/>
        <v>-1</v>
      </c>
      <c r="H7" s="14">
        <f t="shared" si="1"/>
        <v>1184</v>
      </c>
    </row>
    <row r="8" spans="1:8" ht="15.9" thickTop="1" thickBot="1">
      <c r="A8" s="24" t="s">
        <v>20</v>
      </c>
      <c r="B8" s="69" t="s">
        <v>189</v>
      </c>
      <c r="C8" s="70">
        <v>2</v>
      </c>
      <c r="D8" s="21">
        <v>1788</v>
      </c>
      <c r="E8" s="21">
        <v>6</v>
      </c>
      <c r="F8" s="21">
        <v>6948</v>
      </c>
      <c r="G8" s="14">
        <f t="shared" si="0"/>
        <v>4</v>
      </c>
      <c r="H8" s="14">
        <f t="shared" si="1"/>
        <v>5160</v>
      </c>
    </row>
    <row r="9" spans="1:8" ht="15.9" thickTop="1" thickBot="1">
      <c r="A9" s="24" t="s">
        <v>190</v>
      </c>
      <c r="B9" s="16" t="s">
        <v>120</v>
      </c>
      <c r="C9" s="21">
        <v>4</v>
      </c>
      <c r="D9" s="21">
        <v>3155</v>
      </c>
      <c r="E9" s="21">
        <v>1</v>
      </c>
      <c r="F9" s="21">
        <v>398</v>
      </c>
      <c r="G9" s="14">
        <f>E9-C9</f>
        <v>-3</v>
      </c>
      <c r="H9" s="14">
        <f>F9-D9</f>
        <v>-2757</v>
      </c>
    </row>
    <row r="10" spans="1:8" ht="15.9" thickTop="1" thickBot="1">
      <c r="A10" s="24" t="s">
        <v>190</v>
      </c>
      <c r="B10" s="16" t="s">
        <v>85</v>
      </c>
      <c r="C10" s="21">
        <v>4</v>
      </c>
      <c r="D10" s="21">
        <v>9331</v>
      </c>
      <c r="E10" s="21">
        <v>10</v>
      </c>
      <c r="F10" s="21">
        <v>14437</v>
      </c>
      <c r="G10" s="14">
        <f>E10-C10</f>
        <v>6</v>
      </c>
      <c r="H10" s="14">
        <f>F10-D10</f>
        <v>5106</v>
      </c>
    </row>
    <row r="11" spans="1:8" ht="15.45" thickTop="1">
      <c r="A11" s="23"/>
      <c r="B11" s="71" t="s">
        <v>74</v>
      </c>
      <c r="C11" s="21">
        <f>SUBTOTAL(109,C4:C8)</f>
        <v>17</v>
      </c>
      <c r="D11" s="21">
        <f>SUBTOTAL(109,D4:D8)</f>
        <v>13941</v>
      </c>
      <c r="E11" s="21">
        <f>SUBTOTAL(109,E4:E8)</f>
        <v>21</v>
      </c>
      <c r="F11" s="21">
        <f>SUBTOTAL(109,F4:F8)</f>
        <v>22973</v>
      </c>
      <c r="G11" s="14">
        <f t="shared" si="0"/>
        <v>4</v>
      </c>
      <c r="H11" s="14">
        <f t="shared" si="1"/>
        <v>9032</v>
      </c>
    </row>
    <row r="21" spans="2:4">
      <c r="B21" s="98"/>
      <c r="C21" s="99"/>
      <c r="D21" s="99"/>
    </row>
    <row r="22" spans="2:4">
      <c r="B22" s="98"/>
      <c r="C22" s="99"/>
      <c r="D22" s="99"/>
    </row>
    <row r="23" spans="2:4">
      <c r="B23" s="98"/>
      <c r="C23" s="99"/>
      <c r="D23" s="99"/>
    </row>
    <row r="24" spans="2:4">
      <c r="B24" s="98"/>
      <c r="C24" s="99"/>
      <c r="D24" s="99"/>
    </row>
    <row r="25" spans="2:4">
      <c r="B25" s="98"/>
      <c r="C25" s="99"/>
      <c r="D25" s="99"/>
    </row>
    <row r="26" spans="2:4">
      <c r="B26" s="98"/>
      <c r="C26" s="99"/>
      <c r="D26" s="99"/>
    </row>
    <row r="27" spans="2:4">
      <c r="B27" s="98"/>
      <c r="C27" s="99"/>
      <c r="D27" s="99"/>
    </row>
  </sheetData>
  <mergeCells count="4">
    <mergeCell ref="A1:H1"/>
    <mergeCell ref="G2:H2"/>
    <mergeCell ref="C2:D2"/>
    <mergeCell ref="E2:F2"/>
  </mergeCells>
  <phoneticPr fontId="16" type="noConversion"/>
  <pageMargins left="0.7" right="0.7" top="0.75" bottom="0.75" header="0.3" footer="0.3"/>
  <pageSetup paperSize="9" orientation="landscape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743C-2875-44E1-AB25-40F09E8FD655}">
  <dimension ref="A1:K23"/>
  <sheetViews>
    <sheetView zoomScale="78" zoomScaleNormal="78" workbookViewId="0">
      <selection activeCell="A9" sqref="A9:A14"/>
    </sheetView>
  </sheetViews>
  <sheetFormatPr defaultColWidth="9" defaultRowHeight="15"/>
  <cols>
    <col min="1" max="1" width="11" customWidth="1"/>
    <col min="2" max="2" width="13.1328125" customWidth="1"/>
    <col min="4" max="4" width="10.265625" customWidth="1"/>
    <col min="5" max="5" width="9.3984375" customWidth="1"/>
    <col min="6" max="6" width="11.265625" customWidth="1"/>
    <col min="7" max="7" width="9.3984375" customWidth="1"/>
    <col min="8" max="8" width="11.59765625" customWidth="1"/>
    <col min="10" max="10" width="15.1328125" customWidth="1"/>
  </cols>
  <sheetData>
    <row r="1" spans="1:8" ht="22.75">
      <c r="A1" s="139" t="str">
        <f>'销-销售1部'!A1:H1</f>
        <v>周个人业绩对比分析(1.18-1.24)</v>
      </c>
      <c r="B1" s="139"/>
      <c r="C1" s="139"/>
      <c r="D1" s="139"/>
      <c r="E1" s="139"/>
      <c r="F1" s="139"/>
      <c r="G1" s="139"/>
      <c r="H1" s="139"/>
    </row>
    <row r="2" spans="1:8">
      <c r="C2" s="141" t="s">
        <v>10</v>
      </c>
      <c r="D2" s="141"/>
      <c r="E2" s="141" t="s">
        <v>11</v>
      </c>
      <c r="F2" s="141"/>
      <c r="G2" s="140" t="s">
        <v>12</v>
      </c>
      <c r="H2" s="140"/>
    </row>
    <row r="3" spans="1:8" ht="15.45" thickBot="1">
      <c r="A3" s="17" t="s">
        <v>1</v>
      </c>
      <c r="B3" s="18" t="s">
        <v>13</v>
      </c>
      <c r="C3" s="18" t="s">
        <v>14</v>
      </c>
      <c r="D3" s="18" t="s">
        <v>15</v>
      </c>
      <c r="E3" s="18" t="s">
        <v>38</v>
      </c>
      <c r="F3" s="18" t="s">
        <v>39</v>
      </c>
      <c r="G3" s="19" t="s">
        <v>40</v>
      </c>
      <c r="H3" s="19" t="s">
        <v>41</v>
      </c>
    </row>
    <row r="4" spans="1:8" ht="15.9" thickTop="1" thickBot="1">
      <c r="A4" s="20" t="s">
        <v>52</v>
      </c>
      <c r="B4" s="69" t="s">
        <v>46</v>
      </c>
      <c r="C4">
        <v>8</v>
      </c>
      <c r="D4">
        <v>6953</v>
      </c>
      <c r="E4">
        <v>8</v>
      </c>
      <c r="F4" s="1">
        <v>4477</v>
      </c>
      <c r="G4" s="22">
        <f t="shared" ref="G4:G16" si="0">E4-C4</f>
        <v>0</v>
      </c>
      <c r="H4" s="22">
        <f t="shared" ref="H4:H16" si="1">F4-D4</f>
        <v>-2476</v>
      </c>
    </row>
    <row r="5" spans="1:8" ht="15.9" thickTop="1" thickBot="1">
      <c r="A5" s="20" t="s">
        <v>52</v>
      </c>
      <c r="B5" s="69" t="s">
        <v>137</v>
      </c>
      <c r="C5">
        <v>1</v>
      </c>
      <c r="D5">
        <v>1804</v>
      </c>
      <c r="E5">
        <v>3</v>
      </c>
      <c r="F5" s="1">
        <v>838</v>
      </c>
      <c r="G5" s="14">
        <f t="shared" si="0"/>
        <v>2</v>
      </c>
      <c r="H5" s="14">
        <f t="shared" si="1"/>
        <v>-966</v>
      </c>
    </row>
    <row r="6" spans="1:8" ht="15.9" thickTop="1" thickBot="1">
      <c r="A6" s="20" t="s">
        <v>52</v>
      </c>
      <c r="B6" s="69" t="s">
        <v>127</v>
      </c>
      <c r="C6">
        <v>1</v>
      </c>
      <c r="D6">
        <v>96</v>
      </c>
      <c r="F6" s="1"/>
      <c r="G6" s="27">
        <f t="shared" si="0"/>
        <v>-1</v>
      </c>
      <c r="H6" s="27">
        <f t="shared" si="1"/>
        <v>-96</v>
      </c>
    </row>
    <row r="7" spans="1:8" ht="15.9" thickTop="1" thickBot="1">
      <c r="A7" s="20" t="s">
        <v>52</v>
      </c>
      <c r="B7" s="69" t="s">
        <v>237</v>
      </c>
      <c r="E7">
        <v>1</v>
      </c>
      <c r="F7" s="1">
        <v>50</v>
      </c>
      <c r="G7" s="27">
        <f t="shared" si="0"/>
        <v>1</v>
      </c>
      <c r="H7" s="27">
        <f t="shared" si="1"/>
        <v>50</v>
      </c>
    </row>
    <row r="8" spans="1:8" ht="15.9" thickTop="1" thickBot="1">
      <c r="A8" s="20" t="s">
        <v>52</v>
      </c>
      <c r="B8" s="101" t="s">
        <v>65</v>
      </c>
      <c r="C8" s="35">
        <v>4</v>
      </c>
      <c r="D8" s="35">
        <v>1130</v>
      </c>
      <c r="E8" s="35">
        <v>8</v>
      </c>
      <c r="F8" s="35">
        <v>4167</v>
      </c>
      <c r="G8" s="34">
        <f t="shared" ref="G8:G10" si="2">E8-C8</f>
        <v>4</v>
      </c>
      <c r="H8" s="34">
        <f t="shared" ref="H8:H10" si="3">F8-D8</f>
        <v>3037</v>
      </c>
    </row>
    <row r="9" spans="1:8" ht="15.9" thickTop="1" thickBot="1">
      <c r="A9" s="20" t="s">
        <v>52</v>
      </c>
      <c r="B9" s="73" t="s">
        <v>59</v>
      </c>
      <c r="C9" s="102">
        <v>4</v>
      </c>
      <c r="D9" s="102">
        <v>949</v>
      </c>
      <c r="E9" s="102">
        <v>1</v>
      </c>
      <c r="F9" s="102">
        <v>50</v>
      </c>
      <c r="G9" s="103">
        <f t="shared" si="2"/>
        <v>-3</v>
      </c>
      <c r="H9" s="103">
        <f t="shared" si="3"/>
        <v>-899</v>
      </c>
    </row>
    <row r="10" spans="1:8" ht="15.9" thickTop="1" thickBot="1">
      <c r="A10" s="20" t="s">
        <v>52</v>
      </c>
      <c r="B10" s="73" t="s">
        <v>191</v>
      </c>
      <c r="C10" s="102">
        <v>1</v>
      </c>
      <c r="D10" s="102">
        <v>0</v>
      </c>
      <c r="E10" s="102">
        <v>3</v>
      </c>
      <c r="F10" s="102">
        <v>78</v>
      </c>
      <c r="G10" s="103">
        <f t="shared" si="2"/>
        <v>2</v>
      </c>
      <c r="H10" s="103">
        <f t="shared" si="3"/>
        <v>78</v>
      </c>
    </row>
    <row r="11" spans="1:8" ht="15.9" thickTop="1" thickBot="1">
      <c r="A11" s="20" t="s">
        <v>52</v>
      </c>
      <c r="B11" s="69" t="s">
        <v>58</v>
      </c>
      <c r="C11">
        <v>8</v>
      </c>
      <c r="D11">
        <v>7608</v>
      </c>
      <c r="E11">
        <v>5</v>
      </c>
      <c r="F11" s="1">
        <v>7460</v>
      </c>
      <c r="G11" s="27">
        <f t="shared" si="0"/>
        <v>-3</v>
      </c>
      <c r="H11" s="27">
        <f t="shared" si="1"/>
        <v>-148</v>
      </c>
    </row>
    <row r="12" spans="1:8" ht="15.9" thickTop="1" thickBot="1">
      <c r="A12" s="20" t="s">
        <v>52</v>
      </c>
      <c r="B12" s="69" t="s">
        <v>238</v>
      </c>
      <c r="E12">
        <v>1</v>
      </c>
      <c r="F12" s="1">
        <v>894</v>
      </c>
      <c r="G12" s="27">
        <f t="shared" si="0"/>
        <v>1</v>
      </c>
      <c r="H12" s="27">
        <f t="shared" si="1"/>
        <v>894</v>
      </c>
    </row>
    <row r="13" spans="1:8" ht="15.9" thickTop="1" thickBot="1">
      <c r="A13" s="20" t="s">
        <v>52</v>
      </c>
      <c r="B13" s="69" t="s">
        <v>239</v>
      </c>
      <c r="E13">
        <v>3</v>
      </c>
      <c r="F13" s="1">
        <v>1134</v>
      </c>
      <c r="G13" s="27">
        <f t="shared" si="0"/>
        <v>3</v>
      </c>
      <c r="H13" s="27">
        <f t="shared" si="1"/>
        <v>1134</v>
      </c>
    </row>
    <row r="14" spans="1:8" ht="15.9" thickTop="1" thickBot="1">
      <c r="A14" s="20" t="s">
        <v>193</v>
      </c>
      <c r="B14" s="16" t="s">
        <v>80</v>
      </c>
      <c r="C14" s="21">
        <v>4</v>
      </c>
      <c r="D14" s="21">
        <v>1324</v>
      </c>
      <c r="E14" s="21">
        <v>6</v>
      </c>
      <c r="F14" s="21">
        <v>3394</v>
      </c>
      <c r="G14" s="14">
        <f>E14-C14</f>
        <v>2</v>
      </c>
      <c r="H14" s="14">
        <f>F14-D14</f>
        <v>2070</v>
      </c>
    </row>
    <row r="15" spans="1:8" ht="15.9" thickTop="1" thickBot="1">
      <c r="A15" s="20" t="s">
        <v>193</v>
      </c>
      <c r="B15" s="16" t="s">
        <v>192</v>
      </c>
      <c r="C15" s="21">
        <v>2</v>
      </c>
      <c r="D15" s="21">
        <v>2576</v>
      </c>
      <c r="E15" s="21">
        <v>1</v>
      </c>
      <c r="F15" s="21">
        <v>96</v>
      </c>
      <c r="G15" s="14">
        <f>E15-C15</f>
        <v>-1</v>
      </c>
      <c r="H15" s="14">
        <f>F15-D15</f>
        <v>-2480</v>
      </c>
    </row>
    <row r="16" spans="1:8" ht="15.45" thickTop="1">
      <c r="A16" s="23"/>
      <c r="B16" s="71" t="s">
        <v>74</v>
      </c>
      <c r="C16" s="21">
        <f>SUBTOTAL(109,C4:C13)</f>
        <v>27</v>
      </c>
      <c r="D16" s="21">
        <f>SUBTOTAL(109,D4:D13)</f>
        <v>18540</v>
      </c>
      <c r="E16" s="21">
        <f>SUBTOTAL(109,E4:E13)</f>
        <v>33</v>
      </c>
      <c r="F16" s="21">
        <f>SUBTOTAL(109,F4:F13)</f>
        <v>19148</v>
      </c>
      <c r="G16" s="14">
        <f t="shared" si="0"/>
        <v>6</v>
      </c>
      <c r="H16" s="14">
        <f t="shared" si="1"/>
        <v>608</v>
      </c>
    </row>
    <row r="23" spans="11:11">
      <c r="K23" t="s">
        <v>84</v>
      </c>
    </row>
  </sheetData>
  <mergeCells count="4">
    <mergeCell ref="A1:H1"/>
    <mergeCell ref="C2:D2"/>
    <mergeCell ref="E2:F2"/>
    <mergeCell ref="G2:H2"/>
  </mergeCells>
  <phoneticPr fontId="16" type="noConversion"/>
  <pageMargins left="0.7" right="0.7" top="0.75" bottom="0.75" header="0.3" footer="0.3"/>
  <pageSetup paperSize="9" orientation="landscape" horizontalDpi="180" verticalDpi="18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8628-2BCE-430B-808D-E8FFEA8031F2}">
  <dimension ref="A1:H15"/>
  <sheetViews>
    <sheetView zoomScale="78" zoomScaleNormal="78" workbookViewId="0">
      <selection activeCell="A9" sqref="A9:A14"/>
    </sheetView>
  </sheetViews>
  <sheetFormatPr defaultColWidth="9" defaultRowHeight="15"/>
  <cols>
    <col min="1" max="1" width="11" customWidth="1"/>
    <col min="2" max="2" width="13.1328125" customWidth="1"/>
    <col min="4" max="4" width="10.265625" customWidth="1"/>
    <col min="5" max="5" width="9.3984375" customWidth="1"/>
    <col min="6" max="6" width="11.265625" customWidth="1"/>
    <col min="7" max="7" width="9.3984375" customWidth="1"/>
    <col min="8" max="8" width="11.59765625" customWidth="1"/>
  </cols>
  <sheetData>
    <row r="1" spans="1:8" ht="22.75">
      <c r="A1" s="139" t="str">
        <f>'销-销售1部'!A1:H1</f>
        <v>周个人业绩对比分析(1.18-1.24)</v>
      </c>
      <c r="B1" s="139"/>
      <c r="C1" s="139"/>
      <c r="D1" s="139"/>
      <c r="E1" s="139"/>
      <c r="F1" s="139"/>
      <c r="G1" s="139"/>
      <c r="H1" s="139"/>
    </row>
    <row r="2" spans="1:8">
      <c r="C2" s="141" t="s">
        <v>10</v>
      </c>
      <c r="D2" s="141"/>
      <c r="E2" s="141" t="s">
        <v>11</v>
      </c>
      <c r="F2" s="141"/>
      <c r="G2" s="140" t="s">
        <v>12</v>
      </c>
      <c r="H2" s="140"/>
    </row>
    <row r="3" spans="1:8" ht="15.45" thickBot="1">
      <c r="A3" s="17" t="s">
        <v>1</v>
      </c>
      <c r="B3" s="18" t="s">
        <v>13</v>
      </c>
      <c r="C3" s="18" t="s">
        <v>14</v>
      </c>
      <c r="D3" s="18" t="s">
        <v>15</v>
      </c>
      <c r="E3" s="18" t="s">
        <v>47</v>
      </c>
      <c r="F3" s="18" t="s">
        <v>48</v>
      </c>
      <c r="G3" s="19" t="s">
        <v>40</v>
      </c>
      <c r="H3" s="19" t="s">
        <v>41</v>
      </c>
    </row>
    <row r="4" spans="1:8" ht="15.9" thickTop="1" thickBot="1">
      <c r="A4" s="72" t="s">
        <v>116</v>
      </c>
      <c r="B4" s="93" t="s">
        <v>240</v>
      </c>
      <c r="C4" s="70"/>
      <c r="D4" s="21"/>
      <c r="E4" s="21">
        <v>1</v>
      </c>
      <c r="F4" s="21">
        <v>566</v>
      </c>
      <c r="G4" s="22">
        <f t="shared" ref="G4:H10" si="0">E4-C4</f>
        <v>1</v>
      </c>
      <c r="H4" s="22">
        <f t="shared" si="0"/>
        <v>566</v>
      </c>
    </row>
    <row r="5" spans="1:8" ht="15.9" thickTop="1" thickBot="1">
      <c r="A5" s="91" t="s">
        <v>116</v>
      </c>
      <c r="B5" s="94" t="s">
        <v>88</v>
      </c>
      <c r="C5" s="70">
        <v>7</v>
      </c>
      <c r="D5" s="21">
        <v>3565</v>
      </c>
      <c r="E5" s="21">
        <v>5</v>
      </c>
      <c r="F5" s="21">
        <v>1087</v>
      </c>
      <c r="G5" s="14">
        <f t="shared" si="0"/>
        <v>-2</v>
      </c>
      <c r="H5" s="14">
        <f t="shared" si="0"/>
        <v>-2478</v>
      </c>
    </row>
    <row r="6" spans="1:8" ht="15.9" thickTop="1" thickBot="1">
      <c r="A6" s="91" t="s">
        <v>116</v>
      </c>
      <c r="B6" s="94" t="s">
        <v>128</v>
      </c>
      <c r="C6" s="70">
        <v>6</v>
      </c>
      <c r="D6" s="21">
        <v>1700</v>
      </c>
      <c r="E6" s="21">
        <v>6</v>
      </c>
      <c r="F6" s="21">
        <v>2110</v>
      </c>
      <c r="G6" s="14"/>
      <c r="H6" s="14"/>
    </row>
    <row r="7" spans="1:8" ht="15.9" thickTop="1" thickBot="1">
      <c r="A7" s="91" t="s">
        <v>116</v>
      </c>
      <c r="B7" s="94" t="s">
        <v>87</v>
      </c>
      <c r="C7" s="70">
        <v>1</v>
      </c>
      <c r="D7" s="21">
        <v>20</v>
      </c>
      <c r="E7" s="21"/>
      <c r="F7" s="21"/>
      <c r="G7" s="14"/>
      <c r="H7" s="14"/>
    </row>
    <row r="8" spans="1:8" ht="15.9" thickTop="1" thickBot="1">
      <c r="A8" s="91" t="s">
        <v>116</v>
      </c>
      <c r="B8" s="94" t="s">
        <v>241</v>
      </c>
      <c r="C8" s="70"/>
      <c r="D8" s="21"/>
      <c r="E8" s="21">
        <v>1</v>
      </c>
      <c r="F8" s="21">
        <v>100</v>
      </c>
      <c r="G8" s="14"/>
      <c r="H8" s="14"/>
    </row>
    <row r="9" spans="1:8" ht="15.9" thickTop="1" thickBot="1">
      <c r="A9" s="91" t="s">
        <v>116</v>
      </c>
      <c r="B9" s="94" t="s">
        <v>86</v>
      </c>
      <c r="C9" s="70">
        <v>4</v>
      </c>
      <c r="D9" s="21">
        <v>1220</v>
      </c>
      <c r="E9" s="21">
        <v>3</v>
      </c>
      <c r="F9" s="21">
        <v>0</v>
      </c>
      <c r="G9" s="14"/>
      <c r="H9" s="14"/>
    </row>
    <row r="10" spans="1:8" ht="15.45" thickTop="1">
      <c r="B10" s="95" t="s">
        <v>56</v>
      </c>
      <c r="C10" s="70">
        <f>SUM(C4:C9)</f>
        <v>18</v>
      </c>
      <c r="D10" s="21">
        <f>SUM(D4:D9)</f>
        <v>6505</v>
      </c>
      <c r="E10" s="21">
        <f>SUM(E4:E9)</f>
        <v>16</v>
      </c>
      <c r="F10" s="21">
        <f>SUM(F4:F9)</f>
        <v>3863</v>
      </c>
      <c r="G10" s="25">
        <f t="shared" si="0"/>
        <v>-2</v>
      </c>
      <c r="H10" s="25">
        <f t="shared" si="0"/>
        <v>-2642</v>
      </c>
    </row>
    <row r="15" spans="1:8">
      <c r="D15" s="92"/>
    </row>
  </sheetData>
  <mergeCells count="4">
    <mergeCell ref="A1:H1"/>
    <mergeCell ref="C2:D2"/>
    <mergeCell ref="E2:F2"/>
    <mergeCell ref="G2:H2"/>
  </mergeCells>
  <phoneticPr fontId="16" type="noConversion"/>
  <pageMargins left="0.7" right="0.7" top="0.75" bottom="0.75" header="0.3" footer="0.3"/>
  <pageSetup paperSize="9" orientation="landscape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C039-72E9-4023-95CD-AD0F85A20F55}">
  <dimension ref="A1:H7"/>
  <sheetViews>
    <sheetView zoomScale="78" zoomScaleNormal="78" workbookViewId="0">
      <selection activeCell="A9" sqref="A9:A14"/>
    </sheetView>
  </sheetViews>
  <sheetFormatPr defaultColWidth="9" defaultRowHeight="15"/>
  <cols>
    <col min="1" max="1" width="11" customWidth="1"/>
    <col min="2" max="2" width="13.1328125" customWidth="1"/>
    <col min="4" max="4" width="10.265625" customWidth="1"/>
    <col min="5" max="5" width="9.3984375" customWidth="1"/>
    <col min="6" max="6" width="11.265625" customWidth="1"/>
    <col min="7" max="7" width="9.3984375" customWidth="1"/>
    <col min="8" max="8" width="11.59765625" customWidth="1"/>
  </cols>
  <sheetData>
    <row r="1" spans="1:8" ht="22.75">
      <c r="A1" s="139" t="str">
        <f>'销-销售1部'!A1:H1</f>
        <v>周个人业绩对比分析(1.18-1.24)</v>
      </c>
      <c r="B1" s="139"/>
      <c r="C1" s="139"/>
      <c r="D1" s="139"/>
      <c r="E1" s="139"/>
      <c r="F1" s="139"/>
      <c r="G1" s="139"/>
      <c r="H1" s="139"/>
    </row>
    <row r="2" spans="1:8">
      <c r="C2" s="141" t="s">
        <v>10</v>
      </c>
      <c r="D2" s="141"/>
      <c r="E2" s="141" t="s">
        <v>11</v>
      </c>
      <c r="F2" s="141"/>
      <c r="G2" s="140" t="s">
        <v>12</v>
      </c>
      <c r="H2" s="140"/>
    </row>
    <row r="3" spans="1:8" ht="15.45" thickBot="1">
      <c r="A3" s="17" t="s">
        <v>1</v>
      </c>
      <c r="B3" s="18" t="s">
        <v>13</v>
      </c>
      <c r="C3" s="18" t="s">
        <v>14</v>
      </c>
      <c r="D3" s="18" t="s">
        <v>15</v>
      </c>
      <c r="E3" s="18" t="s">
        <v>38</v>
      </c>
      <c r="F3" s="18" t="s">
        <v>39</v>
      </c>
      <c r="G3" s="19" t="s">
        <v>40</v>
      </c>
      <c r="H3" s="19" t="s">
        <v>41</v>
      </c>
    </row>
    <row r="4" spans="1:8" ht="15.9" thickTop="1" thickBot="1">
      <c r="A4" s="20" t="s">
        <v>53</v>
      </c>
      <c r="B4" s="57" t="s">
        <v>242</v>
      </c>
      <c r="C4" s="21">
        <v>1</v>
      </c>
      <c r="D4" s="21">
        <v>588</v>
      </c>
      <c r="E4" s="21">
        <v>2</v>
      </c>
      <c r="F4" s="21">
        <v>248</v>
      </c>
      <c r="G4" s="22">
        <f t="shared" ref="G4:H7" si="0">E4-C4</f>
        <v>1</v>
      </c>
      <c r="H4" s="22">
        <f t="shared" si="0"/>
        <v>-340</v>
      </c>
    </row>
    <row r="5" spans="1:8" ht="15.9" thickTop="1" thickBot="1">
      <c r="A5" s="20" t="s">
        <v>53</v>
      </c>
      <c r="B5" s="57" t="s">
        <v>23</v>
      </c>
      <c r="C5" s="21">
        <v>3</v>
      </c>
      <c r="D5" s="21">
        <v>70</v>
      </c>
      <c r="E5" s="21">
        <v>6</v>
      </c>
      <c r="F5" s="21">
        <v>4706</v>
      </c>
      <c r="G5" s="14">
        <f t="shared" si="0"/>
        <v>3</v>
      </c>
      <c r="H5" s="14">
        <f t="shared" si="0"/>
        <v>4636</v>
      </c>
    </row>
    <row r="6" spans="1:8" ht="15.9" thickTop="1" thickBot="1">
      <c r="A6" s="20" t="s">
        <v>53</v>
      </c>
      <c r="B6" s="16" t="s">
        <v>75</v>
      </c>
      <c r="C6" s="21">
        <v>11</v>
      </c>
      <c r="D6" s="21">
        <v>24670</v>
      </c>
      <c r="E6" s="21">
        <v>7</v>
      </c>
      <c r="F6" s="21">
        <v>18790</v>
      </c>
      <c r="G6" s="14">
        <f>E6-C6</f>
        <v>-4</v>
      </c>
      <c r="H6" s="14">
        <f>F6-D6</f>
        <v>-5880</v>
      </c>
    </row>
    <row r="7" spans="1:8" ht="15.45" thickTop="1">
      <c r="A7" s="23"/>
      <c r="B7" s="16" t="s">
        <v>66</v>
      </c>
      <c r="C7" s="21">
        <f>SUBTOTAL(109,C4:C5)</f>
        <v>4</v>
      </c>
      <c r="D7" s="21">
        <f>SUBTOTAL(109,D4:D5)</f>
        <v>658</v>
      </c>
      <c r="E7" s="21">
        <f>SUBTOTAL(109,E4:E5)</f>
        <v>8</v>
      </c>
      <c r="F7" s="21">
        <f>SUBTOTAL(109,F4:F5)</f>
        <v>4954</v>
      </c>
      <c r="G7" s="14">
        <f t="shared" si="0"/>
        <v>4</v>
      </c>
      <c r="H7" s="14">
        <f t="shared" si="0"/>
        <v>4296</v>
      </c>
    </row>
  </sheetData>
  <mergeCells count="4">
    <mergeCell ref="A1:H1"/>
    <mergeCell ref="C2:D2"/>
    <mergeCell ref="E2:F2"/>
    <mergeCell ref="G2:H2"/>
  </mergeCells>
  <phoneticPr fontId="16" type="noConversion"/>
  <pageMargins left="0.7" right="0.7" top="0.75" bottom="0.75" header="0.3" footer="0.3"/>
  <pageSetup paperSize="9" orientation="landscape" horizontalDpi="180" verticalDpi="18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2B17-9AED-4111-AD04-77E2C111E55E}">
  <dimension ref="A1:H22"/>
  <sheetViews>
    <sheetView zoomScale="78" zoomScaleNormal="78" workbookViewId="0">
      <selection activeCell="A9" sqref="A9:A14"/>
    </sheetView>
  </sheetViews>
  <sheetFormatPr defaultColWidth="9" defaultRowHeight="15"/>
  <cols>
    <col min="1" max="1" width="11" customWidth="1"/>
    <col min="2" max="2" width="13.1328125" customWidth="1"/>
    <col min="4" max="4" width="10.265625" customWidth="1"/>
    <col min="5" max="5" width="9.3984375" customWidth="1"/>
    <col min="6" max="6" width="11.265625" customWidth="1"/>
    <col min="7" max="7" width="9.3984375" customWidth="1"/>
    <col min="8" max="8" width="11.59765625" customWidth="1"/>
  </cols>
  <sheetData>
    <row r="1" spans="1:8" ht="22.75">
      <c r="A1" s="139" t="str">
        <f>'销-销售1部'!A1:H1</f>
        <v>周个人业绩对比分析(1.18-1.24)</v>
      </c>
      <c r="B1" s="139"/>
      <c r="C1" s="139"/>
      <c r="D1" s="139"/>
      <c r="E1" s="139"/>
      <c r="F1" s="139"/>
      <c r="G1" s="139"/>
      <c r="H1" s="139"/>
    </row>
    <row r="2" spans="1:8">
      <c r="C2" s="141" t="s">
        <v>10</v>
      </c>
      <c r="D2" s="141"/>
      <c r="E2" s="141" t="s">
        <v>11</v>
      </c>
      <c r="F2" s="141"/>
      <c r="G2" s="140" t="s">
        <v>12</v>
      </c>
      <c r="H2" s="140"/>
    </row>
    <row r="3" spans="1:8" ht="15.45" thickBot="1">
      <c r="A3" s="17" t="s">
        <v>1</v>
      </c>
      <c r="B3" s="18" t="s">
        <v>13</v>
      </c>
      <c r="C3" s="18" t="s">
        <v>14</v>
      </c>
      <c r="D3" s="18" t="s">
        <v>15</v>
      </c>
      <c r="E3" s="18" t="s">
        <v>38</v>
      </c>
      <c r="F3" s="18" t="s">
        <v>39</v>
      </c>
      <c r="G3" s="19" t="s">
        <v>40</v>
      </c>
      <c r="H3" s="19" t="s">
        <v>41</v>
      </c>
    </row>
    <row r="4" spans="1:8" ht="15.9" thickTop="1" thickBot="1">
      <c r="A4" s="20" t="s">
        <v>49</v>
      </c>
      <c r="B4" s="69" t="s">
        <v>25</v>
      </c>
      <c r="C4" s="70">
        <v>8</v>
      </c>
      <c r="D4" s="21">
        <v>15498</v>
      </c>
      <c r="E4" s="21">
        <v>8</v>
      </c>
      <c r="F4" s="21">
        <v>20424</v>
      </c>
      <c r="G4" s="22">
        <f t="shared" ref="G4:H12" si="0">E4-C4</f>
        <v>0</v>
      </c>
      <c r="H4" s="22">
        <f t="shared" si="0"/>
        <v>4926</v>
      </c>
    </row>
    <row r="5" spans="1:8" ht="15.9" thickTop="1" thickBot="1">
      <c r="A5" s="20" t="s">
        <v>49</v>
      </c>
      <c r="B5" s="69" t="s">
        <v>81</v>
      </c>
      <c r="C5" s="70">
        <v>3</v>
      </c>
      <c r="D5" s="21">
        <v>7022</v>
      </c>
      <c r="E5" s="21">
        <v>1</v>
      </c>
      <c r="F5" s="21">
        <v>808</v>
      </c>
      <c r="G5" s="14">
        <f t="shared" si="0"/>
        <v>-2</v>
      </c>
      <c r="H5" s="14">
        <f t="shared" si="0"/>
        <v>-6214</v>
      </c>
    </row>
    <row r="6" spans="1:8" ht="15.9" thickTop="1" thickBot="1">
      <c r="A6" s="20" t="s">
        <v>196</v>
      </c>
      <c r="B6" s="69" t="s">
        <v>170</v>
      </c>
      <c r="C6" s="70">
        <v>2</v>
      </c>
      <c r="D6" s="21">
        <v>-100</v>
      </c>
      <c r="E6" s="21">
        <v>2</v>
      </c>
      <c r="F6" s="21">
        <v>2465</v>
      </c>
      <c r="G6" s="15">
        <f t="shared" si="0"/>
        <v>0</v>
      </c>
      <c r="H6" s="15">
        <f t="shared" si="0"/>
        <v>2565</v>
      </c>
    </row>
    <row r="7" spans="1:8" ht="15.9" thickTop="1" thickBot="1">
      <c r="A7" s="20" t="s">
        <v>196</v>
      </c>
      <c r="B7" s="16" t="s">
        <v>194</v>
      </c>
      <c r="C7" s="21">
        <v>1</v>
      </c>
      <c r="D7" s="21">
        <v>1220</v>
      </c>
      <c r="E7" s="21">
        <v>13</v>
      </c>
      <c r="F7" s="21">
        <v>25471</v>
      </c>
      <c r="G7" s="14">
        <f>E7-C7</f>
        <v>12</v>
      </c>
      <c r="H7" s="14">
        <f>F7-D7</f>
        <v>24251</v>
      </c>
    </row>
    <row r="8" spans="1:8" ht="15.9" thickTop="1" thickBot="1">
      <c r="A8" s="20" t="s">
        <v>196</v>
      </c>
      <c r="B8" s="69" t="s">
        <v>26</v>
      </c>
      <c r="C8" s="70">
        <v>5</v>
      </c>
      <c r="D8" s="21">
        <v>1458</v>
      </c>
      <c r="E8" s="21">
        <v>2</v>
      </c>
      <c r="F8" s="21">
        <v>3902</v>
      </c>
      <c r="G8" s="14">
        <f t="shared" si="0"/>
        <v>-3</v>
      </c>
      <c r="H8" s="14">
        <f t="shared" si="0"/>
        <v>2444</v>
      </c>
    </row>
    <row r="9" spans="1:8" ht="15.9" thickTop="1" thickBot="1">
      <c r="A9" s="20" t="s">
        <v>196</v>
      </c>
      <c r="B9" s="69" t="s">
        <v>27</v>
      </c>
      <c r="C9" s="70">
        <v>4</v>
      </c>
      <c r="D9" s="21">
        <v>4180</v>
      </c>
      <c r="E9" s="21">
        <v>3</v>
      </c>
      <c r="F9" s="21">
        <v>560</v>
      </c>
      <c r="G9" s="15">
        <f t="shared" si="0"/>
        <v>-1</v>
      </c>
      <c r="H9" s="15">
        <f t="shared" si="0"/>
        <v>-3620</v>
      </c>
    </row>
    <row r="10" spans="1:8" ht="15.9" thickTop="1" thickBot="1">
      <c r="A10" s="20" t="s">
        <v>196</v>
      </c>
      <c r="B10" s="69" t="s">
        <v>61</v>
      </c>
      <c r="C10" s="70">
        <v>9</v>
      </c>
      <c r="D10" s="21">
        <v>7963</v>
      </c>
      <c r="E10" s="21">
        <v>6</v>
      </c>
      <c r="F10" s="21">
        <v>2523</v>
      </c>
      <c r="G10" s="14">
        <f t="shared" si="0"/>
        <v>-3</v>
      </c>
      <c r="H10" s="14">
        <f t="shared" si="0"/>
        <v>-5440</v>
      </c>
    </row>
    <row r="11" spans="1:8" ht="15.9" thickTop="1" thickBot="1">
      <c r="A11" s="20" t="s">
        <v>196</v>
      </c>
      <c r="B11" s="16" t="s">
        <v>195</v>
      </c>
      <c r="C11" s="21">
        <v>3</v>
      </c>
      <c r="D11" s="21">
        <v>1822</v>
      </c>
      <c r="E11" s="21">
        <v>3</v>
      </c>
      <c r="F11" s="21">
        <v>90</v>
      </c>
      <c r="G11" s="14">
        <f>E11-C11</f>
        <v>0</v>
      </c>
      <c r="H11" s="14">
        <f>F11-D11</f>
        <v>-1732</v>
      </c>
    </row>
    <row r="12" spans="1:8" ht="15.45" thickTop="1">
      <c r="A12" s="23"/>
      <c r="B12" s="73" t="s">
        <v>62</v>
      </c>
      <c r="C12" s="35">
        <f>SUBTOTAL(109,C4:C10)</f>
        <v>32</v>
      </c>
      <c r="D12" s="35">
        <f>SUBTOTAL(109,D4:D10)</f>
        <v>37241</v>
      </c>
      <c r="E12" s="35">
        <f>SUBTOTAL(109,E4:E10)</f>
        <v>35</v>
      </c>
      <c r="F12" s="35">
        <f>SUBTOTAL(109,F4:F10)</f>
        <v>56153</v>
      </c>
      <c r="G12" s="34">
        <f t="shared" si="0"/>
        <v>3</v>
      </c>
      <c r="H12" s="34">
        <f t="shared" si="0"/>
        <v>18912</v>
      </c>
    </row>
    <row r="15" spans="1:8">
      <c r="B15" s="98"/>
      <c r="C15" s="99"/>
      <c r="D15" s="99"/>
    </row>
    <row r="16" spans="1:8">
      <c r="B16" s="98"/>
      <c r="C16" s="99"/>
      <c r="D16" s="99"/>
    </row>
    <row r="17" spans="2:4">
      <c r="B17" s="98"/>
      <c r="C17" s="99"/>
      <c r="D17" s="99"/>
    </row>
    <row r="18" spans="2:4">
      <c r="B18" s="98"/>
      <c r="C18" s="99"/>
      <c r="D18" s="99"/>
    </row>
    <row r="19" spans="2:4">
      <c r="B19" s="98"/>
      <c r="C19" s="99"/>
      <c r="D19" s="99"/>
    </row>
    <row r="20" spans="2:4">
      <c r="B20" s="98"/>
      <c r="C20" s="99"/>
      <c r="D20" s="99"/>
    </row>
    <row r="21" spans="2:4">
      <c r="B21" s="98"/>
      <c r="C21" s="99"/>
      <c r="D21" s="99"/>
    </row>
    <row r="22" spans="2:4">
      <c r="B22" s="98"/>
      <c r="C22" s="99"/>
      <c r="D22" s="99"/>
    </row>
  </sheetData>
  <mergeCells count="4">
    <mergeCell ref="A1:H1"/>
    <mergeCell ref="C2:D2"/>
    <mergeCell ref="E2:F2"/>
    <mergeCell ref="G2:H2"/>
  </mergeCells>
  <phoneticPr fontId="16" type="noConversion"/>
  <pageMargins left="0.7" right="0.7" top="0.75" bottom="0.75" header="0.3" footer="0.3"/>
  <pageSetup paperSize="9" orientation="landscape" horizontalDpi="180" verticalDpi="18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CF54-89D5-4B85-82DA-27999B144510}">
  <dimension ref="A1:H15"/>
  <sheetViews>
    <sheetView zoomScale="78" zoomScaleNormal="78" workbookViewId="0">
      <selection activeCell="A9" sqref="A9:A14"/>
    </sheetView>
  </sheetViews>
  <sheetFormatPr defaultColWidth="9" defaultRowHeight="15"/>
  <cols>
    <col min="1" max="1" width="11" customWidth="1"/>
    <col min="2" max="2" width="13.1328125" customWidth="1"/>
    <col min="4" max="4" width="10.265625" customWidth="1"/>
    <col min="5" max="5" width="9.3984375" customWidth="1"/>
    <col min="6" max="6" width="11.265625" customWidth="1"/>
    <col min="7" max="7" width="9.3984375" customWidth="1"/>
    <col min="8" max="8" width="11.59765625" customWidth="1"/>
  </cols>
  <sheetData>
    <row r="1" spans="1:8" ht="22.75">
      <c r="A1" s="139" t="str">
        <f>'销-销售1部'!A1:H1</f>
        <v>周个人业绩对比分析(1.18-1.24)</v>
      </c>
      <c r="B1" s="139"/>
      <c r="C1" s="139"/>
      <c r="D1" s="139"/>
      <c r="E1" s="139"/>
      <c r="F1" s="139"/>
      <c r="G1" s="139"/>
      <c r="H1" s="139"/>
    </row>
    <row r="2" spans="1:8">
      <c r="C2" s="141" t="s">
        <v>10</v>
      </c>
      <c r="D2" s="141"/>
      <c r="E2" s="141" t="s">
        <v>11</v>
      </c>
      <c r="F2" s="141"/>
      <c r="G2" s="140" t="s">
        <v>12</v>
      </c>
      <c r="H2" s="140"/>
    </row>
    <row r="3" spans="1:8" ht="15.45" thickBot="1">
      <c r="A3" s="17" t="s">
        <v>1</v>
      </c>
      <c r="B3" s="18" t="s">
        <v>13</v>
      </c>
      <c r="C3" s="18" t="s">
        <v>14</v>
      </c>
      <c r="D3" s="18" t="s">
        <v>15</v>
      </c>
      <c r="E3" s="18" t="s">
        <v>38</v>
      </c>
      <c r="F3" s="18" t="s">
        <v>39</v>
      </c>
      <c r="G3" s="19" t="s">
        <v>40</v>
      </c>
      <c r="H3" s="19" t="s">
        <v>41</v>
      </c>
    </row>
    <row r="4" spans="1:8" ht="15.9" thickTop="1" thickBot="1">
      <c r="A4" s="20" t="s">
        <v>50</v>
      </c>
      <c r="B4" t="s">
        <v>197</v>
      </c>
      <c r="C4" s="21">
        <v>2</v>
      </c>
      <c r="D4" s="21">
        <v>2818</v>
      </c>
      <c r="E4" s="21"/>
      <c r="F4" s="21"/>
      <c r="G4" s="14">
        <f>E4-C4</f>
        <v>-2</v>
      </c>
      <c r="H4" s="14">
        <f>F4-D4</f>
        <v>-2818</v>
      </c>
    </row>
    <row r="5" spans="1:8" ht="15.9" thickTop="1" thickBot="1">
      <c r="A5" s="20" t="s">
        <v>50</v>
      </c>
      <c r="B5" s="69" t="s">
        <v>29</v>
      </c>
      <c r="C5" s="70">
        <v>10</v>
      </c>
      <c r="D5" s="21">
        <v>3929</v>
      </c>
      <c r="E5" s="21">
        <v>6</v>
      </c>
      <c r="F5" s="21">
        <v>1790</v>
      </c>
      <c r="G5" s="22">
        <f t="shared" ref="G5:G15" si="0">E5-C5</f>
        <v>-4</v>
      </c>
      <c r="H5" s="22">
        <f t="shared" ref="H5:H15" si="1">F5-D5</f>
        <v>-2139</v>
      </c>
    </row>
    <row r="6" spans="1:8" ht="15.9" thickTop="1" thickBot="1">
      <c r="A6" s="20" t="s">
        <v>50</v>
      </c>
      <c r="B6" s="69" t="s">
        <v>126</v>
      </c>
      <c r="C6" s="70">
        <v>5</v>
      </c>
      <c r="D6" s="21">
        <v>730</v>
      </c>
      <c r="E6" s="21"/>
      <c r="F6" s="21"/>
      <c r="G6" s="14">
        <f t="shared" si="0"/>
        <v>-5</v>
      </c>
      <c r="H6" s="14">
        <f t="shared" si="1"/>
        <v>-730</v>
      </c>
    </row>
    <row r="7" spans="1:8" ht="15.9" thickTop="1" thickBot="1">
      <c r="A7" s="20" t="s">
        <v>50</v>
      </c>
      <c r="B7" s="69" t="s">
        <v>146</v>
      </c>
      <c r="C7" s="70">
        <v>6</v>
      </c>
      <c r="D7" s="21">
        <v>966</v>
      </c>
      <c r="E7" s="21"/>
      <c r="F7" s="21"/>
      <c r="G7" s="15">
        <f t="shared" si="0"/>
        <v>-6</v>
      </c>
      <c r="H7" s="15">
        <f t="shared" si="1"/>
        <v>-966</v>
      </c>
    </row>
    <row r="8" spans="1:8" ht="15.9" thickTop="1" thickBot="1">
      <c r="A8" s="20" t="s">
        <v>50</v>
      </c>
      <c r="B8" s="69" t="s">
        <v>63</v>
      </c>
      <c r="C8" s="74">
        <v>6</v>
      </c>
      <c r="D8" s="35">
        <v>6036</v>
      </c>
      <c r="E8" s="35">
        <v>4</v>
      </c>
      <c r="F8" s="35">
        <v>6685</v>
      </c>
      <c r="G8" s="34">
        <f t="shared" si="0"/>
        <v>-2</v>
      </c>
      <c r="H8" s="34">
        <f t="shared" si="1"/>
        <v>649</v>
      </c>
    </row>
    <row r="9" spans="1:8" ht="15.9" thickTop="1" thickBot="1">
      <c r="A9" s="20" t="s">
        <v>199</v>
      </c>
      <c r="B9" s="69" t="s">
        <v>60</v>
      </c>
      <c r="C9" s="70">
        <v>9</v>
      </c>
      <c r="D9" s="21">
        <v>2545</v>
      </c>
      <c r="E9" s="21">
        <v>3</v>
      </c>
      <c r="F9" s="21">
        <v>524</v>
      </c>
      <c r="G9" s="14">
        <f t="shared" si="0"/>
        <v>-6</v>
      </c>
      <c r="H9" s="14">
        <f t="shared" si="1"/>
        <v>-2021</v>
      </c>
    </row>
    <row r="10" spans="1:8" ht="15.9" thickTop="1" thickBot="1">
      <c r="A10" s="20" t="s">
        <v>199</v>
      </c>
      <c r="B10" s="69" t="s">
        <v>30</v>
      </c>
      <c r="C10" s="70">
        <v>6</v>
      </c>
      <c r="D10" s="21">
        <v>12481</v>
      </c>
      <c r="E10" s="21">
        <v>3</v>
      </c>
      <c r="F10" s="21">
        <v>2253</v>
      </c>
      <c r="G10" s="14">
        <f t="shared" si="0"/>
        <v>-3</v>
      </c>
      <c r="H10" s="14">
        <f t="shared" si="1"/>
        <v>-10228</v>
      </c>
    </row>
    <row r="11" spans="1:8" ht="15.9" thickTop="1" thickBot="1">
      <c r="A11" s="20" t="s">
        <v>199</v>
      </c>
      <c r="B11" s="16" t="s">
        <v>198</v>
      </c>
      <c r="C11" s="21">
        <v>5</v>
      </c>
      <c r="D11" s="21">
        <v>1120</v>
      </c>
      <c r="E11" s="21">
        <v>6</v>
      </c>
      <c r="F11" s="21">
        <v>1663</v>
      </c>
      <c r="G11" s="14">
        <f>E11-C11</f>
        <v>1</v>
      </c>
      <c r="H11" s="14">
        <f>F11-D11</f>
        <v>543</v>
      </c>
    </row>
    <row r="12" spans="1:8" ht="15.9" thickTop="1" thickBot="1">
      <c r="A12" s="20" t="s">
        <v>50</v>
      </c>
      <c r="B12" s="69" t="s">
        <v>171</v>
      </c>
      <c r="C12" s="70">
        <v>7</v>
      </c>
      <c r="D12" s="21">
        <v>6050</v>
      </c>
      <c r="E12" s="21">
        <v>9</v>
      </c>
      <c r="F12" s="21">
        <v>4869</v>
      </c>
      <c r="G12" s="14">
        <f t="shared" si="0"/>
        <v>2</v>
      </c>
      <c r="H12" s="14">
        <f t="shared" si="1"/>
        <v>-1181</v>
      </c>
    </row>
    <row r="13" spans="1:8" ht="15.9" thickTop="1" thickBot="1">
      <c r="A13" s="20" t="s">
        <v>50</v>
      </c>
      <c r="B13" s="69" t="s">
        <v>138</v>
      </c>
      <c r="C13" s="70">
        <v>4</v>
      </c>
      <c r="D13" s="21">
        <v>754</v>
      </c>
      <c r="E13" s="21">
        <v>2</v>
      </c>
      <c r="F13" s="21">
        <v>1680</v>
      </c>
      <c r="G13" s="14">
        <f t="shared" si="0"/>
        <v>-2</v>
      </c>
      <c r="H13" s="14">
        <f t="shared" si="1"/>
        <v>926</v>
      </c>
    </row>
    <row r="14" spans="1:8" ht="15.9" thickTop="1" thickBot="1">
      <c r="A14" s="20" t="s">
        <v>50</v>
      </c>
      <c r="B14" s="69" t="s">
        <v>172</v>
      </c>
      <c r="C14" s="70">
        <v>2</v>
      </c>
      <c r="D14" s="21">
        <v>1994</v>
      </c>
      <c r="E14" s="21">
        <v>4</v>
      </c>
      <c r="F14" s="21">
        <v>1631</v>
      </c>
      <c r="G14" s="14">
        <f t="shared" si="0"/>
        <v>2</v>
      </c>
      <c r="H14" s="14">
        <f t="shared" si="1"/>
        <v>-363</v>
      </c>
    </row>
    <row r="15" spans="1:8" ht="15.45" thickTop="1">
      <c r="A15" s="23"/>
      <c r="B15" s="71" t="s">
        <v>68</v>
      </c>
      <c r="C15" s="21">
        <f>SUBTOTAL(109,C5:C14)</f>
        <v>60</v>
      </c>
      <c r="D15" s="21">
        <f>SUBTOTAL(109,D5:D14)</f>
        <v>36605</v>
      </c>
      <c r="E15" s="21">
        <f>SUBTOTAL(109,E5:E14)</f>
        <v>37</v>
      </c>
      <c r="F15" s="21">
        <f>SUBTOTAL(109,F5:F14)</f>
        <v>21095</v>
      </c>
      <c r="G15" s="14">
        <f t="shared" si="0"/>
        <v>-23</v>
      </c>
      <c r="H15" s="14">
        <f t="shared" si="1"/>
        <v>-15510</v>
      </c>
    </row>
  </sheetData>
  <mergeCells count="4">
    <mergeCell ref="A1:H1"/>
    <mergeCell ref="C2:D2"/>
    <mergeCell ref="E2:F2"/>
    <mergeCell ref="G2:H2"/>
  </mergeCells>
  <phoneticPr fontId="16" type="noConversion"/>
  <pageMargins left="0.7" right="0.7" top="0.75" bottom="0.75" header="0.3" footer="0.3"/>
  <pageSetup paperSize="9" orientation="landscape" horizontalDpi="180" verticalDpi="18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141F-D07B-44D0-B95E-943E24C96843}">
  <dimension ref="A1:H9"/>
  <sheetViews>
    <sheetView topLeftCell="A7" zoomScale="78" zoomScaleNormal="78" workbookViewId="0">
      <selection activeCell="A9" sqref="A9:A14"/>
    </sheetView>
  </sheetViews>
  <sheetFormatPr defaultColWidth="9" defaultRowHeight="15"/>
  <cols>
    <col min="1" max="1" width="11" customWidth="1"/>
    <col min="2" max="2" width="13.1328125" customWidth="1"/>
    <col min="4" max="4" width="10.265625" customWidth="1"/>
    <col min="5" max="5" width="9.3984375" customWidth="1"/>
    <col min="6" max="6" width="11.265625" customWidth="1"/>
    <col min="7" max="7" width="9.3984375" customWidth="1"/>
    <col min="8" max="8" width="11.59765625" customWidth="1"/>
  </cols>
  <sheetData>
    <row r="1" spans="1:8" ht="22.75">
      <c r="A1" s="139" t="str">
        <f>'销-销售1部'!A1:H1</f>
        <v>周个人业绩对比分析(1.18-1.24)</v>
      </c>
      <c r="B1" s="139"/>
      <c r="C1" s="139"/>
      <c r="D1" s="139"/>
      <c r="E1" s="139"/>
      <c r="F1" s="139"/>
      <c r="G1" s="139"/>
      <c r="H1" s="139"/>
    </row>
    <row r="2" spans="1:8">
      <c r="C2" s="141" t="s">
        <v>10</v>
      </c>
      <c r="D2" s="141"/>
      <c r="E2" s="141" t="s">
        <v>11</v>
      </c>
      <c r="F2" s="141"/>
      <c r="G2" s="140" t="s">
        <v>12</v>
      </c>
      <c r="H2" s="140"/>
    </row>
    <row r="3" spans="1:8" ht="15.45" thickBot="1">
      <c r="A3" s="17" t="s">
        <v>1</v>
      </c>
      <c r="B3" s="18" t="s">
        <v>13</v>
      </c>
      <c r="C3" s="18" t="s">
        <v>14</v>
      </c>
      <c r="D3" s="18" t="s">
        <v>15</v>
      </c>
      <c r="E3" s="18" t="s">
        <v>38</v>
      </c>
      <c r="F3" s="18" t="s">
        <v>39</v>
      </c>
      <c r="G3" s="19" t="s">
        <v>40</v>
      </c>
      <c r="H3" s="19" t="s">
        <v>41</v>
      </c>
    </row>
    <row r="4" spans="1:8" ht="15.9" thickTop="1" thickBot="1">
      <c r="A4" s="20" t="s">
        <v>51</v>
      </c>
      <c r="B4" s="69" t="s">
        <v>122</v>
      </c>
      <c r="C4" s="21">
        <v>7</v>
      </c>
      <c r="D4" s="21">
        <v>1942</v>
      </c>
      <c r="E4" s="21">
        <v>6</v>
      </c>
      <c r="F4" s="21">
        <v>3971</v>
      </c>
      <c r="G4" s="14">
        <f t="shared" ref="G4:H9" si="0">E4-C4</f>
        <v>-1</v>
      </c>
      <c r="H4" s="14">
        <f t="shared" si="0"/>
        <v>2029</v>
      </c>
    </row>
    <row r="5" spans="1:8" ht="15.9" thickTop="1" thickBot="1">
      <c r="A5" s="20" t="s">
        <v>51</v>
      </c>
      <c r="B5" s="69" t="s">
        <v>135</v>
      </c>
      <c r="C5" s="21">
        <v>3</v>
      </c>
      <c r="D5" s="21">
        <v>1596</v>
      </c>
      <c r="E5" s="21">
        <v>8</v>
      </c>
      <c r="F5" s="21">
        <v>5913</v>
      </c>
      <c r="G5" s="14">
        <f t="shared" si="0"/>
        <v>5</v>
      </c>
      <c r="H5" s="14">
        <f t="shared" si="0"/>
        <v>4317</v>
      </c>
    </row>
    <row r="6" spans="1:8" ht="15.9" thickTop="1" thickBot="1">
      <c r="A6" s="20" t="s">
        <v>51</v>
      </c>
      <c r="B6" s="69" t="s">
        <v>32</v>
      </c>
      <c r="C6" s="21">
        <v>4</v>
      </c>
      <c r="D6" s="21">
        <v>3526</v>
      </c>
      <c r="E6" s="21">
        <v>6</v>
      </c>
      <c r="F6" s="21">
        <v>7148</v>
      </c>
      <c r="G6" s="14">
        <f t="shared" si="0"/>
        <v>2</v>
      </c>
      <c r="H6" s="14">
        <f t="shared" si="0"/>
        <v>3622</v>
      </c>
    </row>
    <row r="7" spans="1:8" ht="15.9" thickTop="1" thickBot="1">
      <c r="A7" s="20" t="s">
        <v>139</v>
      </c>
      <c r="B7" s="69" t="s">
        <v>121</v>
      </c>
      <c r="C7" s="21">
        <v>2</v>
      </c>
      <c r="D7" s="21">
        <v>50</v>
      </c>
      <c r="E7" s="21">
        <v>4</v>
      </c>
      <c r="F7" s="21">
        <v>346</v>
      </c>
      <c r="G7" s="14">
        <f t="shared" si="0"/>
        <v>2</v>
      </c>
      <c r="H7" s="14">
        <f t="shared" si="0"/>
        <v>296</v>
      </c>
    </row>
    <row r="8" spans="1:8" ht="15.9" thickTop="1" thickBot="1">
      <c r="A8" s="20" t="s">
        <v>139</v>
      </c>
      <c r="B8" s="69" t="s">
        <v>33</v>
      </c>
      <c r="C8" s="35">
        <v>3</v>
      </c>
      <c r="D8" s="35">
        <v>2966</v>
      </c>
      <c r="E8" s="35">
        <v>3</v>
      </c>
      <c r="F8" s="35">
        <v>380</v>
      </c>
      <c r="G8" s="34">
        <f t="shared" si="0"/>
        <v>0</v>
      </c>
      <c r="H8" s="34">
        <f t="shared" si="0"/>
        <v>-2586</v>
      </c>
    </row>
    <row r="9" spans="1:8" ht="15.45" thickTop="1">
      <c r="A9" s="23"/>
      <c r="B9" s="71" t="s">
        <v>56</v>
      </c>
      <c r="C9" s="21">
        <f>SUBTOTAL(109,C4:C8)</f>
        <v>19</v>
      </c>
      <c r="D9" s="21">
        <f>SUBTOTAL(109,D4:D8)</f>
        <v>10080</v>
      </c>
      <c r="E9" s="21">
        <f>SUBTOTAL(109,E4:E8)</f>
        <v>27</v>
      </c>
      <c r="F9" s="21">
        <f>SUBTOTAL(109,F4:F8)</f>
        <v>17758</v>
      </c>
      <c r="G9" s="15">
        <f t="shared" si="0"/>
        <v>8</v>
      </c>
      <c r="H9" s="15">
        <f t="shared" si="0"/>
        <v>7678</v>
      </c>
    </row>
  </sheetData>
  <mergeCells count="4">
    <mergeCell ref="A1:H1"/>
    <mergeCell ref="C2:D2"/>
    <mergeCell ref="E2:F2"/>
    <mergeCell ref="G2:H2"/>
  </mergeCells>
  <phoneticPr fontId="16" type="noConversion"/>
  <pageMargins left="0.7" right="0.7" top="0.75" bottom="0.75" header="0.3" footer="0.3"/>
  <pageSetup paperSize="9" orientation="landscape" horizontalDpi="180" verticalDpi="18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B72B-6B2B-4E59-85B7-675524BDFEF3}">
  <dimension ref="A1:H18"/>
  <sheetViews>
    <sheetView zoomScale="78" zoomScaleNormal="78" workbookViewId="0">
      <selection activeCell="A9" sqref="A9:A14"/>
    </sheetView>
  </sheetViews>
  <sheetFormatPr defaultColWidth="9" defaultRowHeight="15"/>
  <cols>
    <col min="1" max="1" width="11" customWidth="1"/>
    <col min="2" max="2" width="13.1328125" customWidth="1"/>
    <col min="4" max="4" width="10.265625" customWidth="1"/>
    <col min="5" max="5" width="9.3984375" customWidth="1"/>
    <col min="6" max="6" width="11.265625" customWidth="1"/>
    <col min="7" max="7" width="9.3984375" customWidth="1"/>
    <col min="8" max="8" width="11.59765625" customWidth="1"/>
  </cols>
  <sheetData>
    <row r="1" spans="1:8" ht="22.75">
      <c r="A1" s="139" t="str">
        <f>'销-销售1部'!A1:H1</f>
        <v>周个人业绩对比分析(1.18-1.24)</v>
      </c>
      <c r="B1" s="139"/>
      <c r="C1" s="139"/>
      <c r="D1" s="139"/>
      <c r="E1" s="139"/>
      <c r="F1" s="139"/>
      <c r="G1" s="139"/>
      <c r="H1" s="139"/>
    </row>
    <row r="2" spans="1:8">
      <c r="C2" s="141" t="s">
        <v>10</v>
      </c>
      <c r="D2" s="141"/>
      <c r="E2" s="141" t="s">
        <v>11</v>
      </c>
      <c r="F2" s="141"/>
      <c r="G2" s="140" t="s">
        <v>12</v>
      </c>
      <c r="H2" s="140"/>
    </row>
    <row r="3" spans="1:8" ht="15.45" thickBot="1">
      <c r="A3" s="17" t="s">
        <v>1</v>
      </c>
      <c r="B3" s="18" t="s">
        <v>13</v>
      </c>
      <c r="C3" s="18" t="s">
        <v>14</v>
      </c>
      <c r="D3" s="18" t="s">
        <v>15</v>
      </c>
      <c r="E3" s="18" t="s">
        <v>38</v>
      </c>
      <c r="F3" s="18" t="s">
        <v>54</v>
      </c>
      <c r="G3" s="19" t="s">
        <v>40</v>
      </c>
      <c r="H3" s="19" t="s">
        <v>41</v>
      </c>
    </row>
    <row r="4" spans="1:8" ht="15.9" thickTop="1" thickBot="1">
      <c r="A4" s="20" t="s">
        <v>83</v>
      </c>
      <c r="B4" s="69" t="s">
        <v>90</v>
      </c>
      <c r="C4" s="21">
        <v>4</v>
      </c>
      <c r="D4" s="21">
        <v>4566</v>
      </c>
      <c r="E4" s="21">
        <v>2</v>
      </c>
      <c r="F4" s="21">
        <v>568</v>
      </c>
      <c r="G4" s="14">
        <f t="shared" ref="G4:G18" si="0">E4-C4</f>
        <v>-2</v>
      </c>
      <c r="H4" s="14">
        <f t="shared" ref="H4:H18" si="1">F4-D4</f>
        <v>-3998</v>
      </c>
    </row>
    <row r="5" spans="1:8" ht="15.9" thickTop="1" thickBot="1">
      <c r="A5" s="20" t="s">
        <v>83</v>
      </c>
      <c r="B5" t="s">
        <v>131</v>
      </c>
      <c r="C5" s="21">
        <v>8</v>
      </c>
      <c r="D5" s="21">
        <v>6675</v>
      </c>
      <c r="E5" s="21">
        <v>3</v>
      </c>
      <c r="F5" s="21">
        <v>994</v>
      </c>
      <c r="G5" s="14">
        <f>E5-C5</f>
        <v>-5</v>
      </c>
      <c r="H5" s="14">
        <f>F5-D5</f>
        <v>-5681</v>
      </c>
    </row>
    <row r="6" spans="1:8" ht="15.9" thickTop="1" thickBot="1">
      <c r="A6" s="20" t="s">
        <v>83</v>
      </c>
      <c r="B6" s="69" t="s">
        <v>257</v>
      </c>
      <c r="C6" s="21"/>
      <c r="D6" s="21"/>
      <c r="E6" s="21">
        <v>2</v>
      </c>
      <c r="F6" s="21">
        <v>846</v>
      </c>
      <c r="G6" s="34">
        <f t="shared" si="0"/>
        <v>2</v>
      </c>
      <c r="H6" s="34">
        <f t="shared" si="1"/>
        <v>846</v>
      </c>
    </row>
    <row r="7" spans="1:8" ht="15.9" thickTop="1" thickBot="1">
      <c r="A7" s="20" t="s">
        <v>83</v>
      </c>
      <c r="B7" s="69" t="s">
        <v>200</v>
      </c>
      <c r="C7" s="21">
        <v>3</v>
      </c>
      <c r="D7" s="21">
        <v>616</v>
      </c>
      <c r="E7" s="21">
        <v>2</v>
      </c>
      <c r="F7" s="21">
        <v>694</v>
      </c>
      <c r="G7" s="34">
        <f t="shared" si="0"/>
        <v>-1</v>
      </c>
      <c r="H7" s="34">
        <f t="shared" si="1"/>
        <v>78</v>
      </c>
    </row>
    <row r="8" spans="1:8" ht="15.9" thickTop="1" thickBot="1">
      <c r="A8" s="20" t="s">
        <v>83</v>
      </c>
      <c r="B8" s="16" t="s">
        <v>157</v>
      </c>
      <c r="C8" s="21">
        <v>1</v>
      </c>
      <c r="D8" s="21">
        <v>50</v>
      </c>
      <c r="E8" s="21">
        <v>3</v>
      </c>
      <c r="F8" s="21">
        <v>148</v>
      </c>
      <c r="G8" s="14">
        <f>E8-C8</f>
        <v>2</v>
      </c>
      <c r="H8" s="14">
        <f>F8-D8</f>
        <v>98</v>
      </c>
    </row>
    <row r="9" spans="1:8" ht="15.9" thickTop="1" thickBot="1">
      <c r="A9" s="20" t="s">
        <v>83</v>
      </c>
      <c r="B9" s="101" t="s">
        <v>201</v>
      </c>
      <c r="C9" s="35">
        <v>3</v>
      </c>
      <c r="D9" s="35">
        <v>1270</v>
      </c>
      <c r="E9" s="35"/>
      <c r="F9" s="35"/>
      <c r="G9" s="34">
        <f t="shared" ref="G9:G15" si="2">E9-C9</f>
        <v>-3</v>
      </c>
      <c r="H9" s="34">
        <f t="shared" ref="H9:H15" si="3">F9-D9</f>
        <v>-1270</v>
      </c>
    </row>
    <row r="10" spans="1:8" ht="15.9" thickTop="1" thickBot="1">
      <c r="A10" s="20" t="s">
        <v>83</v>
      </c>
      <c r="B10" s="73" t="s">
        <v>202</v>
      </c>
      <c r="C10" s="35">
        <v>2</v>
      </c>
      <c r="D10" s="35">
        <v>1519</v>
      </c>
      <c r="E10" s="35">
        <v>2</v>
      </c>
      <c r="F10" s="35">
        <v>448</v>
      </c>
      <c r="G10" s="34">
        <f t="shared" si="2"/>
        <v>0</v>
      </c>
      <c r="H10" s="34">
        <f t="shared" si="3"/>
        <v>-1071</v>
      </c>
    </row>
    <row r="11" spans="1:8" ht="15.9" thickTop="1" thickBot="1">
      <c r="A11" s="20" t="s">
        <v>83</v>
      </c>
      <c r="B11" s="73" t="s">
        <v>132</v>
      </c>
      <c r="C11" s="35">
        <v>2</v>
      </c>
      <c r="D11" s="35">
        <v>50</v>
      </c>
      <c r="E11" s="35">
        <v>2</v>
      </c>
      <c r="F11" s="35">
        <v>663</v>
      </c>
      <c r="G11" s="34">
        <f t="shared" si="2"/>
        <v>0</v>
      </c>
      <c r="H11" s="34">
        <f t="shared" si="3"/>
        <v>613</v>
      </c>
    </row>
    <row r="12" spans="1:8" ht="15.9" thickTop="1" thickBot="1">
      <c r="A12" s="20" t="s">
        <v>83</v>
      </c>
      <c r="B12" s="73" t="s">
        <v>91</v>
      </c>
      <c r="C12" s="35">
        <v>5</v>
      </c>
      <c r="D12" s="35">
        <v>2065</v>
      </c>
      <c r="E12" s="35">
        <v>4</v>
      </c>
      <c r="F12" s="35">
        <v>448</v>
      </c>
      <c r="G12" s="34">
        <f t="shared" si="2"/>
        <v>-1</v>
      </c>
      <c r="H12" s="34">
        <f t="shared" si="3"/>
        <v>-1617</v>
      </c>
    </row>
    <row r="13" spans="1:8" ht="15.9" thickTop="1" thickBot="1">
      <c r="A13" s="20" t="s">
        <v>83</v>
      </c>
      <c r="B13" s="73" t="s">
        <v>92</v>
      </c>
      <c r="C13" s="35">
        <v>5</v>
      </c>
      <c r="D13" s="35">
        <v>7571</v>
      </c>
      <c r="E13" s="35">
        <v>7</v>
      </c>
      <c r="F13" s="35">
        <v>2910</v>
      </c>
      <c r="G13" s="34">
        <f t="shared" si="2"/>
        <v>2</v>
      </c>
      <c r="H13" s="34">
        <f t="shared" si="3"/>
        <v>-4661</v>
      </c>
    </row>
    <row r="14" spans="1:8" ht="15.9" thickTop="1" thickBot="1">
      <c r="A14" s="20" t="s">
        <v>83</v>
      </c>
      <c r="B14" s="73" t="s">
        <v>143</v>
      </c>
      <c r="C14" s="35">
        <v>1</v>
      </c>
      <c r="D14" s="35">
        <v>20</v>
      </c>
      <c r="E14" s="35">
        <v>1</v>
      </c>
      <c r="F14" s="35">
        <v>50</v>
      </c>
      <c r="G14" s="34">
        <f t="shared" si="2"/>
        <v>0</v>
      </c>
      <c r="H14" s="34">
        <f t="shared" si="3"/>
        <v>30</v>
      </c>
    </row>
    <row r="15" spans="1:8" ht="15.9" thickTop="1" thickBot="1">
      <c r="A15" s="20" t="s">
        <v>83</v>
      </c>
      <c r="B15" s="73" t="s">
        <v>203</v>
      </c>
      <c r="C15" s="35">
        <v>2</v>
      </c>
      <c r="D15" s="35">
        <v>1418</v>
      </c>
      <c r="E15" s="35">
        <v>2</v>
      </c>
      <c r="F15" s="35">
        <v>298</v>
      </c>
      <c r="G15" s="34">
        <f t="shared" si="2"/>
        <v>0</v>
      </c>
      <c r="H15" s="34">
        <f t="shared" si="3"/>
        <v>-1120</v>
      </c>
    </row>
    <row r="16" spans="1:8" ht="15.9" thickTop="1" thickBot="1">
      <c r="A16" s="20" t="s">
        <v>83</v>
      </c>
      <c r="B16" s="69" t="s">
        <v>93</v>
      </c>
      <c r="C16" s="21">
        <v>4</v>
      </c>
      <c r="D16" s="21">
        <v>4220</v>
      </c>
      <c r="E16" s="21">
        <v>4</v>
      </c>
      <c r="F16" s="21">
        <v>2208</v>
      </c>
      <c r="G16" s="14">
        <f t="shared" si="0"/>
        <v>0</v>
      </c>
      <c r="H16" s="14">
        <f t="shared" si="1"/>
        <v>-2012</v>
      </c>
    </row>
    <row r="17" spans="1:8" ht="15.9" thickTop="1" thickBot="1">
      <c r="A17" s="20" t="s">
        <v>83</v>
      </c>
      <c r="B17" s="69" t="s">
        <v>133</v>
      </c>
      <c r="C17" s="21">
        <v>4</v>
      </c>
      <c r="D17" s="21">
        <v>714</v>
      </c>
      <c r="E17" s="21">
        <v>1</v>
      </c>
      <c r="F17" s="21">
        <v>198</v>
      </c>
      <c r="G17" s="14">
        <f t="shared" si="0"/>
        <v>-3</v>
      </c>
      <c r="H17" s="14">
        <f t="shared" si="1"/>
        <v>-516</v>
      </c>
    </row>
    <row r="18" spans="1:8" ht="15.45" thickTop="1">
      <c r="A18" s="23"/>
      <c r="B18" s="71" t="s">
        <v>67</v>
      </c>
      <c r="C18" s="21">
        <f>SUBTOTAL(109,C4:C17)</f>
        <v>44</v>
      </c>
      <c r="D18" s="21">
        <f>SUBTOTAL(109,D4:D17)</f>
        <v>30754</v>
      </c>
      <c r="E18" s="21">
        <f>SUBTOTAL(109,E4:E17)</f>
        <v>35</v>
      </c>
      <c r="F18" s="21">
        <f>SUBTOTAL(109,F4:F17)</f>
        <v>10473</v>
      </c>
      <c r="G18" s="14">
        <f t="shared" si="0"/>
        <v>-9</v>
      </c>
      <c r="H18" s="14">
        <f t="shared" si="1"/>
        <v>-20281</v>
      </c>
    </row>
  </sheetData>
  <mergeCells count="4">
    <mergeCell ref="A1:H1"/>
    <mergeCell ref="C2:D2"/>
    <mergeCell ref="E2:F2"/>
    <mergeCell ref="G2:H2"/>
  </mergeCells>
  <phoneticPr fontId="16" type="noConversion"/>
  <pageMargins left="0.7" right="0.7" top="0.75" bottom="0.75" header="0.3" footer="0.3"/>
  <pageSetup paperSize="9" orientation="landscape" horizontalDpi="180" verticalDpi="18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3A4-DD19-49A0-843B-D1786E5710C9}">
  <dimension ref="A1:H38"/>
  <sheetViews>
    <sheetView topLeftCell="A7" zoomScale="78" zoomScaleNormal="78" workbookViewId="0">
      <selection activeCell="A9" sqref="A9:A14"/>
    </sheetView>
  </sheetViews>
  <sheetFormatPr defaultColWidth="9" defaultRowHeight="15"/>
  <cols>
    <col min="1" max="1" width="11" customWidth="1"/>
    <col min="2" max="2" width="13.1328125" customWidth="1"/>
    <col min="4" max="4" width="10.265625" customWidth="1"/>
    <col min="5" max="5" width="9.3984375" customWidth="1"/>
    <col min="6" max="6" width="11.265625" customWidth="1"/>
    <col min="7" max="7" width="9.3984375" customWidth="1"/>
    <col min="8" max="8" width="11.59765625" customWidth="1"/>
  </cols>
  <sheetData>
    <row r="1" spans="1:8" ht="22.75">
      <c r="A1" s="139" t="str">
        <f>'销-销售1部'!A1:H1</f>
        <v>周个人业绩对比分析(1.18-1.24)</v>
      </c>
      <c r="B1" s="139"/>
      <c r="C1" s="139"/>
      <c r="D1" s="139"/>
      <c r="E1" s="139"/>
      <c r="F1" s="139"/>
      <c r="G1" s="139"/>
      <c r="H1" s="139"/>
    </row>
    <row r="2" spans="1:8">
      <c r="C2" s="141" t="s">
        <v>10</v>
      </c>
      <c r="D2" s="141"/>
      <c r="E2" s="141" t="s">
        <v>11</v>
      </c>
      <c r="F2" s="141"/>
      <c r="G2" s="140" t="s">
        <v>12</v>
      </c>
      <c r="H2" s="140"/>
    </row>
    <row r="3" spans="1:8" ht="15.45" thickBot="1">
      <c r="A3" s="17" t="s">
        <v>1</v>
      </c>
      <c r="B3" s="18" t="s">
        <v>13</v>
      </c>
      <c r="C3" s="18" t="s">
        <v>14</v>
      </c>
      <c r="D3" s="18" t="s">
        <v>15</v>
      </c>
      <c r="E3" s="18" t="s">
        <v>38</v>
      </c>
      <c r="F3" s="18" t="s">
        <v>39</v>
      </c>
      <c r="G3" s="19" t="s">
        <v>40</v>
      </c>
      <c r="H3" s="19" t="s">
        <v>41</v>
      </c>
    </row>
    <row r="4" spans="1:8" ht="15.9" thickTop="1" thickBot="1">
      <c r="A4" s="20" t="s">
        <v>5</v>
      </c>
      <c r="B4" s="69" t="s">
        <v>243</v>
      </c>
      <c r="C4" s="70"/>
      <c r="D4" s="21"/>
      <c r="E4" s="21">
        <v>2</v>
      </c>
      <c r="F4" s="21">
        <v>350</v>
      </c>
      <c r="G4" s="22">
        <f t="shared" ref="G4:G29" si="0">E4-C4</f>
        <v>2</v>
      </c>
      <c r="H4" s="22">
        <f t="shared" ref="H4:H29" si="1">F4-D4</f>
        <v>350</v>
      </c>
    </row>
    <row r="5" spans="1:8" ht="15.9" thickTop="1" thickBot="1">
      <c r="A5" s="20" t="s">
        <v>5</v>
      </c>
      <c r="B5" s="69" t="s">
        <v>173</v>
      </c>
      <c r="C5" s="70">
        <v>2</v>
      </c>
      <c r="D5" s="21">
        <v>218</v>
      </c>
      <c r="E5" s="21">
        <v>3</v>
      </c>
      <c r="F5" s="21">
        <v>98</v>
      </c>
      <c r="G5" s="14">
        <f t="shared" si="0"/>
        <v>1</v>
      </c>
      <c r="H5" s="14">
        <f t="shared" si="1"/>
        <v>-120</v>
      </c>
    </row>
    <row r="6" spans="1:8" ht="15.9" thickTop="1" thickBot="1">
      <c r="A6" s="20" t="s">
        <v>5</v>
      </c>
      <c r="B6" s="69" t="s">
        <v>174</v>
      </c>
      <c r="C6" s="70">
        <v>5</v>
      </c>
      <c r="D6" s="21">
        <v>236</v>
      </c>
      <c r="E6" s="21">
        <v>4</v>
      </c>
      <c r="F6" s="21">
        <v>276</v>
      </c>
      <c r="G6" s="15">
        <f t="shared" si="0"/>
        <v>-1</v>
      </c>
      <c r="H6" s="15">
        <f t="shared" si="1"/>
        <v>40</v>
      </c>
    </row>
    <row r="7" spans="1:8" ht="15.9" thickTop="1" thickBot="1">
      <c r="A7" s="20" t="s">
        <v>5</v>
      </c>
      <c r="B7" s="69" t="s">
        <v>141</v>
      </c>
      <c r="C7" s="70">
        <v>5</v>
      </c>
      <c r="D7" s="21">
        <v>118</v>
      </c>
      <c r="E7" s="21">
        <v>3</v>
      </c>
      <c r="F7" s="21">
        <v>78</v>
      </c>
      <c r="G7" s="14">
        <f t="shared" si="0"/>
        <v>-2</v>
      </c>
      <c r="H7" s="14">
        <f t="shared" si="1"/>
        <v>-40</v>
      </c>
    </row>
    <row r="8" spans="1:8" ht="15.9" thickTop="1" thickBot="1">
      <c r="A8" s="20" t="s">
        <v>5</v>
      </c>
      <c r="B8" s="69" t="s">
        <v>82</v>
      </c>
      <c r="C8" s="70">
        <v>3</v>
      </c>
      <c r="D8" s="21">
        <v>108</v>
      </c>
      <c r="E8" s="21">
        <v>6</v>
      </c>
      <c r="F8" s="21">
        <v>1481</v>
      </c>
      <c r="G8" s="15">
        <f t="shared" si="0"/>
        <v>3</v>
      </c>
      <c r="H8" s="15">
        <f t="shared" si="1"/>
        <v>1373</v>
      </c>
    </row>
    <row r="9" spans="1:8" ht="15.9" thickTop="1" thickBot="1">
      <c r="A9" s="20" t="s">
        <v>5</v>
      </c>
      <c r="B9" s="69" t="s">
        <v>136</v>
      </c>
      <c r="C9" s="70">
        <v>1</v>
      </c>
      <c r="D9" s="21">
        <v>58</v>
      </c>
      <c r="E9" s="21">
        <v>1</v>
      </c>
      <c r="F9" s="21">
        <v>50</v>
      </c>
      <c r="G9" s="25">
        <f t="shared" si="0"/>
        <v>0</v>
      </c>
      <c r="H9" s="25">
        <f t="shared" si="1"/>
        <v>-8</v>
      </c>
    </row>
    <row r="10" spans="1:8" ht="15.9" thickTop="1" thickBot="1">
      <c r="A10" s="20" t="s">
        <v>5</v>
      </c>
      <c r="B10" s="16" t="s">
        <v>175</v>
      </c>
      <c r="C10" s="21">
        <v>7</v>
      </c>
      <c r="D10" s="21">
        <v>10284</v>
      </c>
      <c r="E10" s="21">
        <v>2</v>
      </c>
      <c r="F10" s="21">
        <v>1014</v>
      </c>
      <c r="G10" s="14">
        <f>E10-C10</f>
        <v>-5</v>
      </c>
      <c r="H10" s="14">
        <f>F10-D10</f>
        <v>-9270</v>
      </c>
    </row>
    <row r="11" spans="1:8" ht="15.9" thickTop="1" thickBot="1">
      <c r="A11" s="20" t="s">
        <v>5</v>
      </c>
      <c r="B11" s="69" t="s">
        <v>244</v>
      </c>
      <c r="C11" s="70">
        <v>2</v>
      </c>
      <c r="D11" s="21">
        <v>836</v>
      </c>
      <c r="E11" s="21">
        <v>2</v>
      </c>
      <c r="F11" s="21">
        <v>418</v>
      </c>
      <c r="G11" s="14">
        <f t="shared" si="0"/>
        <v>0</v>
      </c>
      <c r="H11" s="14">
        <f t="shared" si="1"/>
        <v>-418</v>
      </c>
    </row>
    <row r="12" spans="1:8" ht="15.9" thickTop="1" thickBot="1">
      <c r="A12" s="20" t="s">
        <v>5</v>
      </c>
      <c r="B12" s="69" t="s">
        <v>89</v>
      </c>
      <c r="C12" s="70">
        <v>4</v>
      </c>
      <c r="D12" s="21">
        <v>294</v>
      </c>
      <c r="E12" s="21"/>
      <c r="F12" s="21"/>
      <c r="G12" s="14">
        <f t="shared" si="0"/>
        <v>-4</v>
      </c>
      <c r="H12" s="14">
        <f t="shared" si="1"/>
        <v>-294</v>
      </c>
    </row>
    <row r="13" spans="1:8" ht="15.9" thickTop="1" thickBot="1">
      <c r="A13" s="20" t="s">
        <v>5</v>
      </c>
      <c r="B13" s="69" t="s">
        <v>155</v>
      </c>
      <c r="C13" s="76">
        <v>10</v>
      </c>
      <c r="D13" s="21">
        <v>1518</v>
      </c>
      <c r="E13" s="21">
        <v>5</v>
      </c>
      <c r="F13" s="21">
        <v>506</v>
      </c>
      <c r="G13" s="14">
        <f t="shared" si="0"/>
        <v>-5</v>
      </c>
      <c r="H13" s="14">
        <f t="shared" si="1"/>
        <v>-1012</v>
      </c>
    </row>
    <row r="14" spans="1:8" ht="15.9" thickTop="1" thickBot="1">
      <c r="A14" s="20" t="s">
        <v>5</v>
      </c>
      <c r="B14" s="69" t="s">
        <v>245</v>
      </c>
      <c r="C14" s="77"/>
      <c r="D14" s="26"/>
      <c r="E14" s="26">
        <v>6</v>
      </c>
      <c r="F14" s="26">
        <v>1785</v>
      </c>
      <c r="G14" s="27">
        <f t="shared" si="0"/>
        <v>6</v>
      </c>
      <c r="H14" s="27">
        <f t="shared" si="1"/>
        <v>1785</v>
      </c>
    </row>
    <row r="15" spans="1:8" ht="15.9" thickTop="1" thickBot="1">
      <c r="A15" s="20" t="s">
        <v>5</v>
      </c>
      <c r="B15" s="69" t="s">
        <v>148</v>
      </c>
      <c r="C15" s="77">
        <v>4</v>
      </c>
      <c r="D15" s="26">
        <v>1628</v>
      </c>
      <c r="E15" s="26">
        <v>4</v>
      </c>
      <c r="F15" s="26">
        <v>488</v>
      </c>
      <c r="G15" s="27">
        <f t="shared" si="0"/>
        <v>0</v>
      </c>
      <c r="H15" s="27">
        <f t="shared" si="1"/>
        <v>-1140</v>
      </c>
    </row>
    <row r="16" spans="1:8" ht="15.9" thickTop="1" thickBot="1">
      <c r="A16" s="20" t="s">
        <v>5</v>
      </c>
      <c r="B16" s="69" t="s">
        <v>129</v>
      </c>
      <c r="C16" s="77">
        <v>8</v>
      </c>
      <c r="D16" s="26">
        <v>3846</v>
      </c>
      <c r="E16" s="26">
        <v>4</v>
      </c>
      <c r="F16" s="26">
        <v>188</v>
      </c>
      <c r="G16" s="27">
        <f t="shared" si="0"/>
        <v>-4</v>
      </c>
      <c r="H16" s="27">
        <f t="shared" si="1"/>
        <v>-3658</v>
      </c>
    </row>
    <row r="17" spans="1:8" ht="15.9" thickTop="1" thickBot="1">
      <c r="A17" s="20" t="s">
        <v>5</v>
      </c>
      <c r="B17" s="69" t="s">
        <v>16</v>
      </c>
      <c r="C17" s="70">
        <v>6</v>
      </c>
      <c r="D17" s="21">
        <v>2238</v>
      </c>
      <c r="E17" s="21">
        <v>4</v>
      </c>
      <c r="F17" s="21">
        <v>1514</v>
      </c>
      <c r="G17" s="14">
        <f t="shared" si="0"/>
        <v>-2</v>
      </c>
      <c r="H17" s="14">
        <f t="shared" si="1"/>
        <v>-724</v>
      </c>
    </row>
    <row r="18" spans="1:8" ht="15.9" thickTop="1" thickBot="1">
      <c r="A18" s="20" t="s">
        <v>5</v>
      </c>
      <c r="B18" s="16" t="s">
        <v>64</v>
      </c>
      <c r="C18" s="21">
        <v>2</v>
      </c>
      <c r="D18" s="21">
        <v>971</v>
      </c>
      <c r="E18" s="21">
        <v>1</v>
      </c>
      <c r="F18" s="21">
        <v>50</v>
      </c>
      <c r="G18" s="14">
        <f>E18-C18</f>
        <v>-1</v>
      </c>
      <c r="H18" s="14">
        <f>F18-D18</f>
        <v>-921</v>
      </c>
    </row>
    <row r="19" spans="1:8" ht="15.9" thickTop="1" thickBot="1">
      <c r="A19" s="20" t="s">
        <v>5</v>
      </c>
      <c r="B19" s="69" t="s">
        <v>78</v>
      </c>
      <c r="C19" s="70">
        <v>3</v>
      </c>
      <c r="D19" s="21">
        <v>1852</v>
      </c>
      <c r="E19" s="21">
        <v>1</v>
      </c>
      <c r="F19" s="21">
        <v>50</v>
      </c>
      <c r="G19" s="14">
        <f t="shared" si="0"/>
        <v>-2</v>
      </c>
      <c r="H19" s="14">
        <f t="shared" si="1"/>
        <v>-1802</v>
      </c>
    </row>
    <row r="20" spans="1:8" ht="15.9" thickTop="1" thickBot="1">
      <c r="A20" s="20" t="s">
        <v>5</v>
      </c>
      <c r="B20" s="69" t="s">
        <v>246</v>
      </c>
      <c r="C20" s="77">
        <v>1</v>
      </c>
      <c r="D20" s="26">
        <v>20</v>
      </c>
      <c r="E20" s="26"/>
      <c r="F20" s="26"/>
      <c r="G20" s="27">
        <f t="shared" si="0"/>
        <v>-1</v>
      </c>
      <c r="H20" s="27">
        <f t="shared" si="1"/>
        <v>-20</v>
      </c>
    </row>
    <row r="21" spans="1:8" ht="15.9" thickTop="1" thickBot="1">
      <c r="A21" s="20" t="s">
        <v>5</v>
      </c>
      <c r="B21" s="69" t="s">
        <v>140</v>
      </c>
      <c r="C21" s="77">
        <v>1</v>
      </c>
      <c r="D21" s="26">
        <v>63</v>
      </c>
      <c r="E21" s="26">
        <v>1</v>
      </c>
      <c r="F21" s="26">
        <v>50</v>
      </c>
      <c r="G21" s="27">
        <f t="shared" si="0"/>
        <v>0</v>
      </c>
      <c r="H21" s="27">
        <f t="shared" si="1"/>
        <v>-13</v>
      </c>
    </row>
    <row r="22" spans="1:8" ht="15.9" thickTop="1" thickBot="1">
      <c r="A22" s="20" t="s">
        <v>5</v>
      </c>
      <c r="B22" s="69" t="s">
        <v>247</v>
      </c>
      <c r="C22" s="74"/>
      <c r="D22" s="35"/>
      <c r="E22" s="35">
        <v>3</v>
      </c>
      <c r="F22" s="35">
        <v>90</v>
      </c>
      <c r="G22" s="34">
        <f t="shared" si="0"/>
        <v>3</v>
      </c>
      <c r="H22" s="34">
        <f t="shared" si="1"/>
        <v>90</v>
      </c>
    </row>
    <row r="23" spans="1:8" ht="15.9" thickTop="1" thickBot="1">
      <c r="A23" s="20" t="s">
        <v>5</v>
      </c>
      <c r="B23" s="69" t="s">
        <v>147</v>
      </c>
      <c r="C23" s="77">
        <v>4</v>
      </c>
      <c r="D23" s="26">
        <v>662</v>
      </c>
      <c r="E23" s="26">
        <v>2</v>
      </c>
      <c r="F23" s="26">
        <v>2582</v>
      </c>
      <c r="G23" s="27">
        <f t="shared" si="0"/>
        <v>-2</v>
      </c>
      <c r="H23" s="27">
        <f t="shared" si="1"/>
        <v>1920</v>
      </c>
    </row>
    <row r="24" spans="1:8" ht="15.9" thickTop="1" thickBot="1">
      <c r="A24" s="20" t="s">
        <v>5</v>
      </c>
      <c r="B24" s="69" t="s">
        <v>176</v>
      </c>
      <c r="C24" s="70">
        <v>5</v>
      </c>
      <c r="D24" s="21">
        <v>4326</v>
      </c>
      <c r="E24" s="21">
        <v>7</v>
      </c>
      <c r="F24" s="21">
        <v>10243</v>
      </c>
      <c r="G24" s="14">
        <f t="shared" si="0"/>
        <v>2</v>
      </c>
      <c r="H24" s="14">
        <f t="shared" si="1"/>
        <v>5917</v>
      </c>
    </row>
    <row r="25" spans="1:8" ht="15.9" thickTop="1" thickBot="1">
      <c r="A25" s="20" t="s">
        <v>5</v>
      </c>
      <c r="B25" s="69" t="s">
        <v>248</v>
      </c>
      <c r="C25" s="77">
        <v>7</v>
      </c>
      <c r="D25" s="26">
        <v>338</v>
      </c>
      <c r="E25" s="26">
        <v>6</v>
      </c>
      <c r="F25" s="26">
        <v>125</v>
      </c>
      <c r="G25" s="27">
        <f t="shared" si="0"/>
        <v>-1</v>
      </c>
      <c r="H25" s="27">
        <f t="shared" si="1"/>
        <v>-213</v>
      </c>
    </row>
    <row r="26" spans="1:8" ht="15.9" thickTop="1" thickBot="1">
      <c r="A26" s="20" t="s">
        <v>5</v>
      </c>
      <c r="B26" s="69" t="s">
        <v>177</v>
      </c>
      <c r="C26" s="70">
        <v>3</v>
      </c>
      <c r="D26" s="21">
        <v>304</v>
      </c>
      <c r="E26" s="21">
        <v>4</v>
      </c>
      <c r="F26" s="21">
        <v>128</v>
      </c>
      <c r="G26" s="14">
        <f t="shared" si="0"/>
        <v>1</v>
      </c>
      <c r="H26" s="14">
        <f t="shared" si="1"/>
        <v>-176</v>
      </c>
    </row>
    <row r="27" spans="1:8" ht="15.9" thickTop="1" thickBot="1">
      <c r="A27" s="20" t="s">
        <v>5</v>
      </c>
      <c r="B27" s="69" t="s">
        <v>249</v>
      </c>
      <c r="C27" s="77"/>
      <c r="D27" s="26"/>
      <c r="E27" s="26">
        <v>2</v>
      </c>
      <c r="F27" s="26">
        <v>396</v>
      </c>
      <c r="G27" s="27">
        <f t="shared" si="0"/>
        <v>2</v>
      </c>
      <c r="H27" s="27">
        <f t="shared" si="1"/>
        <v>396</v>
      </c>
    </row>
    <row r="28" spans="1:8" ht="15.9" thickTop="1" thickBot="1">
      <c r="A28" s="20" t="s">
        <v>5</v>
      </c>
      <c r="B28" s="69" t="s">
        <v>17</v>
      </c>
      <c r="C28" s="77">
        <v>5</v>
      </c>
      <c r="D28" s="26">
        <v>6986</v>
      </c>
      <c r="E28" s="26">
        <v>2</v>
      </c>
      <c r="F28" s="26">
        <v>2650</v>
      </c>
      <c r="G28" s="27">
        <f t="shared" si="0"/>
        <v>-3</v>
      </c>
      <c r="H28" s="27">
        <f t="shared" si="1"/>
        <v>-4336</v>
      </c>
    </row>
    <row r="29" spans="1:8" ht="15.9" thickTop="1" thickBot="1">
      <c r="A29" s="20" t="s">
        <v>5</v>
      </c>
      <c r="B29" s="71" t="s">
        <v>250</v>
      </c>
      <c r="C29" s="35"/>
      <c r="D29" s="35"/>
      <c r="E29" s="35">
        <v>2</v>
      </c>
      <c r="F29" s="35">
        <v>66</v>
      </c>
      <c r="G29" s="14">
        <f t="shared" si="0"/>
        <v>2</v>
      </c>
      <c r="H29" s="14">
        <f t="shared" si="1"/>
        <v>66</v>
      </c>
    </row>
    <row r="30" spans="1:8" ht="15.9" thickTop="1" thickBot="1">
      <c r="A30" s="20" t="s">
        <v>5</v>
      </c>
      <c r="B30" s="101" t="s">
        <v>251</v>
      </c>
      <c r="C30" s="35"/>
      <c r="D30" s="35"/>
      <c r="E30" s="35">
        <v>1</v>
      </c>
      <c r="F30" s="35">
        <v>20</v>
      </c>
      <c r="G30" s="34">
        <f t="shared" ref="G30:G37" si="2">E30-C30</f>
        <v>1</v>
      </c>
      <c r="H30" s="34">
        <f t="shared" ref="H30:H37" si="3">F30-D30</f>
        <v>20</v>
      </c>
    </row>
    <row r="31" spans="1:8" ht="15.9" thickTop="1" thickBot="1">
      <c r="A31" s="20" t="s">
        <v>5</v>
      </c>
      <c r="B31" s="73" t="s">
        <v>77</v>
      </c>
      <c r="C31" s="102">
        <v>7</v>
      </c>
      <c r="D31" s="102">
        <v>574</v>
      </c>
      <c r="E31" s="102">
        <v>5</v>
      </c>
      <c r="F31" s="102">
        <v>118</v>
      </c>
      <c r="G31" s="103">
        <f t="shared" si="2"/>
        <v>-2</v>
      </c>
      <c r="H31" s="103">
        <f t="shared" si="3"/>
        <v>-456</v>
      </c>
    </row>
    <row r="32" spans="1:8" ht="15.9" thickTop="1" thickBot="1">
      <c r="A32" s="20" t="s">
        <v>5</v>
      </c>
      <c r="B32" s="73" t="s">
        <v>18</v>
      </c>
      <c r="C32" s="102">
        <v>5</v>
      </c>
      <c r="D32" s="102">
        <v>4804</v>
      </c>
      <c r="E32" s="102">
        <v>1</v>
      </c>
      <c r="F32" s="102">
        <v>50</v>
      </c>
      <c r="G32" s="103">
        <f t="shared" si="2"/>
        <v>-4</v>
      </c>
      <c r="H32" s="103">
        <f t="shared" si="3"/>
        <v>-4754</v>
      </c>
    </row>
    <row r="33" spans="1:8" ht="15.9" thickTop="1" thickBot="1">
      <c r="A33" s="20" t="s">
        <v>5</v>
      </c>
      <c r="B33" s="73" t="s">
        <v>178</v>
      </c>
      <c r="C33" s="102">
        <v>2</v>
      </c>
      <c r="D33" s="102">
        <v>100</v>
      </c>
      <c r="E33" s="102">
        <v>4</v>
      </c>
      <c r="F33" s="102">
        <v>210</v>
      </c>
      <c r="G33" s="103">
        <f t="shared" si="2"/>
        <v>2</v>
      </c>
      <c r="H33" s="103">
        <f t="shared" si="3"/>
        <v>110</v>
      </c>
    </row>
    <row r="34" spans="1:8" ht="15.9" thickTop="1" thickBot="1">
      <c r="A34" s="20" t="s">
        <v>5</v>
      </c>
      <c r="B34" s="73" t="s">
        <v>252</v>
      </c>
      <c r="C34" s="102"/>
      <c r="D34" s="102"/>
      <c r="E34" s="102">
        <v>2</v>
      </c>
      <c r="F34" s="102">
        <v>40</v>
      </c>
      <c r="G34" s="103">
        <f t="shared" si="2"/>
        <v>2</v>
      </c>
      <c r="H34" s="103">
        <f t="shared" si="3"/>
        <v>40</v>
      </c>
    </row>
    <row r="35" spans="1:8" ht="15.9" thickTop="1" thickBot="1">
      <c r="A35" s="20" t="s">
        <v>5</v>
      </c>
      <c r="B35" s="73" t="s">
        <v>76</v>
      </c>
      <c r="C35" s="102">
        <v>9</v>
      </c>
      <c r="D35" s="102">
        <v>3077</v>
      </c>
      <c r="E35" s="102">
        <v>4</v>
      </c>
      <c r="F35" s="102">
        <v>302</v>
      </c>
      <c r="G35" s="103">
        <f t="shared" si="2"/>
        <v>-5</v>
      </c>
      <c r="H35" s="103">
        <f t="shared" si="3"/>
        <v>-2775</v>
      </c>
    </row>
    <row r="36" spans="1:8" ht="15.9" thickTop="1" thickBot="1">
      <c r="A36" s="20" t="s">
        <v>5</v>
      </c>
      <c r="B36" s="73" t="s">
        <v>253</v>
      </c>
      <c r="C36" s="102"/>
      <c r="D36" s="102"/>
      <c r="E36" s="102">
        <v>6</v>
      </c>
      <c r="F36" s="102">
        <v>314</v>
      </c>
      <c r="G36" s="103">
        <f t="shared" si="2"/>
        <v>6</v>
      </c>
      <c r="H36" s="103">
        <f t="shared" si="3"/>
        <v>314</v>
      </c>
    </row>
    <row r="37" spans="1:8" ht="15.9" thickTop="1" thickBot="1">
      <c r="A37" s="20" t="s">
        <v>5</v>
      </c>
      <c r="B37" s="73" t="s">
        <v>254</v>
      </c>
      <c r="C37" s="102"/>
      <c r="D37" s="102"/>
      <c r="E37" s="102">
        <v>1</v>
      </c>
      <c r="F37" s="102">
        <v>628</v>
      </c>
      <c r="G37" s="103">
        <f t="shared" si="2"/>
        <v>1</v>
      </c>
      <c r="H37" s="103">
        <f t="shared" si="3"/>
        <v>628</v>
      </c>
    </row>
    <row r="38" spans="1:8" ht="15.45" thickTop="1">
      <c r="A38" s="23"/>
      <c r="B38" s="101"/>
      <c r="C38" s="104">
        <f>SUBTOTAL(109,表10_121314151618[房台数])</f>
        <v>111</v>
      </c>
      <c r="D38" s="104">
        <f>SUBTOTAL(109,表10_121314151618[实际业绩])</f>
        <v>45459</v>
      </c>
      <c r="E38" s="104">
        <f>SUBTOTAL(109,表10_121314151618[房台数2])</f>
        <v>101</v>
      </c>
      <c r="F38" s="104">
        <f>SUBTOTAL(109,表10_121314151618[实际业绩3])</f>
        <v>26358</v>
      </c>
      <c r="G38" s="104">
        <f>SUBTOTAL(109,表10_121314151618[房台数5])</f>
        <v>-10</v>
      </c>
      <c r="H38" s="104">
        <f>SUBTOTAL(109,表10_121314151618[实际业绩])</f>
        <v>45459</v>
      </c>
    </row>
  </sheetData>
  <mergeCells count="4">
    <mergeCell ref="A1:H1"/>
    <mergeCell ref="C2:D2"/>
    <mergeCell ref="E2:F2"/>
    <mergeCell ref="G2:H2"/>
  </mergeCells>
  <phoneticPr fontId="16" type="noConversion"/>
  <pageMargins left="0.7" right="0.7" top="0.46" bottom="0.53" header="0.3" footer="0.3"/>
  <pageSetup paperSize="9" orientation="landscape" horizontalDpi="180" verticalDpi="18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F1F8-69DD-438C-BB4D-C83D5635E9B2}">
  <dimension ref="A1:H7"/>
  <sheetViews>
    <sheetView zoomScale="78" zoomScaleNormal="78" workbookViewId="0">
      <selection activeCell="A9" sqref="A9:A14"/>
    </sheetView>
  </sheetViews>
  <sheetFormatPr defaultColWidth="9" defaultRowHeight="15"/>
  <cols>
    <col min="1" max="1" width="11" customWidth="1"/>
    <col min="2" max="2" width="13.1328125" customWidth="1"/>
    <col min="4" max="4" width="10.265625" customWidth="1"/>
    <col min="5" max="5" width="9.3984375" customWidth="1"/>
    <col min="6" max="6" width="11.265625" customWidth="1"/>
    <col min="7" max="7" width="9.3984375" customWidth="1"/>
    <col min="8" max="8" width="11.59765625" customWidth="1"/>
  </cols>
  <sheetData>
    <row r="1" spans="1:8" ht="22.75">
      <c r="A1" s="139" t="str">
        <f>'销-销售1部'!A1:H1</f>
        <v>周个人业绩对比分析(1.18-1.24)</v>
      </c>
      <c r="B1" s="139"/>
      <c r="C1" s="139"/>
      <c r="D1" s="139"/>
      <c r="E1" s="139"/>
      <c r="F1" s="139"/>
      <c r="G1" s="139"/>
      <c r="H1" s="139"/>
    </row>
    <row r="2" spans="1:8">
      <c r="C2" s="141" t="s">
        <v>10</v>
      </c>
      <c r="D2" s="141"/>
      <c r="E2" s="141" t="s">
        <v>11</v>
      </c>
      <c r="F2" s="141"/>
      <c r="G2" s="140" t="s">
        <v>12</v>
      </c>
      <c r="H2" s="140"/>
    </row>
    <row r="3" spans="1:8" ht="15.45" thickBot="1">
      <c r="A3" s="17" t="s">
        <v>1</v>
      </c>
      <c r="B3" s="18" t="s">
        <v>13</v>
      </c>
      <c r="C3" s="18" t="s">
        <v>14</v>
      </c>
      <c r="D3" s="18" t="s">
        <v>15</v>
      </c>
      <c r="E3" s="18" t="s">
        <v>38</v>
      </c>
      <c r="F3" s="18" t="s">
        <v>39</v>
      </c>
      <c r="G3" s="19" t="s">
        <v>40</v>
      </c>
      <c r="H3" s="19" t="s">
        <v>41</v>
      </c>
    </row>
    <row r="4" spans="1:8" ht="15.9" thickTop="1" thickBot="1">
      <c r="A4" s="20" t="s">
        <v>4</v>
      </c>
      <c r="B4" s="69" t="s">
        <v>142</v>
      </c>
      <c r="C4" s="70">
        <v>5</v>
      </c>
      <c r="D4" s="21">
        <v>6356</v>
      </c>
      <c r="E4" s="21">
        <v>4</v>
      </c>
      <c r="F4" s="21">
        <v>1408</v>
      </c>
      <c r="G4" s="14">
        <f t="shared" ref="G4:H7" si="0">E4-C4</f>
        <v>-1</v>
      </c>
      <c r="H4" s="14">
        <f t="shared" si="0"/>
        <v>-4948</v>
      </c>
    </row>
    <row r="5" spans="1:8" ht="15.9" thickTop="1" thickBot="1">
      <c r="A5" s="20" t="s">
        <v>4</v>
      </c>
      <c r="B5" s="69" t="s">
        <v>130</v>
      </c>
      <c r="C5" s="70">
        <v>8</v>
      </c>
      <c r="D5" s="21">
        <v>2001</v>
      </c>
      <c r="E5" s="21">
        <v>13</v>
      </c>
      <c r="F5" s="21">
        <v>11307</v>
      </c>
      <c r="G5" s="14">
        <f t="shared" si="0"/>
        <v>5</v>
      </c>
      <c r="H5" s="14">
        <f t="shared" si="0"/>
        <v>9306</v>
      </c>
    </row>
    <row r="6" spans="1:8" ht="15.9" thickTop="1" thickBot="1">
      <c r="A6" s="20" t="s">
        <v>4</v>
      </c>
      <c r="B6" s="75" t="s">
        <v>156</v>
      </c>
      <c r="C6" s="70">
        <v>4</v>
      </c>
      <c r="D6" s="21">
        <v>2516</v>
      </c>
      <c r="E6" s="21">
        <v>1</v>
      </c>
      <c r="F6" s="21">
        <v>50</v>
      </c>
      <c r="G6" s="14">
        <f t="shared" si="0"/>
        <v>-3</v>
      </c>
      <c r="H6" s="14">
        <f t="shared" si="0"/>
        <v>-2466</v>
      </c>
    </row>
    <row r="7" spans="1:8" ht="15.45" thickTop="1">
      <c r="A7" s="23"/>
      <c r="B7" s="71" t="s">
        <v>66</v>
      </c>
      <c r="C7" s="21">
        <f>SUBTOTAL(109,C4:C6)</f>
        <v>17</v>
      </c>
      <c r="D7" s="21">
        <f>SUBTOTAL(109,D4:D6)</f>
        <v>10873</v>
      </c>
      <c r="E7" s="21">
        <f>SUBTOTAL(109,E4:E6)</f>
        <v>18</v>
      </c>
      <c r="F7" s="21">
        <f>SUBTOTAL(109,F4:F6)</f>
        <v>12765</v>
      </c>
      <c r="G7" s="14">
        <f t="shared" si="0"/>
        <v>1</v>
      </c>
      <c r="H7" s="14">
        <f t="shared" si="0"/>
        <v>1892</v>
      </c>
    </row>
  </sheetData>
  <mergeCells count="4">
    <mergeCell ref="A1:H1"/>
    <mergeCell ref="C2:D2"/>
    <mergeCell ref="E2:F2"/>
    <mergeCell ref="G2:H2"/>
  </mergeCells>
  <phoneticPr fontId="16" type="noConversion"/>
  <pageMargins left="0.7" right="0.7" top="0.75" bottom="0.75" header="0.3" footer="0.3"/>
  <pageSetup paperSize="9" orientation="landscape" horizontalDpi="180" verticalDpi="18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605A-78BA-4143-B3B7-49145A7736EC}">
  <dimension ref="A1:H16"/>
  <sheetViews>
    <sheetView zoomScale="78" zoomScaleNormal="78" workbookViewId="0">
      <selection activeCell="A9" sqref="A9:A14"/>
    </sheetView>
  </sheetViews>
  <sheetFormatPr defaultColWidth="9" defaultRowHeight="15"/>
  <cols>
    <col min="1" max="1" width="11" customWidth="1"/>
    <col min="2" max="2" width="13.1328125" customWidth="1"/>
    <col min="4" max="4" width="10.265625" customWidth="1"/>
    <col min="5" max="5" width="9.3984375" customWidth="1"/>
    <col min="6" max="6" width="11.265625" customWidth="1"/>
    <col min="7" max="7" width="9.3984375" customWidth="1"/>
    <col min="8" max="8" width="11.59765625" customWidth="1"/>
  </cols>
  <sheetData>
    <row r="1" spans="1:8" ht="22.75">
      <c r="A1" s="139" t="str">
        <f>'销-销售1部'!A1:H1</f>
        <v>周个人业绩对比分析(1.18-1.24)</v>
      </c>
      <c r="B1" s="139"/>
      <c r="C1" s="139"/>
      <c r="D1" s="139"/>
      <c r="E1" s="139"/>
      <c r="F1" s="139"/>
      <c r="G1" s="139"/>
      <c r="H1" s="139"/>
    </row>
    <row r="2" spans="1:8">
      <c r="C2" s="141" t="s">
        <v>10</v>
      </c>
      <c r="D2" s="141"/>
      <c r="E2" s="141" t="s">
        <v>11</v>
      </c>
      <c r="F2" s="141"/>
      <c r="G2" s="140" t="s">
        <v>12</v>
      </c>
      <c r="H2" s="140"/>
    </row>
    <row r="3" spans="1:8" ht="15.45" thickBot="1">
      <c r="A3" s="17" t="s">
        <v>1</v>
      </c>
      <c r="B3" s="18" t="s">
        <v>13</v>
      </c>
      <c r="C3" s="18" t="s">
        <v>14</v>
      </c>
      <c r="D3" s="18" t="s">
        <v>15</v>
      </c>
      <c r="E3" s="18" t="s">
        <v>38</v>
      </c>
      <c r="F3" s="18" t="s">
        <v>39</v>
      </c>
      <c r="G3" s="19" t="s">
        <v>40</v>
      </c>
      <c r="H3" s="19" t="s">
        <v>41</v>
      </c>
    </row>
    <row r="4" spans="1:8" ht="15.9" thickTop="1" thickBot="1">
      <c r="A4" s="20" t="s">
        <v>6</v>
      </c>
      <c r="B4" s="69" t="s">
        <v>19</v>
      </c>
      <c r="C4" s="70">
        <v>6</v>
      </c>
      <c r="D4" s="21">
        <v>4002</v>
      </c>
      <c r="E4" s="21">
        <v>6</v>
      </c>
      <c r="F4" s="21">
        <v>5926</v>
      </c>
      <c r="G4" s="22">
        <f t="shared" ref="G4:G16" si="0">E4-C4</f>
        <v>0</v>
      </c>
      <c r="H4" s="22">
        <f t="shared" ref="H4:H16" si="1">F4-D4</f>
        <v>1924</v>
      </c>
    </row>
    <row r="5" spans="1:8" ht="15.9" thickTop="1" thickBot="1">
      <c r="A5" s="20" t="s">
        <v>6</v>
      </c>
      <c r="B5" s="69" t="s">
        <v>94</v>
      </c>
      <c r="C5" s="70">
        <v>2</v>
      </c>
      <c r="D5" s="21">
        <v>58</v>
      </c>
      <c r="E5" s="21"/>
      <c r="F5" s="21"/>
      <c r="G5" s="14">
        <f t="shared" si="0"/>
        <v>-2</v>
      </c>
      <c r="H5" s="14">
        <f t="shared" si="1"/>
        <v>-58</v>
      </c>
    </row>
    <row r="6" spans="1:8" ht="15.9" thickTop="1" thickBot="1">
      <c r="A6" s="20" t="s">
        <v>6</v>
      </c>
      <c r="B6" s="69" t="s">
        <v>123</v>
      </c>
      <c r="C6" s="70">
        <v>3</v>
      </c>
      <c r="D6" s="21">
        <v>484</v>
      </c>
      <c r="E6" s="21">
        <v>3</v>
      </c>
      <c r="F6" s="21">
        <v>836</v>
      </c>
      <c r="G6" s="15">
        <f t="shared" si="0"/>
        <v>0</v>
      </c>
      <c r="H6" s="15">
        <f t="shared" si="1"/>
        <v>352</v>
      </c>
    </row>
    <row r="7" spans="1:8" ht="15.9" thickTop="1" thickBot="1">
      <c r="A7" s="20" t="s">
        <v>6</v>
      </c>
      <c r="B7" s="69" t="s">
        <v>204</v>
      </c>
      <c r="C7" s="70">
        <v>4</v>
      </c>
      <c r="D7" s="21">
        <v>1226</v>
      </c>
      <c r="E7" s="21">
        <v>2</v>
      </c>
      <c r="F7" s="21">
        <v>20</v>
      </c>
      <c r="G7" s="14">
        <f t="shared" si="0"/>
        <v>-2</v>
      </c>
      <c r="H7" s="14">
        <f t="shared" si="1"/>
        <v>-1206</v>
      </c>
    </row>
    <row r="8" spans="1:8" ht="15.9" thickTop="1" thickBot="1">
      <c r="A8" s="20" t="s">
        <v>6</v>
      </c>
      <c r="B8" s="16" t="s">
        <v>95</v>
      </c>
      <c r="C8" s="21">
        <v>3</v>
      </c>
      <c r="D8" s="21">
        <v>192</v>
      </c>
      <c r="E8" s="21">
        <v>4</v>
      </c>
      <c r="F8" s="21">
        <v>1286</v>
      </c>
      <c r="G8" s="14">
        <f>E8-C8</f>
        <v>1</v>
      </c>
      <c r="H8" s="14">
        <f>F8-D8</f>
        <v>1094</v>
      </c>
    </row>
    <row r="9" spans="1:8" ht="15.9" thickTop="1" thickBot="1">
      <c r="A9" s="20" t="s">
        <v>6</v>
      </c>
      <c r="B9" s="69" t="s">
        <v>144</v>
      </c>
      <c r="C9" s="70">
        <v>3</v>
      </c>
      <c r="D9" s="21">
        <v>2128</v>
      </c>
      <c r="E9" s="21">
        <v>3</v>
      </c>
      <c r="F9" s="21">
        <v>3738</v>
      </c>
      <c r="G9" s="14">
        <f t="shared" si="0"/>
        <v>0</v>
      </c>
      <c r="H9" s="14">
        <f t="shared" si="1"/>
        <v>1610</v>
      </c>
    </row>
    <row r="10" spans="1:8" ht="15.9" thickTop="1" thickBot="1">
      <c r="A10" s="20" t="s">
        <v>6</v>
      </c>
      <c r="B10" s="69" t="s">
        <v>165</v>
      </c>
      <c r="C10" s="70">
        <v>2</v>
      </c>
      <c r="D10" s="21">
        <v>50</v>
      </c>
      <c r="E10" s="21">
        <v>2</v>
      </c>
      <c r="F10" s="21">
        <v>20</v>
      </c>
      <c r="G10" s="14">
        <f t="shared" si="0"/>
        <v>0</v>
      </c>
      <c r="H10" s="14">
        <f t="shared" si="1"/>
        <v>-30</v>
      </c>
    </row>
    <row r="11" spans="1:8" ht="15.9" thickTop="1" thickBot="1">
      <c r="A11" s="20" t="s">
        <v>6</v>
      </c>
      <c r="B11" s="101" t="s">
        <v>255</v>
      </c>
      <c r="C11" s="35">
        <v>1</v>
      </c>
      <c r="D11" s="35">
        <v>2990</v>
      </c>
      <c r="E11" s="35">
        <v>3</v>
      </c>
      <c r="F11" s="35">
        <v>1900</v>
      </c>
      <c r="G11" s="34">
        <f>E11-C11</f>
        <v>2</v>
      </c>
      <c r="H11" s="34">
        <f>F11-D11</f>
        <v>-1090</v>
      </c>
    </row>
    <row r="12" spans="1:8" ht="15.9" thickTop="1" thickBot="1">
      <c r="A12" s="20" t="s">
        <v>6</v>
      </c>
      <c r="B12" s="69" t="s">
        <v>124</v>
      </c>
      <c r="C12" s="70">
        <v>3</v>
      </c>
      <c r="D12" s="21">
        <v>1286</v>
      </c>
      <c r="E12" s="21">
        <v>6</v>
      </c>
      <c r="F12" s="21">
        <v>2700</v>
      </c>
      <c r="G12" s="14">
        <f t="shared" si="0"/>
        <v>3</v>
      </c>
      <c r="H12" s="14">
        <f t="shared" si="1"/>
        <v>1414</v>
      </c>
    </row>
    <row r="13" spans="1:8" ht="15.9" thickTop="1" thickBot="1">
      <c r="A13" s="20" t="s">
        <v>6</v>
      </c>
      <c r="B13" s="69" t="s">
        <v>256</v>
      </c>
      <c r="C13" s="70">
        <v>3</v>
      </c>
      <c r="D13" s="21">
        <v>48</v>
      </c>
      <c r="E13" s="21">
        <v>4</v>
      </c>
      <c r="F13" s="21">
        <v>80</v>
      </c>
      <c r="G13" s="14">
        <f t="shared" si="0"/>
        <v>1</v>
      </c>
      <c r="H13" s="14">
        <f t="shared" si="1"/>
        <v>32</v>
      </c>
    </row>
    <row r="14" spans="1:8" ht="15.9" thickTop="1" thickBot="1">
      <c r="A14" s="20" t="s">
        <v>6</v>
      </c>
      <c r="B14" s="16" t="s">
        <v>205</v>
      </c>
      <c r="C14" s="21">
        <v>1</v>
      </c>
      <c r="D14" s="21">
        <v>50</v>
      </c>
      <c r="E14" s="21"/>
      <c r="F14" s="21"/>
      <c r="G14" s="14">
        <f>E14-C14</f>
        <v>-1</v>
      </c>
      <c r="H14" s="14">
        <f>F14-D14</f>
        <v>-50</v>
      </c>
    </row>
    <row r="15" spans="1:8" ht="15.9" thickTop="1" thickBot="1">
      <c r="A15" s="20" t="s">
        <v>6</v>
      </c>
      <c r="B15" s="16" t="s">
        <v>206</v>
      </c>
      <c r="C15" s="21">
        <v>1</v>
      </c>
      <c r="D15" s="21">
        <v>1094</v>
      </c>
      <c r="E15" s="21">
        <v>6</v>
      </c>
      <c r="F15" s="21">
        <v>3572</v>
      </c>
      <c r="G15" s="14">
        <f>E15-C15</f>
        <v>5</v>
      </c>
      <c r="H15" s="14">
        <f>F15-D15</f>
        <v>2478</v>
      </c>
    </row>
    <row r="16" spans="1:8" ht="15.45" thickTop="1">
      <c r="A16" s="23"/>
      <c r="B16" s="71" t="s">
        <v>66</v>
      </c>
      <c r="C16" s="21">
        <f>SUBTOTAL(109,C4:C13)</f>
        <v>30</v>
      </c>
      <c r="D16" s="21">
        <f>SUBTOTAL(109,D4:D13)</f>
        <v>12464</v>
      </c>
      <c r="E16" s="21">
        <f>SUBTOTAL(109,E4:E13)</f>
        <v>33</v>
      </c>
      <c r="F16" s="21">
        <f>SUBTOTAL(109,F4:F13)</f>
        <v>16506</v>
      </c>
      <c r="G16" s="14">
        <f t="shared" si="0"/>
        <v>3</v>
      </c>
      <c r="H16" s="14">
        <f t="shared" si="1"/>
        <v>4042</v>
      </c>
    </row>
  </sheetData>
  <mergeCells count="4">
    <mergeCell ref="A1:H1"/>
    <mergeCell ref="C2:D2"/>
    <mergeCell ref="E2:F2"/>
    <mergeCell ref="G2:H2"/>
  </mergeCells>
  <phoneticPr fontId="16" type="noConversion"/>
  <pageMargins left="0.7" right="0.7" top="0.75" bottom="0.75" header="0.3" footer="0.3"/>
  <pageSetup paperSize="9" orientation="landscape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3</vt:i4>
      </vt:variant>
    </vt:vector>
  </HeadingPairs>
  <TitlesOfParts>
    <vt:vector size="20" baseType="lpstr">
      <vt:lpstr>任务完成奖励 </vt:lpstr>
      <vt:lpstr>销售任务完成情况 </vt:lpstr>
      <vt:lpstr>后勤任务完成情况  </vt:lpstr>
      <vt:lpstr>月每日营业额 </vt:lpstr>
      <vt:lpstr>部门赠送统计</vt:lpstr>
      <vt:lpstr>部门订台业绩汇总</vt:lpstr>
      <vt:lpstr>销-销售1部</vt:lpstr>
      <vt:lpstr>销-销售2部</vt:lpstr>
      <vt:lpstr>销-销售5部 </vt:lpstr>
      <vt:lpstr>销-销售6部</vt:lpstr>
      <vt:lpstr>销-销售7部</vt:lpstr>
      <vt:lpstr>销-销售8部</vt:lpstr>
      <vt:lpstr>销-销售9部</vt:lpstr>
      <vt:lpstr>资源部</vt:lpstr>
      <vt:lpstr>国际部</vt:lpstr>
      <vt:lpstr>市场部</vt:lpstr>
      <vt:lpstr>先锋团</vt:lpstr>
      <vt:lpstr>'后勤任务完成情况  '!Print_Area</vt:lpstr>
      <vt:lpstr>'任务完成奖励 '!Print_Area</vt:lpstr>
      <vt:lpstr>'销售任务完成情况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tang</cp:lastModifiedBy>
  <cp:lastPrinted>2021-01-24T19:34:29Z</cp:lastPrinted>
  <dcterms:created xsi:type="dcterms:W3CDTF">2016-08-12T03:16:00Z</dcterms:created>
  <dcterms:modified xsi:type="dcterms:W3CDTF">2021-01-31T18:53:28Z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