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l\Desktop\IUT\RESSOURCES\Semestre-2\STAT-2\TD2\"/>
    </mc:Choice>
  </mc:AlternateContent>
  <xr:revisionPtr revIDLastSave="0" documentId="13_ncr:1_{DEB71A1E-FAF8-4646-AB1E-0C6BA1592300}" xr6:coauthVersionLast="47" xr6:coauthVersionMax="47" xr10:uidLastSave="{00000000-0000-0000-0000-000000000000}"/>
  <bookViews>
    <workbookView xWindow="-120" yWindow="-120" windowWidth="29040" windowHeight="15720" activeTab="7" xr2:uid="{01B7F792-8E8F-46F2-91EF-5DC2FEF9CACC}"/>
  </bookViews>
  <sheets>
    <sheet name="Exercice 3" sheetId="1" r:id="rId1"/>
    <sheet name="Exemple cours p13" sheetId="2" r:id="rId2"/>
    <sheet name="Exercice 4" sheetId="3" r:id="rId3"/>
    <sheet name="Exercice 5" sheetId="4" r:id="rId4"/>
    <sheet name="Exercice 6" sheetId="5" r:id="rId5"/>
    <sheet name="Exercice 7 " sheetId="6" r:id="rId6"/>
    <sheet name="Exercice 8" sheetId="7" r:id="rId7"/>
    <sheet name="Exercice 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C18" i="8"/>
  <c r="C17" i="8"/>
  <c r="C14" i="8"/>
  <c r="C13" i="8"/>
  <c r="G13" i="7"/>
  <c r="C14" i="7"/>
  <c r="C16" i="7" s="1"/>
  <c r="C13" i="7"/>
  <c r="F13" i="7" s="1"/>
  <c r="F14" i="7" s="1"/>
  <c r="C12" i="7"/>
  <c r="N8" i="6"/>
  <c r="C14" i="6"/>
  <c r="C13" i="6"/>
  <c r="C12" i="6"/>
  <c r="C18" i="6" s="1"/>
  <c r="N7" i="6"/>
  <c r="D21" i="5"/>
  <c r="D16" i="5"/>
  <c r="E16" i="5"/>
  <c r="F16" i="5"/>
  <c r="G16" i="5"/>
  <c r="H16" i="5"/>
  <c r="C16" i="5"/>
  <c r="H12" i="5"/>
  <c r="G12" i="5"/>
  <c r="F12" i="5"/>
  <c r="F15" i="5" s="1"/>
  <c r="E12" i="5"/>
  <c r="E15" i="5" s="1"/>
  <c r="D12" i="5"/>
  <c r="D15" i="5" s="1"/>
  <c r="C12" i="5"/>
  <c r="C15" i="5" s="1"/>
  <c r="H11" i="5"/>
  <c r="H14" i="5" s="1"/>
  <c r="G11" i="5"/>
  <c r="G14" i="5" s="1"/>
  <c r="F11" i="5"/>
  <c r="F14" i="5" s="1"/>
  <c r="E11" i="5"/>
  <c r="E14" i="5" s="1"/>
  <c r="D11" i="5"/>
  <c r="D14" i="5" s="1"/>
  <c r="C11" i="5"/>
  <c r="I11" i="5" s="1"/>
  <c r="E28" i="4"/>
  <c r="C18" i="3"/>
  <c r="D28" i="4"/>
  <c r="D25" i="4"/>
  <c r="D27" i="4"/>
  <c r="D14" i="4"/>
  <c r="E14" i="4"/>
  <c r="D13" i="4"/>
  <c r="K13" i="4" s="1"/>
  <c r="E13" i="4"/>
  <c r="F13" i="4"/>
  <c r="G13" i="4"/>
  <c r="H13" i="4"/>
  <c r="I13" i="4"/>
  <c r="J13" i="4"/>
  <c r="C13" i="4"/>
  <c r="D12" i="4"/>
  <c r="E12" i="4"/>
  <c r="F12" i="4"/>
  <c r="G12" i="4"/>
  <c r="D11" i="4"/>
  <c r="J11" i="4"/>
  <c r="C11" i="4"/>
  <c r="K10" i="4"/>
  <c r="D10" i="4"/>
  <c r="E10" i="4"/>
  <c r="D24" i="4" s="1"/>
  <c r="F10" i="4"/>
  <c r="F11" i="4" s="1"/>
  <c r="G10" i="4"/>
  <c r="G11" i="4" s="1"/>
  <c r="H10" i="4"/>
  <c r="H11" i="4" s="1"/>
  <c r="I10" i="4"/>
  <c r="I11" i="4" s="1"/>
  <c r="J10" i="4"/>
  <c r="C10" i="4"/>
  <c r="D9" i="4"/>
  <c r="E9" i="4"/>
  <c r="F9" i="4"/>
  <c r="F14" i="4" s="1"/>
  <c r="G9" i="4"/>
  <c r="G14" i="4" s="1"/>
  <c r="H9" i="4"/>
  <c r="H12" i="4" s="1"/>
  <c r="I9" i="4"/>
  <c r="I12" i="4" s="1"/>
  <c r="J9" i="4"/>
  <c r="J12" i="4" s="1"/>
  <c r="C9" i="4"/>
  <c r="D26" i="4" s="1"/>
  <c r="D32" i="4"/>
  <c r="C26" i="3"/>
  <c r="G18" i="3"/>
  <c r="C19" i="3"/>
  <c r="D15" i="3"/>
  <c r="E15" i="3"/>
  <c r="F15" i="3"/>
  <c r="G15" i="3"/>
  <c r="H15" i="3"/>
  <c r="I15" i="3"/>
  <c r="C15" i="3"/>
  <c r="J15" i="3" s="1"/>
  <c r="C14" i="3"/>
  <c r="I14" i="3"/>
  <c r="H14" i="3"/>
  <c r="G14" i="3"/>
  <c r="F14" i="3"/>
  <c r="E14" i="3"/>
  <c r="D14" i="3"/>
  <c r="D12" i="3"/>
  <c r="C12" i="3"/>
  <c r="C13" i="3" s="1"/>
  <c r="D11" i="3"/>
  <c r="E11" i="3"/>
  <c r="F11" i="3"/>
  <c r="G11" i="3"/>
  <c r="H11" i="3"/>
  <c r="I11" i="3"/>
  <c r="C11" i="3"/>
  <c r="I10" i="3"/>
  <c r="D10" i="3"/>
  <c r="E10" i="3"/>
  <c r="F10" i="3"/>
  <c r="G10" i="3"/>
  <c r="H10" i="3"/>
  <c r="C10" i="3"/>
  <c r="J9" i="3"/>
  <c r="J8" i="3"/>
  <c r="I12" i="3" s="1"/>
  <c r="D28" i="2"/>
  <c r="E28" i="2"/>
  <c r="D21" i="2"/>
  <c r="E27" i="2"/>
  <c r="E26" i="2"/>
  <c r="D23" i="2"/>
  <c r="E25" i="2"/>
  <c r="D25" i="2"/>
  <c r="E24" i="2"/>
  <c r="E23" i="2"/>
  <c r="D24" i="2"/>
  <c r="E22" i="2"/>
  <c r="E21" i="2"/>
  <c r="D22" i="2"/>
  <c r="S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S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/>
  <c r="S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1" i="1"/>
  <c r="S9" i="1"/>
  <c r="C15" i="8" l="1"/>
  <c r="C16" i="8" s="1"/>
  <c r="C15" i="7"/>
  <c r="C17" i="7" s="1"/>
  <c r="B18" i="6"/>
  <c r="I15" i="5"/>
  <c r="C13" i="5"/>
  <c r="H13" i="5"/>
  <c r="I12" i="5"/>
  <c r="D13" i="5"/>
  <c r="E13" i="5"/>
  <c r="F13" i="5"/>
  <c r="G13" i="5"/>
  <c r="G15" i="5"/>
  <c r="H15" i="5"/>
  <c r="C14" i="5"/>
  <c r="I14" i="5" s="1"/>
  <c r="E11" i="4"/>
  <c r="K11" i="4" s="1"/>
  <c r="C14" i="4"/>
  <c r="J14" i="4"/>
  <c r="C12" i="4"/>
  <c r="K12" i="4" s="1"/>
  <c r="I14" i="4"/>
  <c r="K9" i="4"/>
  <c r="H14" i="4"/>
  <c r="D23" i="4"/>
  <c r="J11" i="3"/>
  <c r="D13" i="3"/>
  <c r="E12" i="3"/>
  <c r="E13" i="3" s="1"/>
  <c r="F12" i="3"/>
  <c r="F13" i="3" s="1"/>
  <c r="G12" i="3"/>
  <c r="G13" i="3" s="1"/>
  <c r="H12" i="3"/>
  <c r="H13" i="3" s="1"/>
  <c r="I13" i="3" s="1"/>
  <c r="J12" i="3"/>
  <c r="J10" i="3"/>
  <c r="D18" i="3" s="1"/>
  <c r="I13" i="5" l="1"/>
  <c r="D19" i="5" s="1"/>
  <c r="I16" i="5"/>
  <c r="D20" i="5" s="1"/>
  <c r="K14" i="4"/>
</calcChain>
</file>

<file path=xl/sharedStrings.xml><?xml version="1.0" encoding="utf-8"?>
<sst xmlns="http://schemas.openxmlformats.org/spreadsheetml/2006/main" count="136" uniqueCount="100">
  <si>
    <t>TOTAL</t>
  </si>
  <si>
    <t>Note (xi)</t>
  </si>
  <si>
    <t>Nb d'élèves (ni)</t>
  </si>
  <si>
    <t>Ni * Xi</t>
  </si>
  <si>
    <t>Xi²</t>
  </si>
  <si>
    <t>Ni * (Xi)²</t>
  </si>
  <si>
    <t>Variation (V)</t>
  </si>
  <si>
    <t>Espérance (E)</t>
  </si>
  <si>
    <t>Ecart-type</t>
  </si>
  <si>
    <t>Médiane</t>
  </si>
  <si>
    <t>Mode</t>
  </si>
  <si>
    <t>Moi</t>
  </si>
  <si>
    <t>Excel</t>
  </si>
  <si>
    <t>TD2 - STAT2 - EXERCICE 3</t>
  </si>
  <si>
    <t>Comme la classe est composée de 45 élèves, la médiane est la note du 23ième élève qui a eu 8/20.</t>
  </si>
  <si>
    <t>La médiane de cette série statistique est égale à 8, qui est proche de la moyenne</t>
  </si>
  <si>
    <t>Le mode est égale à 8</t>
  </si>
  <si>
    <t>d'où V(X) = E(X²) - (E(X))² = 71 - 7,756² = 10,851</t>
  </si>
  <si>
    <t>xi</t>
  </si>
  <si>
    <t>yi</t>
  </si>
  <si>
    <t>xi*yi</t>
  </si>
  <si>
    <t>xi²</t>
  </si>
  <si>
    <t>yi²</t>
  </si>
  <si>
    <t>Moyenne de x</t>
  </si>
  <si>
    <t>Moyenne de y</t>
  </si>
  <si>
    <t>Covariance de x et y</t>
  </si>
  <si>
    <t xml:space="preserve">Variance x </t>
  </si>
  <si>
    <t>Variance y</t>
  </si>
  <si>
    <t xml:space="preserve">Coefficient directeur a </t>
  </si>
  <si>
    <t>Ordonnée à l'origine b</t>
  </si>
  <si>
    <t>Coef de corrélaton linéaire</t>
  </si>
  <si>
    <t>TD2 - STAT2 - EXEMPLE PAGE 15</t>
  </si>
  <si>
    <t>TD2 - STAT2 - EXERCICE 4</t>
  </si>
  <si>
    <t>Moyennes</t>
  </si>
  <si>
    <t>[2, 6[</t>
  </si>
  <si>
    <t>[6, 8[</t>
  </si>
  <si>
    <t>[8, 9[</t>
  </si>
  <si>
    <t>[9 ,10[</t>
  </si>
  <si>
    <t>[10, 11[</t>
  </si>
  <si>
    <t>[11, 12[</t>
  </si>
  <si>
    <t>[12 ,16[</t>
  </si>
  <si>
    <t>Nb élèves ni</t>
  </si>
  <si>
    <t>Centre classes yi</t>
  </si>
  <si>
    <t>Effectifs</t>
  </si>
  <si>
    <t>ni*yi</t>
  </si>
  <si>
    <t>fi</t>
  </si>
  <si>
    <t>fi cummulées</t>
  </si>
  <si>
    <t>ni*(yi)²</t>
  </si>
  <si>
    <t xml:space="preserve">Densité </t>
  </si>
  <si>
    <t>Variance yi</t>
  </si>
  <si>
    <t>ni²</t>
  </si>
  <si>
    <t>Espérance y</t>
  </si>
  <si>
    <t>E(Y²)</t>
  </si>
  <si>
    <t>xi*(yi)²</t>
  </si>
  <si>
    <t>Année(s) d'existence (xi)</t>
  </si>
  <si>
    <t>CA en M€ (yi)</t>
  </si>
  <si>
    <t>Espérance de x</t>
  </si>
  <si>
    <t>Espérance de y</t>
  </si>
  <si>
    <t>TD2 - STAT2 - EXERCICE 6</t>
  </si>
  <si>
    <t>Taux de cholestérol en cbg (xi)</t>
  </si>
  <si>
    <t>Moyenne me</t>
  </si>
  <si>
    <t>Effectifs d'employés (ni)</t>
  </si>
  <si>
    <t>ni</t>
  </si>
  <si>
    <t>ni*(xi)²</t>
  </si>
  <si>
    <t>xi*ni</t>
  </si>
  <si>
    <t>Variance</t>
  </si>
  <si>
    <t xml:space="preserve">Variance de x </t>
  </si>
  <si>
    <t>TD2 - STAT2 - EXERCICE 7</t>
  </si>
  <si>
    <t>Pour 95%, α = 0,05</t>
  </si>
  <si>
    <t xml:space="preserve">Moyenne </t>
  </si>
  <si>
    <t>Effectifs ni</t>
  </si>
  <si>
    <t>Variance de x</t>
  </si>
  <si>
    <t>Ecart-Type</t>
  </si>
  <si>
    <t xml:space="preserve">Intervalle de confiance </t>
  </si>
  <si>
    <t>Estimation basse</t>
  </si>
  <si>
    <t>Estimation haute</t>
  </si>
  <si>
    <t>TD2 - STAT2 - EXERCICE 8</t>
  </si>
  <si>
    <t>Espérance de X</t>
  </si>
  <si>
    <t>Espérance de X²</t>
  </si>
  <si>
    <t>Espérance de Y</t>
  </si>
  <si>
    <t>Espérance de Y²</t>
  </si>
  <si>
    <t>Espérance de XY</t>
  </si>
  <si>
    <t>Covariance XY</t>
  </si>
  <si>
    <t>Variance de y</t>
  </si>
  <si>
    <t>Ecart-type de x</t>
  </si>
  <si>
    <t>Ecart-type de y</t>
  </si>
  <si>
    <t>Coefficient r</t>
  </si>
  <si>
    <t>Sachant que y = ax + b</t>
  </si>
  <si>
    <t>a</t>
  </si>
  <si>
    <t>b</t>
  </si>
  <si>
    <t>L'équation finale y = -0,67x + 6,33</t>
  </si>
  <si>
    <t>Variance de X - 2Y</t>
  </si>
  <si>
    <t>19 divisé par 3</t>
  </si>
  <si>
    <t>TD2 - STAT2 - EXERCICE 9</t>
  </si>
  <si>
    <t xml:space="preserve">Somme note </t>
  </si>
  <si>
    <t>Somme X²</t>
  </si>
  <si>
    <t>Somme produit XY</t>
  </si>
  <si>
    <t xml:space="preserve">Somme note S2 </t>
  </si>
  <si>
    <t xml:space="preserve">Somme Y² </t>
  </si>
  <si>
    <t>Variance de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</si>
</sst>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2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21" xfId="0" applyFill="1" applyBorder="1" applyAlignment="1">
      <alignment horizontal="center"/>
    </xf>
    <xf numFmtId="2" fontId="0" fillId="0" borderId="9" xfId="0" applyNumberFormat="1" applyBorder="1"/>
    <xf numFmtId="164" fontId="0" fillId="0" borderId="9" xfId="0" applyNumberFormat="1" applyBorder="1"/>
    <xf numFmtId="165" fontId="0" fillId="0" borderId="9" xfId="0" applyNumberFormat="1" applyBorder="1"/>
    <xf numFmtId="2" fontId="0" fillId="0" borderId="20" xfId="0" applyNumberFormat="1" applyBorder="1"/>
    <xf numFmtId="0" fontId="0" fillId="3" borderId="20" xfId="0" applyFill="1" applyBorder="1"/>
    <xf numFmtId="0" fontId="0" fillId="3" borderId="11" xfId="0" applyFill="1" applyBorder="1"/>
    <xf numFmtId="164" fontId="0" fillId="0" borderId="0" xfId="0" applyNumberFormat="1"/>
    <xf numFmtId="0" fontId="0" fillId="3" borderId="19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0" xfId="0" applyFill="1" applyBorder="1"/>
    <xf numFmtId="0" fontId="0" fillId="0" borderId="13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12" fontId="0" fillId="0" borderId="0" xfId="0" applyNumberFormat="1"/>
    <xf numFmtId="17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Tableau</a:t>
            </a:r>
            <a:r>
              <a:rPr lang="fr-FR" baseline="0"/>
              <a:t> de notes/élèves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'Exercice 3'!$C$8:$R$8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'Exercice 3'!$C$9:$R$9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4B17-A227-12065D6E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88496"/>
        <c:axId val="1854199328"/>
      </c:barChart>
      <c:catAx>
        <c:axId val="1243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199328"/>
        <c:crosses val="autoZero"/>
        <c:auto val="1"/>
        <c:lblAlgn val="ctr"/>
        <c:lblOffset val="100"/>
        <c:noMultiLvlLbl val="0"/>
      </c:catAx>
      <c:valAx>
        <c:axId val="18541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'Exemple cours p13'!$C$8:$C$17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9.5</c:v>
                </c:pt>
                <c:pt idx="8">
                  <c:v>10</c:v>
                </c:pt>
                <c:pt idx="9">
                  <c:v>13</c:v>
                </c:pt>
              </c:numCache>
            </c:numRef>
          </c:xVal>
          <c:yVal>
            <c:numRef>
              <c:f>'Exemple cours p13'!$D$8:$D$17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5</c:v>
                </c:pt>
                <c:pt idx="5">
                  <c:v>5.5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4BD0-8FCC-B17CB0F5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04048"/>
        <c:axId val="668670560"/>
      </c:scatterChart>
      <c:valAx>
        <c:axId val="6803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70560"/>
        <c:crosses val="autoZero"/>
        <c:crossBetween val="midCat"/>
      </c:valAx>
      <c:valAx>
        <c:axId val="6686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 de Moyennes / NB élèves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'Exercice 4'!$C$7:$I$7</c:f>
              <c:strCache>
                <c:ptCount val="7"/>
                <c:pt idx="0">
                  <c:v>[2, 6[</c:v>
                </c:pt>
                <c:pt idx="1">
                  <c:v>[6, 8[</c:v>
                </c:pt>
                <c:pt idx="2">
                  <c:v>[8, 9[</c:v>
                </c:pt>
                <c:pt idx="3">
                  <c:v>[9 ,10[</c:v>
                </c:pt>
                <c:pt idx="4">
                  <c:v>[10, 11[</c:v>
                </c:pt>
                <c:pt idx="5">
                  <c:v>[11, 12[</c:v>
                </c:pt>
                <c:pt idx="6">
                  <c:v>[12 ,16[</c:v>
                </c:pt>
              </c:strCache>
            </c:strRef>
          </c:cat>
          <c:val>
            <c:numRef>
              <c:f>'Exercice 4'!$C$8:$I$8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D-4D01-A64B-60B2A9A2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54880"/>
        <c:axId val="662785872"/>
      </c:barChart>
      <c:catAx>
        <c:axId val="6888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785872"/>
        <c:crosses val="autoZero"/>
        <c:auto val="1"/>
        <c:lblAlgn val="ctr"/>
        <c:lblOffset val="100"/>
        <c:noMultiLvlLbl val="0"/>
      </c:catAx>
      <c:valAx>
        <c:axId val="662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 de densité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'Exercice 4'!$C$14:$I$14</c:f>
              <c:numCache>
                <c:formatCode>General</c:formatCode>
                <c:ptCount val="7"/>
                <c:pt idx="0">
                  <c:v>2.25</c:v>
                </c:pt>
                <c:pt idx="1">
                  <c:v>6.5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5C4-B851-95AF6FD6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210992"/>
        <c:axId val="662786352"/>
      </c:barChart>
      <c:catAx>
        <c:axId val="687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786352"/>
        <c:crosses val="autoZero"/>
        <c:auto val="1"/>
        <c:lblAlgn val="ctr"/>
        <c:lblOffset val="100"/>
        <c:noMultiLvlLbl val="0"/>
      </c:catAx>
      <c:valAx>
        <c:axId val="662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2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'Exercice 5'!$D$3:$K$3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'Exercice 5'!$D$4:$K$4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21</c:v>
                </c:pt>
                <c:pt idx="5">
                  <c:v>35</c:v>
                </c:pt>
                <c:pt idx="6">
                  <c:v>53</c:v>
                </c:pt>
                <c:pt idx="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9-4B32-B87C-EA0290D6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5280"/>
        <c:axId val="1972428464"/>
      </c:scatterChart>
      <c:valAx>
        <c:axId val="537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428464"/>
        <c:crosses val="autoZero"/>
        <c:crossBetween val="midCat"/>
      </c:valAx>
      <c:valAx>
        <c:axId val="19724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659382</xdr:colOff>
      <xdr:row>3</xdr:row>
      <xdr:rowOff>69280</xdr:rowOff>
    </xdr:from>
    <xdr:to>
      <xdr:col>25</xdr:col>
      <xdr:colOff>659382</xdr:colOff>
      <xdr:row>17</xdr:row>
      <xdr:rowOff>145480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0EE45C-9A7F-82E8-B476-A242E9E3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7</xdr:row>
      <xdr:rowOff>128587</xdr:rowOff>
    </xdr:from>
    <xdr:to>
      <xdr:col>14</xdr:col>
      <xdr:colOff>547687</xdr:colOff>
      <xdr:row>22</xdr:row>
      <xdr:rowOff>14287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089BFB0-30A9-196A-A41F-B7369B7B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383429</xdr:colOff>
      <xdr:row>2</xdr:row>
      <xdr:rowOff>91264</xdr:rowOff>
    </xdr:from>
    <xdr:to>
      <xdr:col>17</xdr:col>
      <xdr:colOff>383429</xdr:colOff>
      <xdr:row>16</xdr:row>
      <xdr:rowOff>157939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EB9F01-6713-4A32-3B45-803C7CEF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421318</xdr:colOff>
      <xdr:row>18</xdr:row>
      <xdr:rowOff>12589</xdr:rowOff>
    </xdr:from>
    <xdr:to>
      <xdr:col>17</xdr:col>
      <xdr:colOff>420633</xdr:colOff>
      <xdr:row>32</xdr:row>
      <xdr:rowOff>110383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36E6DC-9613-3371-40DC-FAFD8175A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157162</xdr:rowOff>
    </xdr:from>
    <xdr:to>
      <xdr:col>18</xdr:col>
      <xdr:colOff>57150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0E2EC9-CEA2-E8FE-273D-ED562DA48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8AE5-88A5-4AC1-932A-D3495F56CC35}">
  <dimension ref="B1:S25"/>
  <sheetViews>
    <sheetView zoomScale="98" zoomScaleNormal="98" workbookViewId="0">
      <selection activeCell="C19" sqref="C19"/>
    </sheetView>
  </sheetViews>
  <sheetFormatPr baseColWidth="10" defaultRowHeight="15" x14ac:dyDescent="0.25"/>
  <cols>
    <col min="2" max="2" width="20.42578125" customWidth="1"/>
  </cols>
  <sheetData>
    <row r="1" spans="2:19" ht="15.75" thickBot="1" x14ac:dyDescent="0.3"/>
    <row r="2" spans="2:19" x14ac:dyDescent="0.25">
      <c r="B2" s="1"/>
      <c r="C2" s="2"/>
      <c r="D2" s="2"/>
      <c r="E2" s="3"/>
    </row>
    <row r="3" spans="2:19" x14ac:dyDescent="0.25">
      <c r="B3" s="30" t="s">
        <v>13</v>
      </c>
      <c r="C3" s="31"/>
      <c r="D3" s="31"/>
      <c r="E3" s="32"/>
    </row>
    <row r="4" spans="2:19" ht="15.75" thickBot="1" x14ac:dyDescent="0.3">
      <c r="B4" s="5"/>
      <c r="C4" s="6"/>
      <c r="D4" s="6"/>
      <c r="E4" s="7"/>
    </row>
    <row r="8" spans="2:19" x14ac:dyDescent="0.25">
      <c r="B8" s="8" t="s">
        <v>1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>
        <v>6</v>
      </c>
      <c r="I8" s="8">
        <v>7</v>
      </c>
      <c r="J8" s="8">
        <v>8</v>
      </c>
      <c r="K8" s="8">
        <v>9</v>
      </c>
      <c r="L8" s="8">
        <v>10</v>
      </c>
      <c r="M8" s="8">
        <v>11</v>
      </c>
      <c r="N8" s="8">
        <v>12</v>
      </c>
      <c r="O8" s="8">
        <v>13</v>
      </c>
      <c r="P8" s="8">
        <v>14</v>
      </c>
      <c r="Q8" s="8">
        <v>15</v>
      </c>
      <c r="R8" s="8">
        <v>16</v>
      </c>
      <c r="S8" s="9" t="s">
        <v>0</v>
      </c>
    </row>
    <row r="9" spans="2:19" x14ac:dyDescent="0.25">
      <c r="B9" s="8" t="s">
        <v>2</v>
      </c>
      <c r="C9" s="8">
        <v>1</v>
      </c>
      <c r="D9" s="8">
        <v>2</v>
      </c>
      <c r="E9" s="8">
        <v>1</v>
      </c>
      <c r="F9" s="8">
        <v>3</v>
      </c>
      <c r="G9" s="8">
        <v>3</v>
      </c>
      <c r="H9" s="8">
        <v>6</v>
      </c>
      <c r="I9" s="8">
        <v>6</v>
      </c>
      <c r="J9" s="8">
        <v>7</v>
      </c>
      <c r="K9" s="8">
        <v>4</v>
      </c>
      <c r="L9" s="8">
        <v>4</v>
      </c>
      <c r="M9" s="8">
        <v>1</v>
      </c>
      <c r="N9" s="8">
        <v>3</v>
      </c>
      <c r="O9" s="8">
        <v>2</v>
      </c>
      <c r="P9" s="8">
        <v>0</v>
      </c>
      <c r="Q9" s="8">
        <v>1</v>
      </c>
      <c r="R9" s="8">
        <v>1</v>
      </c>
      <c r="S9" s="8">
        <f>C9+D9+E9+F9+G9+H9+I9+J9+K9+L9+M9+N9+O9+P9+Q9+R9</f>
        <v>45</v>
      </c>
    </row>
    <row r="11" spans="2:19" x14ac:dyDescent="0.25">
      <c r="B11" s="8" t="s">
        <v>3</v>
      </c>
      <c r="C11" s="8">
        <f>C8*C9</f>
        <v>1</v>
      </c>
      <c r="D11" s="8">
        <f t="shared" ref="D11:R11" si="0">D8*D9</f>
        <v>4</v>
      </c>
      <c r="E11" s="8">
        <f t="shared" si="0"/>
        <v>3</v>
      </c>
      <c r="F11" s="8">
        <f t="shared" si="0"/>
        <v>12</v>
      </c>
      <c r="G11" s="8">
        <f t="shared" si="0"/>
        <v>15</v>
      </c>
      <c r="H11" s="8">
        <f t="shared" si="0"/>
        <v>36</v>
      </c>
      <c r="I11" s="8">
        <f t="shared" si="0"/>
        <v>42</v>
      </c>
      <c r="J11" s="8">
        <f t="shared" si="0"/>
        <v>56</v>
      </c>
      <c r="K11" s="8">
        <f t="shared" si="0"/>
        <v>36</v>
      </c>
      <c r="L11" s="8">
        <f t="shared" si="0"/>
        <v>40</v>
      </c>
      <c r="M11" s="8">
        <f t="shared" si="0"/>
        <v>11</v>
      </c>
      <c r="N11" s="8">
        <f t="shared" si="0"/>
        <v>36</v>
      </c>
      <c r="O11" s="8">
        <f t="shared" si="0"/>
        <v>26</v>
      </c>
      <c r="P11" s="8">
        <f t="shared" si="0"/>
        <v>0</v>
      </c>
      <c r="Q11" s="8">
        <f t="shared" si="0"/>
        <v>15</v>
      </c>
      <c r="R11" s="8">
        <f t="shared" si="0"/>
        <v>16</v>
      </c>
      <c r="S11" s="8">
        <f>SUM(C11:R11)</f>
        <v>349</v>
      </c>
    </row>
    <row r="12" spans="2:19" x14ac:dyDescent="0.25">
      <c r="B12" s="8" t="s">
        <v>4</v>
      </c>
      <c r="C12" s="8">
        <f>C8^2</f>
        <v>1</v>
      </c>
      <c r="D12" s="8">
        <f t="shared" ref="D12:R12" si="1">D8^2</f>
        <v>4</v>
      </c>
      <c r="E12" s="8">
        <f t="shared" si="1"/>
        <v>9</v>
      </c>
      <c r="F12" s="8">
        <f t="shared" si="1"/>
        <v>16</v>
      </c>
      <c r="G12" s="8">
        <f t="shared" si="1"/>
        <v>25</v>
      </c>
      <c r="H12" s="8">
        <f t="shared" si="1"/>
        <v>36</v>
      </c>
      <c r="I12" s="8">
        <f t="shared" si="1"/>
        <v>49</v>
      </c>
      <c r="J12" s="8">
        <f t="shared" si="1"/>
        <v>64</v>
      </c>
      <c r="K12" s="8">
        <f t="shared" si="1"/>
        <v>81</v>
      </c>
      <c r="L12" s="8">
        <f t="shared" si="1"/>
        <v>100</v>
      </c>
      <c r="M12" s="8">
        <f t="shared" si="1"/>
        <v>121</v>
      </c>
      <c r="N12" s="8">
        <f t="shared" si="1"/>
        <v>144</v>
      </c>
      <c r="O12" s="8">
        <f t="shared" si="1"/>
        <v>169</v>
      </c>
      <c r="P12" s="8">
        <f t="shared" si="1"/>
        <v>196</v>
      </c>
      <c r="Q12" s="8">
        <f t="shared" si="1"/>
        <v>225</v>
      </c>
      <c r="R12" s="8">
        <f t="shared" si="1"/>
        <v>256</v>
      </c>
      <c r="S12" s="8">
        <f>SUM(C12:R12)</f>
        <v>1496</v>
      </c>
    </row>
    <row r="13" spans="2:19" x14ac:dyDescent="0.25">
      <c r="B13" s="8" t="s">
        <v>5</v>
      </c>
      <c r="C13" s="8">
        <f>C9*(C8^2)</f>
        <v>1</v>
      </c>
      <c r="D13" s="8">
        <f t="shared" ref="D13:R13" si="2">D9*(D8^2)</f>
        <v>8</v>
      </c>
      <c r="E13" s="8">
        <f t="shared" si="2"/>
        <v>9</v>
      </c>
      <c r="F13" s="8">
        <f t="shared" si="2"/>
        <v>48</v>
      </c>
      <c r="G13" s="8">
        <f t="shared" si="2"/>
        <v>75</v>
      </c>
      <c r="H13" s="8">
        <f t="shared" si="2"/>
        <v>216</v>
      </c>
      <c r="I13" s="8">
        <f t="shared" si="2"/>
        <v>294</v>
      </c>
      <c r="J13" s="8">
        <f t="shared" si="2"/>
        <v>448</v>
      </c>
      <c r="K13" s="8">
        <f t="shared" si="2"/>
        <v>324</v>
      </c>
      <c r="L13" s="8">
        <f t="shared" si="2"/>
        <v>400</v>
      </c>
      <c r="M13" s="8">
        <f t="shared" si="2"/>
        <v>121</v>
      </c>
      <c r="N13" s="8">
        <f t="shared" si="2"/>
        <v>432</v>
      </c>
      <c r="O13" s="8">
        <f t="shared" si="2"/>
        <v>338</v>
      </c>
      <c r="P13" s="8">
        <f t="shared" si="2"/>
        <v>0</v>
      </c>
      <c r="Q13" s="8">
        <f t="shared" si="2"/>
        <v>225</v>
      </c>
      <c r="R13" s="8">
        <f t="shared" si="2"/>
        <v>256</v>
      </c>
      <c r="S13" s="8">
        <f>SUM(C13:R13)</f>
        <v>3195</v>
      </c>
    </row>
    <row r="16" spans="2:19" x14ac:dyDescent="0.25">
      <c r="B16" s="10"/>
      <c r="C16" s="11" t="s">
        <v>11</v>
      </c>
      <c r="D16" s="11" t="s">
        <v>12</v>
      </c>
    </row>
    <row r="17" spans="2:9" x14ac:dyDescent="0.25">
      <c r="B17" s="11" t="s">
        <v>7</v>
      </c>
      <c r="C17" s="8">
        <v>7.7560000000000002</v>
      </c>
      <c r="D17" s="12"/>
      <c r="E17" s="13"/>
      <c r="F17" s="14"/>
      <c r="G17" s="14"/>
      <c r="H17" s="15"/>
    </row>
    <row r="18" spans="2:9" x14ac:dyDescent="0.25">
      <c r="B18" s="11" t="s">
        <v>6</v>
      </c>
      <c r="C18" s="8">
        <v>10.851000000000001</v>
      </c>
      <c r="E18" s="39" t="s">
        <v>17</v>
      </c>
      <c r="F18" s="31"/>
      <c r="G18" s="31"/>
      <c r="H18" s="40"/>
    </row>
    <row r="19" spans="2:9" x14ac:dyDescent="0.25">
      <c r="B19" s="11" t="s">
        <v>8</v>
      </c>
      <c r="C19" s="8">
        <v>3.294</v>
      </c>
      <c r="D19" s="12"/>
      <c r="E19" s="16"/>
      <c r="F19" s="4"/>
      <c r="G19" s="4"/>
      <c r="H19" s="17"/>
    </row>
    <row r="20" spans="2:9" x14ac:dyDescent="0.25">
      <c r="B20" s="11" t="s">
        <v>9</v>
      </c>
      <c r="C20" s="8"/>
      <c r="D20" s="12"/>
      <c r="E20" s="16"/>
      <c r="F20" s="4"/>
      <c r="G20" s="4"/>
      <c r="H20" s="17"/>
    </row>
    <row r="21" spans="2:9" x14ac:dyDescent="0.25">
      <c r="B21" s="11" t="s">
        <v>10</v>
      </c>
      <c r="C21" s="8"/>
      <c r="D21" s="12"/>
      <c r="E21" s="18"/>
      <c r="F21" s="19"/>
      <c r="G21" s="19"/>
      <c r="H21" s="20"/>
    </row>
    <row r="22" spans="2:9" ht="15.75" thickBot="1" x14ac:dyDescent="0.3"/>
    <row r="23" spans="2:9" x14ac:dyDescent="0.25">
      <c r="B23" s="33" t="s">
        <v>14</v>
      </c>
      <c r="C23" s="34"/>
      <c r="D23" s="34"/>
      <c r="E23" s="34"/>
      <c r="F23" s="34"/>
      <c r="G23" s="34"/>
      <c r="H23" s="34"/>
      <c r="I23" s="35"/>
    </row>
    <row r="24" spans="2:9" x14ac:dyDescent="0.25">
      <c r="B24" s="30" t="s">
        <v>15</v>
      </c>
      <c r="C24" s="31"/>
      <c r="D24" s="31"/>
      <c r="E24" s="31"/>
      <c r="F24" s="31"/>
      <c r="G24" s="31"/>
      <c r="H24" s="31"/>
      <c r="I24" s="32"/>
    </row>
    <row r="25" spans="2:9" ht="15.75" thickBot="1" x14ac:dyDescent="0.3">
      <c r="B25" s="36" t="s">
        <v>16</v>
      </c>
      <c r="C25" s="37"/>
      <c r="D25" s="37"/>
      <c r="E25" s="37"/>
      <c r="F25" s="37"/>
      <c r="G25" s="37"/>
      <c r="H25" s="37"/>
      <c r="I25" s="38"/>
    </row>
  </sheetData>
  <mergeCells count="5">
    <mergeCell ref="B3:E3"/>
    <mergeCell ref="B23:I23"/>
    <mergeCell ref="B24:I24"/>
    <mergeCell ref="B25:I25"/>
    <mergeCell ref="E18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3F09-654B-42B4-9F5E-0045D1B4BEE9}">
  <dimension ref="B1:G28"/>
  <sheetViews>
    <sheetView workbookViewId="0">
      <selection activeCell="D23" sqref="D23"/>
    </sheetView>
  </sheetViews>
  <sheetFormatPr baseColWidth="10" defaultRowHeight="15" x14ac:dyDescent="0.25"/>
  <cols>
    <col min="3" max="3" width="14.28515625" customWidth="1"/>
  </cols>
  <sheetData>
    <row r="1" spans="2:7" ht="15.75" thickBot="1" x14ac:dyDescent="0.3"/>
    <row r="2" spans="2:7" x14ac:dyDescent="0.25">
      <c r="B2" s="1"/>
      <c r="C2" s="2"/>
      <c r="D2" s="2"/>
      <c r="E2" s="3"/>
    </row>
    <row r="3" spans="2:7" x14ac:dyDescent="0.25">
      <c r="B3" s="30" t="s">
        <v>31</v>
      </c>
      <c r="C3" s="31"/>
      <c r="D3" s="31"/>
      <c r="E3" s="32"/>
    </row>
    <row r="4" spans="2:7" ht="15.75" thickBot="1" x14ac:dyDescent="0.3">
      <c r="B4" s="5"/>
      <c r="C4" s="6"/>
      <c r="D4" s="6"/>
      <c r="E4" s="7"/>
    </row>
    <row r="7" spans="2:7" x14ac:dyDescent="0.25">
      <c r="C7" s="10" t="s">
        <v>18</v>
      </c>
      <c r="D7" s="10" t="s">
        <v>19</v>
      </c>
      <c r="E7" s="10" t="s">
        <v>20</v>
      </c>
      <c r="F7" s="10" t="s">
        <v>21</v>
      </c>
      <c r="G7" s="10" t="s">
        <v>22</v>
      </c>
    </row>
    <row r="8" spans="2:7" x14ac:dyDescent="0.25">
      <c r="C8" s="8">
        <v>0.5</v>
      </c>
      <c r="D8" s="8">
        <v>0</v>
      </c>
      <c r="E8" s="8">
        <v>0</v>
      </c>
      <c r="F8" s="8">
        <v>0.25</v>
      </c>
      <c r="G8" s="8">
        <v>0</v>
      </c>
    </row>
    <row r="9" spans="2:7" x14ac:dyDescent="0.25">
      <c r="C9" s="8">
        <v>1</v>
      </c>
      <c r="D9" s="8">
        <v>1</v>
      </c>
      <c r="E9" s="8">
        <v>1</v>
      </c>
      <c r="F9" s="8">
        <v>1</v>
      </c>
      <c r="G9" s="8">
        <v>1</v>
      </c>
    </row>
    <row r="10" spans="2:7" x14ac:dyDescent="0.25">
      <c r="C10" s="8">
        <v>2.5</v>
      </c>
      <c r="D10" s="8">
        <v>1.5</v>
      </c>
      <c r="E10" s="8">
        <v>3.75</v>
      </c>
      <c r="F10" s="8">
        <v>6.25</v>
      </c>
      <c r="G10" s="8">
        <v>2.25</v>
      </c>
    </row>
    <row r="11" spans="2:7" x14ac:dyDescent="0.25">
      <c r="C11" s="8">
        <v>4</v>
      </c>
      <c r="D11" s="8">
        <v>3.5</v>
      </c>
      <c r="E11" s="8">
        <v>14</v>
      </c>
      <c r="F11" s="8">
        <v>16</v>
      </c>
      <c r="G11" s="8">
        <v>12.25</v>
      </c>
    </row>
    <row r="12" spans="2:7" x14ac:dyDescent="0.25">
      <c r="C12" s="8">
        <v>6</v>
      </c>
      <c r="D12" s="8">
        <v>5</v>
      </c>
      <c r="E12" s="8">
        <v>30</v>
      </c>
      <c r="F12" s="8">
        <v>36</v>
      </c>
      <c r="G12" s="8">
        <v>25</v>
      </c>
    </row>
    <row r="13" spans="2:7" x14ac:dyDescent="0.25">
      <c r="C13" s="8">
        <v>6.5</v>
      </c>
      <c r="D13" s="8">
        <v>5.5</v>
      </c>
      <c r="E13" s="8">
        <v>35.75</v>
      </c>
      <c r="F13" s="8">
        <v>42.25</v>
      </c>
      <c r="G13" s="8">
        <v>30.25</v>
      </c>
    </row>
    <row r="14" spans="2:7" x14ac:dyDescent="0.25">
      <c r="C14" s="8">
        <v>7</v>
      </c>
      <c r="D14" s="8">
        <v>7</v>
      </c>
      <c r="E14" s="8">
        <v>49</v>
      </c>
      <c r="F14" s="8">
        <v>49</v>
      </c>
      <c r="G14" s="8">
        <v>49</v>
      </c>
    </row>
    <row r="15" spans="2:7" x14ac:dyDescent="0.25">
      <c r="C15" s="8">
        <v>9.5</v>
      </c>
      <c r="D15" s="8">
        <v>8</v>
      </c>
      <c r="E15" s="8">
        <v>76</v>
      </c>
      <c r="F15" s="8">
        <v>90.25</v>
      </c>
      <c r="G15" s="8">
        <v>64</v>
      </c>
    </row>
    <row r="16" spans="2:7" x14ac:dyDescent="0.25">
      <c r="C16" s="8">
        <v>10</v>
      </c>
      <c r="D16" s="8">
        <v>8.5</v>
      </c>
      <c r="E16" s="8">
        <v>85</v>
      </c>
      <c r="F16" s="8">
        <v>100</v>
      </c>
      <c r="G16" s="8">
        <v>72.25</v>
      </c>
    </row>
    <row r="17" spans="2:7" x14ac:dyDescent="0.25">
      <c r="C17" s="8">
        <v>13</v>
      </c>
      <c r="D17" s="8">
        <v>10</v>
      </c>
      <c r="E17" s="8">
        <v>130</v>
      </c>
      <c r="F17" s="8">
        <v>169</v>
      </c>
      <c r="G17" s="8">
        <v>100</v>
      </c>
    </row>
    <row r="18" spans="2:7" x14ac:dyDescent="0.25">
      <c r="B18" s="10" t="s">
        <v>0</v>
      </c>
      <c r="C18" s="8">
        <v>60</v>
      </c>
      <c r="D18" s="8">
        <v>50</v>
      </c>
      <c r="E18" s="8">
        <v>424.5</v>
      </c>
      <c r="F18" s="8">
        <v>510</v>
      </c>
      <c r="G18" s="8">
        <v>356</v>
      </c>
    </row>
    <row r="20" spans="2:7" x14ac:dyDescent="0.25">
      <c r="D20" t="s">
        <v>12</v>
      </c>
      <c r="E20" t="s">
        <v>11</v>
      </c>
    </row>
    <row r="21" spans="2:7" x14ac:dyDescent="0.25">
      <c r="B21" s="41" t="s">
        <v>23</v>
      </c>
      <c r="C21" s="42"/>
      <c r="D21" s="8">
        <f>AVERAGE(C8:C17)</f>
        <v>6</v>
      </c>
      <c r="E21" s="8">
        <f>C18/10</f>
        <v>6</v>
      </c>
    </row>
    <row r="22" spans="2:7" x14ac:dyDescent="0.25">
      <c r="B22" s="41" t="s">
        <v>24</v>
      </c>
      <c r="C22" s="42"/>
      <c r="D22" s="8">
        <f>AVERAGE(D8:D17)</f>
        <v>5</v>
      </c>
      <c r="E22" s="8">
        <f>D18/10</f>
        <v>5</v>
      </c>
    </row>
    <row r="23" spans="2:7" x14ac:dyDescent="0.25">
      <c r="B23" s="41" t="s">
        <v>25</v>
      </c>
      <c r="C23" s="42"/>
      <c r="D23" s="8">
        <f>COVAR(C8:C17,D8:D17)</f>
        <v>12.45</v>
      </c>
      <c r="E23" s="8">
        <f>(E18/10)-E21*5</f>
        <v>12.450000000000003</v>
      </c>
    </row>
    <row r="24" spans="2:7" x14ac:dyDescent="0.25">
      <c r="B24" s="43" t="s">
        <v>26</v>
      </c>
      <c r="C24" s="43"/>
      <c r="D24" s="8">
        <f>VARP(C8:C17)</f>
        <v>15</v>
      </c>
      <c r="E24" s="8">
        <f>(F18/10)-6^2</f>
        <v>15</v>
      </c>
    </row>
    <row r="25" spans="2:7" x14ac:dyDescent="0.25">
      <c r="B25" s="41" t="s">
        <v>27</v>
      </c>
      <c r="C25" s="42"/>
      <c r="D25" s="8">
        <f>VARP(D8:D17)</f>
        <v>10.6</v>
      </c>
      <c r="E25" s="8">
        <f>(G18/10)-E22^2</f>
        <v>10.600000000000001</v>
      </c>
    </row>
    <row r="26" spans="2:7" x14ac:dyDescent="0.25">
      <c r="B26" s="41" t="s">
        <v>28</v>
      </c>
      <c r="C26" s="42"/>
      <c r="D26" s="8">
        <v>0.83</v>
      </c>
      <c r="E26" s="8">
        <f>(D23/D24)</f>
        <v>0.83</v>
      </c>
    </row>
    <row r="27" spans="2:7" x14ac:dyDescent="0.25">
      <c r="B27" s="43" t="s">
        <v>29</v>
      </c>
      <c r="C27" s="43"/>
      <c r="D27" s="8">
        <v>0.02</v>
      </c>
      <c r="E27" s="8">
        <f>D22-(D26*D21)</f>
        <v>2.0000000000000462E-2</v>
      </c>
    </row>
    <row r="28" spans="2:7" x14ac:dyDescent="0.25">
      <c r="B28" s="43" t="s">
        <v>30</v>
      </c>
      <c r="C28" s="43"/>
      <c r="D28" s="8">
        <f>CORREL(C8:C17,D8:D17)</f>
        <v>0.98734922421908933</v>
      </c>
      <c r="E28" s="8">
        <f>(E23)/(SQRT(E24)*SQRT(E25))</f>
        <v>0.98734922421908955</v>
      </c>
    </row>
  </sheetData>
  <mergeCells count="9">
    <mergeCell ref="B25:C25"/>
    <mergeCell ref="B26:C26"/>
    <mergeCell ref="B27:C27"/>
    <mergeCell ref="B28:C28"/>
    <mergeCell ref="B3:E3"/>
    <mergeCell ref="B21:C21"/>
    <mergeCell ref="B22:C22"/>
    <mergeCell ref="B23:C23"/>
    <mergeCell ref="B24:C24"/>
  </mergeCells>
  <pageMargins left="0.7" right="0.7" top="0.75" bottom="0.75" header="0.3" footer="0.3"/>
  <ignoredErrors>
    <ignoredError sqref="D21:D25 D2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F346-41B7-4475-AF47-4C9F2B46317B}">
  <dimension ref="A1:J26"/>
  <sheetViews>
    <sheetView zoomScale="121" workbookViewId="0">
      <selection activeCell="C18" sqref="C18"/>
    </sheetView>
  </sheetViews>
  <sheetFormatPr baseColWidth="10" defaultRowHeight="15" x14ac:dyDescent="0.25"/>
  <cols>
    <col min="2" max="2" width="17.85546875" customWidth="1"/>
  </cols>
  <sheetData>
    <row r="1" spans="1:10" ht="15.75" thickBot="1" x14ac:dyDescent="0.3"/>
    <row r="2" spans="1:10" x14ac:dyDescent="0.25">
      <c r="B2" s="1"/>
      <c r="C2" s="2"/>
      <c r="D2" s="2"/>
      <c r="E2" s="3"/>
    </row>
    <row r="3" spans="1:10" x14ac:dyDescent="0.25">
      <c r="B3" s="30" t="s">
        <v>32</v>
      </c>
      <c r="C3" s="31"/>
      <c r="D3" s="31"/>
      <c r="E3" s="32"/>
    </row>
    <row r="4" spans="1:10" ht="15.75" thickBot="1" x14ac:dyDescent="0.3">
      <c r="B4" s="5"/>
      <c r="C4" s="6"/>
      <c r="D4" s="6"/>
      <c r="E4" s="7"/>
    </row>
    <row r="7" spans="1:10" x14ac:dyDescent="0.25">
      <c r="B7" s="11" t="s">
        <v>33</v>
      </c>
      <c r="C7" s="8" t="s">
        <v>34</v>
      </c>
      <c r="D7" s="8" t="s">
        <v>35</v>
      </c>
      <c r="E7" s="8" t="s">
        <v>36</v>
      </c>
      <c r="F7" s="8" t="s">
        <v>37</v>
      </c>
      <c r="G7" s="8" t="s">
        <v>38</v>
      </c>
      <c r="H7" s="8" t="s">
        <v>39</v>
      </c>
      <c r="I7" s="8" t="s">
        <v>40</v>
      </c>
      <c r="J7" s="11" t="s">
        <v>0</v>
      </c>
    </row>
    <row r="8" spans="1:10" x14ac:dyDescent="0.25">
      <c r="A8" t="s">
        <v>43</v>
      </c>
      <c r="B8" s="11" t="s">
        <v>41</v>
      </c>
      <c r="C8" s="8">
        <v>9</v>
      </c>
      <c r="D8" s="8">
        <v>13</v>
      </c>
      <c r="E8" s="8">
        <v>8</v>
      </c>
      <c r="F8" s="8">
        <v>7</v>
      </c>
      <c r="G8" s="8">
        <v>5</v>
      </c>
      <c r="H8" s="8">
        <v>2</v>
      </c>
      <c r="I8" s="8">
        <v>1</v>
      </c>
      <c r="J8" s="8">
        <f>SUM(C8:I8)</f>
        <v>45</v>
      </c>
    </row>
    <row r="9" spans="1:10" x14ac:dyDescent="0.25">
      <c r="B9" s="10" t="s">
        <v>42</v>
      </c>
      <c r="C9" s="8">
        <v>4</v>
      </c>
      <c r="D9" s="8">
        <v>7</v>
      </c>
      <c r="E9" s="8">
        <v>8.5</v>
      </c>
      <c r="F9" s="8">
        <v>9.5</v>
      </c>
      <c r="G9" s="8">
        <v>10.5</v>
      </c>
      <c r="H9" s="8">
        <v>11.5</v>
      </c>
      <c r="I9" s="8">
        <v>14</v>
      </c>
      <c r="J9" s="8">
        <f>SUM(C9:I9)</f>
        <v>65</v>
      </c>
    </row>
    <row r="10" spans="1:10" x14ac:dyDescent="0.25">
      <c r="B10" s="11" t="s">
        <v>44</v>
      </c>
      <c r="C10" s="8">
        <f>C8*C9</f>
        <v>36</v>
      </c>
      <c r="D10" s="8">
        <f t="shared" ref="D10:H10" si="0">D8*D9</f>
        <v>91</v>
      </c>
      <c r="E10" s="8">
        <f t="shared" si="0"/>
        <v>68</v>
      </c>
      <c r="F10" s="8">
        <f t="shared" si="0"/>
        <v>66.5</v>
      </c>
      <c r="G10" s="8">
        <f t="shared" si="0"/>
        <v>52.5</v>
      </c>
      <c r="H10" s="8">
        <f t="shared" si="0"/>
        <v>23</v>
      </c>
      <c r="I10" s="8">
        <f>I8*I9</f>
        <v>14</v>
      </c>
      <c r="J10" s="8">
        <f>SUM(C10:I10)</f>
        <v>351</v>
      </c>
    </row>
    <row r="11" spans="1:10" x14ac:dyDescent="0.25">
      <c r="B11" s="11" t="s">
        <v>47</v>
      </c>
      <c r="C11" s="8">
        <f>C8*(C9)^2</f>
        <v>144</v>
      </c>
      <c r="D11" s="8">
        <f t="shared" ref="D11:I11" si="1">D8*(D9)^2</f>
        <v>637</v>
      </c>
      <c r="E11" s="8">
        <f t="shared" si="1"/>
        <v>578</v>
      </c>
      <c r="F11" s="8">
        <f t="shared" si="1"/>
        <v>631.75</v>
      </c>
      <c r="G11" s="8">
        <f t="shared" si="1"/>
        <v>551.25</v>
      </c>
      <c r="H11" s="8">
        <f t="shared" si="1"/>
        <v>264.5</v>
      </c>
      <c r="I11" s="8">
        <f t="shared" si="1"/>
        <v>196</v>
      </c>
      <c r="J11" s="8">
        <f>SUM(C11:I11)</f>
        <v>3002.5</v>
      </c>
    </row>
    <row r="12" spans="1:10" x14ac:dyDescent="0.25">
      <c r="B12" s="21" t="s">
        <v>45</v>
      </c>
      <c r="C12" s="22">
        <f>C8/J8</f>
        <v>0.2</v>
      </c>
      <c r="D12" s="22">
        <f>D8/J8</f>
        <v>0.28888888888888886</v>
      </c>
      <c r="E12" s="22">
        <f>E8/J8</f>
        <v>0.17777777777777778</v>
      </c>
      <c r="F12" s="22">
        <f>F8/J8</f>
        <v>0.15555555555555556</v>
      </c>
      <c r="G12" s="22">
        <f>G8/J8</f>
        <v>0.1111111111111111</v>
      </c>
      <c r="H12" s="22">
        <f>H8/J8</f>
        <v>4.4444444444444446E-2</v>
      </c>
      <c r="I12" s="22">
        <f>I8/J8</f>
        <v>2.2222222222222223E-2</v>
      </c>
      <c r="J12" s="8">
        <f>SUM(C12:I12)</f>
        <v>1</v>
      </c>
    </row>
    <row r="13" spans="1:10" x14ac:dyDescent="0.25">
      <c r="B13" s="11" t="s">
        <v>46</v>
      </c>
      <c r="C13" s="25">
        <f>C12</f>
        <v>0.2</v>
      </c>
      <c r="D13" s="25">
        <f>D12+C13</f>
        <v>0.48888888888888887</v>
      </c>
      <c r="E13" s="25">
        <f t="shared" ref="E13:I13" si="2">E12+D13</f>
        <v>0.66666666666666663</v>
      </c>
      <c r="F13" s="25">
        <f t="shared" si="2"/>
        <v>0.82222222222222219</v>
      </c>
      <c r="G13" s="25">
        <f t="shared" si="2"/>
        <v>0.93333333333333335</v>
      </c>
      <c r="H13" s="25">
        <f t="shared" si="2"/>
        <v>0.97777777777777775</v>
      </c>
      <c r="I13" s="25">
        <f t="shared" si="2"/>
        <v>1</v>
      </c>
      <c r="J13" s="26"/>
    </row>
    <row r="14" spans="1:10" x14ac:dyDescent="0.25">
      <c r="B14" s="11" t="s">
        <v>48</v>
      </c>
      <c r="C14" s="8">
        <f>9/4</f>
        <v>2.25</v>
      </c>
      <c r="D14" s="8">
        <f>13/2</f>
        <v>6.5</v>
      </c>
      <c r="E14" s="8">
        <f>E8/1</f>
        <v>8</v>
      </c>
      <c r="F14" s="8">
        <f>F8/1</f>
        <v>7</v>
      </c>
      <c r="G14" s="8">
        <f>G8/1</f>
        <v>5</v>
      </c>
      <c r="H14" s="8">
        <f>H8/1</f>
        <v>2</v>
      </c>
      <c r="I14" s="8">
        <f>1/2</f>
        <v>0.5</v>
      </c>
      <c r="J14" s="10"/>
    </row>
    <row r="15" spans="1:10" x14ac:dyDescent="0.25">
      <c r="B15" s="21" t="s">
        <v>50</v>
      </c>
      <c r="C15">
        <f t="shared" ref="C15:I15" si="3">C9^2</f>
        <v>16</v>
      </c>
      <c r="D15">
        <f t="shared" si="3"/>
        <v>49</v>
      </c>
      <c r="E15">
        <f t="shared" si="3"/>
        <v>72.25</v>
      </c>
      <c r="F15">
        <f t="shared" si="3"/>
        <v>90.25</v>
      </c>
      <c r="G15">
        <f t="shared" si="3"/>
        <v>110.25</v>
      </c>
      <c r="H15">
        <f t="shared" si="3"/>
        <v>132.25</v>
      </c>
      <c r="I15">
        <f t="shared" si="3"/>
        <v>196</v>
      </c>
      <c r="J15">
        <f>SUM(C15:I15)</f>
        <v>666</v>
      </c>
    </row>
    <row r="17" spans="2:7" x14ac:dyDescent="0.25">
      <c r="C17" s="10" t="s">
        <v>12</v>
      </c>
      <c r="D17" s="10" t="s">
        <v>11</v>
      </c>
    </row>
    <row r="18" spans="2:7" x14ac:dyDescent="0.25">
      <c r="B18" s="27" t="s">
        <v>51</v>
      </c>
      <c r="C18" s="8">
        <f>SUMPRODUCT(C10:I10)/SUM(C8:I8)</f>
        <v>7.8</v>
      </c>
      <c r="D18" s="8">
        <f>J10/J8</f>
        <v>7.8</v>
      </c>
      <c r="F18" t="s">
        <v>52</v>
      </c>
      <c r="G18" s="28">
        <f>J11/J8</f>
        <v>66.722222222222229</v>
      </c>
    </row>
    <row r="19" spans="2:7" x14ac:dyDescent="0.25">
      <c r="B19" s="11" t="s">
        <v>49</v>
      </c>
      <c r="C19" s="23">
        <f>G18-7.8^2</f>
        <v>5.8822222222222322</v>
      </c>
      <c r="D19" s="8"/>
    </row>
    <row r="20" spans="2:7" x14ac:dyDescent="0.25">
      <c r="B20" s="11" t="s">
        <v>49</v>
      </c>
      <c r="C20" s="24"/>
      <c r="D20" s="8"/>
    </row>
    <row r="21" spans="2:7" x14ac:dyDescent="0.25">
      <c r="C21" s="8"/>
      <c r="D21" s="8"/>
    </row>
    <row r="22" spans="2:7" x14ac:dyDescent="0.25">
      <c r="C22" s="8"/>
      <c r="D22" s="8"/>
    </row>
    <row r="23" spans="2:7" x14ac:dyDescent="0.25">
      <c r="C23" s="8"/>
      <c r="D23" s="8"/>
    </row>
    <row r="26" spans="2:7" x14ac:dyDescent="0.25">
      <c r="C26">
        <f>6+(8-6)*((0.25-0.2)/(0.489-0.2))</f>
        <v>6.3460207612456747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3807-2879-459F-B11B-FF0634A9E68B}">
  <dimension ref="B3:K32"/>
  <sheetViews>
    <sheetView zoomScaleNormal="100" workbookViewId="0">
      <selection activeCell="F32" sqref="F32"/>
    </sheetView>
  </sheetViews>
  <sheetFormatPr baseColWidth="10" defaultRowHeight="15" x14ac:dyDescent="0.25"/>
  <cols>
    <col min="1" max="1" width="9.85546875" customWidth="1"/>
    <col min="2" max="2" width="11.42578125" customWidth="1"/>
    <col min="3" max="3" width="17.5703125" customWidth="1"/>
  </cols>
  <sheetData>
    <row r="3" spans="2:11" x14ac:dyDescent="0.25">
      <c r="B3" s="43" t="s">
        <v>54</v>
      </c>
      <c r="C3" s="43"/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</row>
    <row r="4" spans="2:11" x14ac:dyDescent="0.25">
      <c r="B4" s="43" t="s">
        <v>55</v>
      </c>
      <c r="C4" s="43"/>
      <c r="D4" s="8">
        <v>3</v>
      </c>
      <c r="E4" s="8">
        <v>7</v>
      </c>
      <c r="F4" s="8">
        <v>10</v>
      </c>
      <c r="G4" s="8">
        <v>18</v>
      </c>
      <c r="H4" s="8">
        <v>21</v>
      </c>
      <c r="I4" s="8">
        <v>35</v>
      </c>
      <c r="J4" s="8">
        <v>53</v>
      </c>
      <c r="K4" s="8">
        <v>82</v>
      </c>
    </row>
    <row r="8" spans="2:11" x14ac:dyDescent="0.25">
      <c r="K8" s="11" t="s">
        <v>0</v>
      </c>
    </row>
    <row r="9" spans="2:11" x14ac:dyDescent="0.25">
      <c r="B9" s="10" t="s">
        <v>18</v>
      </c>
      <c r="C9" s="8">
        <f t="shared" ref="C9:J9" si="0">D3</f>
        <v>1</v>
      </c>
      <c r="D9" s="8">
        <f t="shared" si="0"/>
        <v>2</v>
      </c>
      <c r="E9" s="8">
        <f t="shared" si="0"/>
        <v>3</v>
      </c>
      <c r="F9" s="8">
        <f t="shared" si="0"/>
        <v>4</v>
      </c>
      <c r="G9" s="8">
        <f t="shared" si="0"/>
        <v>5</v>
      </c>
      <c r="H9" s="8">
        <f t="shared" si="0"/>
        <v>6</v>
      </c>
      <c r="I9" s="8">
        <f t="shared" si="0"/>
        <v>7</v>
      </c>
      <c r="J9" s="8">
        <f t="shared" si="0"/>
        <v>8</v>
      </c>
      <c r="K9" s="8">
        <f t="shared" ref="K9:K14" si="1">SUM(C9:J9)</f>
        <v>36</v>
      </c>
    </row>
    <row r="10" spans="2:11" x14ac:dyDescent="0.25">
      <c r="B10" s="10" t="s">
        <v>19</v>
      </c>
      <c r="C10" s="8">
        <f>D4</f>
        <v>3</v>
      </c>
      <c r="D10" s="8">
        <f t="shared" ref="D10:J10" si="2">E4</f>
        <v>7</v>
      </c>
      <c r="E10" s="8">
        <f t="shared" si="2"/>
        <v>10</v>
      </c>
      <c r="F10" s="8">
        <f t="shared" si="2"/>
        <v>18</v>
      </c>
      <c r="G10" s="8">
        <f t="shared" si="2"/>
        <v>21</v>
      </c>
      <c r="H10" s="8">
        <f t="shared" si="2"/>
        <v>35</v>
      </c>
      <c r="I10" s="8">
        <f t="shared" si="2"/>
        <v>53</v>
      </c>
      <c r="J10" s="8">
        <f t="shared" si="2"/>
        <v>82</v>
      </c>
      <c r="K10" s="8">
        <f t="shared" si="1"/>
        <v>229</v>
      </c>
    </row>
    <row r="11" spans="2:11" x14ac:dyDescent="0.25">
      <c r="B11" s="10" t="s">
        <v>20</v>
      </c>
      <c r="C11" s="8">
        <f>C9*C10</f>
        <v>3</v>
      </c>
      <c r="D11" s="8">
        <f t="shared" ref="D11:J11" si="3">D9*D10</f>
        <v>14</v>
      </c>
      <c r="E11" s="8">
        <f t="shared" si="3"/>
        <v>30</v>
      </c>
      <c r="F11" s="8">
        <f t="shared" si="3"/>
        <v>72</v>
      </c>
      <c r="G11" s="8">
        <f t="shared" si="3"/>
        <v>105</v>
      </c>
      <c r="H11" s="8">
        <f t="shared" si="3"/>
        <v>210</v>
      </c>
      <c r="I11" s="8">
        <f t="shared" si="3"/>
        <v>371</v>
      </c>
      <c r="J11" s="8">
        <f t="shared" si="3"/>
        <v>656</v>
      </c>
      <c r="K11" s="8">
        <f t="shared" si="1"/>
        <v>1461</v>
      </c>
    </row>
    <row r="12" spans="2:11" x14ac:dyDescent="0.25">
      <c r="B12" s="10" t="s">
        <v>21</v>
      </c>
      <c r="C12" s="8">
        <f>C9^2</f>
        <v>1</v>
      </c>
      <c r="D12" s="8">
        <f t="shared" ref="D12:J12" si="4">D9^2</f>
        <v>4</v>
      </c>
      <c r="E12" s="8">
        <f t="shared" si="4"/>
        <v>9</v>
      </c>
      <c r="F12" s="8">
        <f t="shared" si="4"/>
        <v>16</v>
      </c>
      <c r="G12" s="8">
        <f t="shared" si="4"/>
        <v>25</v>
      </c>
      <c r="H12" s="8">
        <f t="shared" si="4"/>
        <v>36</v>
      </c>
      <c r="I12" s="8">
        <f t="shared" si="4"/>
        <v>49</v>
      </c>
      <c r="J12" s="8">
        <f t="shared" si="4"/>
        <v>64</v>
      </c>
      <c r="K12" s="8">
        <f t="shared" si="1"/>
        <v>204</v>
      </c>
    </row>
    <row r="13" spans="2:11" x14ac:dyDescent="0.25">
      <c r="B13" s="10" t="s">
        <v>22</v>
      </c>
      <c r="C13" s="8">
        <f>C10^2</f>
        <v>9</v>
      </c>
      <c r="D13" s="8">
        <f t="shared" ref="D13:J13" si="5">D10^2</f>
        <v>49</v>
      </c>
      <c r="E13" s="8">
        <f t="shared" si="5"/>
        <v>100</v>
      </c>
      <c r="F13" s="8">
        <f t="shared" si="5"/>
        <v>324</v>
      </c>
      <c r="G13" s="8">
        <f t="shared" si="5"/>
        <v>441</v>
      </c>
      <c r="H13" s="8">
        <f t="shared" si="5"/>
        <v>1225</v>
      </c>
      <c r="I13" s="8">
        <f t="shared" si="5"/>
        <v>2809</v>
      </c>
      <c r="J13" s="8">
        <f t="shared" si="5"/>
        <v>6724</v>
      </c>
      <c r="K13" s="8">
        <f t="shared" si="1"/>
        <v>11681</v>
      </c>
    </row>
    <row r="14" spans="2:11" x14ac:dyDescent="0.25">
      <c r="B14" s="10" t="s">
        <v>53</v>
      </c>
      <c r="C14" s="8">
        <f>C9*(C10^2)</f>
        <v>9</v>
      </c>
      <c r="D14" s="8">
        <f t="shared" ref="D14:J14" si="6">D9*(D10^2)</f>
        <v>98</v>
      </c>
      <c r="E14" s="8">
        <f t="shared" si="6"/>
        <v>300</v>
      </c>
      <c r="F14" s="8">
        <f t="shared" si="6"/>
        <v>1296</v>
      </c>
      <c r="G14" s="8">
        <f t="shared" si="6"/>
        <v>2205</v>
      </c>
      <c r="H14" s="8">
        <f t="shared" si="6"/>
        <v>7350</v>
      </c>
      <c r="I14" s="8">
        <f t="shared" si="6"/>
        <v>19663</v>
      </c>
      <c r="J14" s="8">
        <f t="shared" si="6"/>
        <v>53792</v>
      </c>
      <c r="K14" s="8">
        <f t="shared" si="1"/>
        <v>84713</v>
      </c>
    </row>
    <row r="23" spans="2:5" x14ac:dyDescent="0.25">
      <c r="B23" s="41" t="s">
        <v>23</v>
      </c>
      <c r="C23" s="42"/>
      <c r="D23" s="8">
        <f>AVERAGE(C9:J9)</f>
        <v>4.5</v>
      </c>
    </row>
    <row r="24" spans="2:5" x14ac:dyDescent="0.25">
      <c r="B24" s="41" t="s">
        <v>24</v>
      </c>
      <c r="C24" s="42"/>
      <c r="D24" s="8">
        <f>AVERAGE(C10:J10)</f>
        <v>28.625</v>
      </c>
    </row>
    <row r="25" spans="2:5" x14ac:dyDescent="0.25">
      <c r="B25" s="41" t="s">
        <v>25</v>
      </c>
      <c r="C25" s="42"/>
      <c r="D25" s="8">
        <f>COVAR(C9:J9,C10:J10)</f>
        <v>53.8125</v>
      </c>
    </row>
    <row r="26" spans="2:5" x14ac:dyDescent="0.25">
      <c r="B26" s="43" t="s">
        <v>26</v>
      </c>
      <c r="C26" s="43"/>
      <c r="D26" s="8">
        <f>VARP(C9:J9)</f>
        <v>5.25</v>
      </c>
    </row>
    <row r="27" spans="2:5" x14ac:dyDescent="0.25">
      <c r="B27" s="41" t="s">
        <v>27</v>
      </c>
      <c r="C27" s="42"/>
      <c r="D27" s="8">
        <f>VARP(C10:J10)</f>
        <v>640.734375</v>
      </c>
    </row>
    <row r="28" spans="2:5" x14ac:dyDescent="0.25">
      <c r="B28" s="43" t="s">
        <v>56</v>
      </c>
      <c r="C28" s="43"/>
      <c r="D28" s="8">
        <f>36/8</f>
        <v>4.5</v>
      </c>
      <c r="E28">
        <f>SUMPRODUCT(C11:J11)/SUM(C9:J9)</f>
        <v>40.583333333333336</v>
      </c>
    </row>
    <row r="29" spans="2:5" x14ac:dyDescent="0.25">
      <c r="B29" s="43" t="s">
        <v>57</v>
      </c>
      <c r="C29" s="43"/>
      <c r="D29" s="8"/>
    </row>
    <row r="30" spans="2:5" x14ac:dyDescent="0.25">
      <c r="B30" s="27" t="s">
        <v>28</v>
      </c>
      <c r="C30" s="29"/>
      <c r="D30" s="8"/>
    </row>
    <row r="31" spans="2:5" x14ac:dyDescent="0.25">
      <c r="B31" s="10" t="s">
        <v>29</v>
      </c>
      <c r="C31" s="10"/>
      <c r="D31" s="8"/>
    </row>
    <row r="32" spans="2:5" x14ac:dyDescent="0.25">
      <c r="B32" s="10" t="s">
        <v>30</v>
      </c>
      <c r="C32" s="10"/>
      <c r="D32" s="8" t="e">
        <f>CORREL(#REF!,#REF!)</f>
        <v>#REF!</v>
      </c>
    </row>
  </sheetData>
  <mergeCells count="9">
    <mergeCell ref="B27:C27"/>
    <mergeCell ref="B29:C29"/>
    <mergeCell ref="B28:C28"/>
    <mergeCell ref="B3:C3"/>
    <mergeCell ref="B4:C4"/>
    <mergeCell ref="B23:C23"/>
    <mergeCell ref="B24:C24"/>
    <mergeCell ref="B25:C25"/>
    <mergeCell ref="B26:C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D2CC-7E78-4540-BDEF-60236E319571}">
  <dimension ref="B1:K28"/>
  <sheetViews>
    <sheetView zoomScale="115" zoomScaleNormal="115" workbookViewId="0">
      <selection sqref="A1:E4"/>
    </sheetView>
  </sheetViews>
  <sheetFormatPr baseColWidth="10" defaultRowHeight="15" x14ac:dyDescent="0.25"/>
  <cols>
    <col min="3" max="3" width="28.140625" customWidth="1"/>
  </cols>
  <sheetData>
    <row r="1" spans="2:11" ht="15.75" thickBot="1" x14ac:dyDescent="0.3"/>
    <row r="2" spans="2:11" x14ac:dyDescent="0.25">
      <c r="B2" s="1"/>
      <c r="C2" s="2"/>
      <c r="D2" s="2"/>
      <c r="E2" s="3"/>
    </row>
    <row r="3" spans="2:11" x14ac:dyDescent="0.25">
      <c r="B3" s="30" t="s">
        <v>58</v>
      </c>
      <c r="C3" s="31"/>
      <c r="D3" s="31"/>
      <c r="E3" s="32"/>
    </row>
    <row r="4" spans="2:11" ht="15.75" thickBot="1" x14ac:dyDescent="0.3">
      <c r="B4" s="5"/>
      <c r="C4" s="6"/>
      <c r="D4" s="6"/>
      <c r="E4" s="7"/>
    </row>
    <row r="6" spans="2:11" x14ac:dyDescent="0.25">
      <c r="B6" s="46"/>
      <c r="C6" s="46"/>
      <c r="D6" s="46"/>
      <c r="E6" s="46"/>
      <c r="F6" s="46"/>
      <c r="G6" s="46"/>
      <c r="H6" s="46"/>
      <c r="I6" s="46"/>
    </row>
    <row r="7" spans="2:11" x14ac:dyDescent="0.25">
      <c r="B7" s="43" t="s">
        <v>59</v>
      </c>
      <c r="C7" s="43"/>
      <c r="D7" s="8">
        <v>120</v>
      </c>
      <c r="E7" s="8">
        <v>160</v>
      </c>
      <c r="F7" s="8">
        <v>200</v>
      </c>
      <c r="G7" s="8">
        <v>240</v>
      </c>
      <c r="H7" s="8">
        <v>280</v>
      </c>
      <c r="I7" s="8">
        <v>320</v>
      </c>
      <c r="J7" s="44"/>
      <c r="K7" s="44"/>
    </row>
    <row r="8" spans="2:11" x14ac:dyDescent="0.25">
      <c r="B8" s="43" t="s">
        <v>61</v>
      </c>
      <c r="C8" s="43"/>
      <c r="D8" s="8">
        <v>9</v>
      </c>
      <c r="E8" s="8">
        <v>22</v>
      </c>
      <c r="F8" s="8">
        <v>25</v>
      </c>
      <c r="G8" s="8">
        <v>21</v>
      </c>
      <c r="H8" s="8">
        <v>16</v>
      </c>
      <c r="I8" s="8">
        <v>7</v>
      </c>
      <c r="J8" s="44"/>
      <c r="K8" s="44"/>
    </row>
    <row r="10" spans="2:11" x14ac:dyDescent="0.25">
      <c r="I10" s="11" t="s">
        <v>0</v>
      </c>
    </row>
    <row r="11" spans="2:11" x14ac:dyDescent="0.25">
      <c r="B11" s="10" t="s">
        <v>18</v>
      </c>
      <c r="C11" s="8">
        <f>D7</f>
        <v>120</v>
      </c>
      <c r="D11" s="8">
        <f>E7</f>
        <v>160</v>
      </c>
      <c r="E11" s="8">
        <f>F7</f>
        <v>200</v>
      </c>
      <c r="F11" s="8">
        <f>G7</f>
        <v>240</v>
      </c>
      <c r="G11" s="8">
        <f>H7</f>
        <v>280</v>
      </c>
      <c r="H11" s="8">
        <f>I7</f>
        <v>320</v>
      </c>
      <c r="I11" s="8">
        <f>SUM(C11:H11)</f>
        <v>1320</v>
      </c>
    </row>
    <row r="12" spans="2:11" x14ac:dyDescent="0.25">
      <c r="B12" s="10" t="s">
        <v>62</v>
      </c>
      <c r="C12" s="8">
        <f>D8</f>
        <v>9</v>
      </c>
      <c r="D12" s="8">
        <f>E8</f>
        <v>22</v>
      </c>
      <c r="E12" s="8">
        <f>F8</f>
        <v>25</v>
      </c>
      <c r="F12" s="8">
        <f>G8</f>
        <v>21</v>
      </c>
      <c r="G12" s="8">
        <f>H8</f>
        <v>16</v>
      </c>
      <c r="H12" s="8">
        <f>I8</f>
        <v>7</v>
      </c>
      <c r="I12" s="8">
        <f>SUM(C12:H12)</f>
        <v>100</v>
      </c>
    </row>
    <row r="13" spans="2:11" x14ac:dyDescent="0.25">
      <c r="B13" s="10" t="s">
        <v>64</v>
      </c>
      <c r="C13" s="8">
        <f>C11*C12</f>
        <v>1080</v>
      </c>
      <c r="D13" s="8">
        <f>D11*D12</f>
        <v>3520</v>
      </c>
      <c r="E13" s="8">
        <f>E11*E12</f>
        <v>5000</v>
      </c>
      <c r="F13" s="8">
        <f>F11*F12</f>
        <v>5040</v>
      </c>
      <c r="G13" s="8">
        <f>G11*G12</f>
        <v>4480</v>
      </c>
      <c r="H13" s="8">
        <f>H11*H12</f>
        <v>2240</v>
      </c>
      <c r="I13" s="8">
        <f>SUM(C13:H13)</f>
        <v>21360</v>
      </c>
      <c r="J13" s="44"/>
    </row>
    <row r="14" spans="2:11" x14ac:dyDescent="0.25">
      <c r="B14" s="10" t="s">
        <v>21</v>
      </c>
      <c r="C14" s="8">
        <f>C11^2</f>
        <v>14400</v>
      </c>
      <c r="D14" s="8">
        <f>D11^2</f>
        <v>25600</v>
      </c>
      <c r="E14" s="8">
        <f>E11^2</f>
        <v>40000</v>
      </c>
      <c r="F14" s="8">
        <f>F11^2</f>
        <v>57600</v>
      </c>
      <c r="G14" s="8">
        <f>G11^2</f>
        <v>78400</v>
      </c>
      <c r="H14" s="8">
        <f>H11^2</f>
        <v>102400</v>
      </c>
      <c r="I14" s="8">
        <f>SUM(C14:H14)</f>
        <v>318400</v>
      </c>
      <c r="J14" s="44"/>
    </row>
    <row r="15" spans="2:11" x14ac:dyDescent="0.25">
      <c r="B15" s="10" t="s">
        <v>50</v>
      </c>
      <c r="C15" s="8">
        <f>C12^2</f>
        <v>81</v>
      </c>
      <c r="D15" s="8">
        <f>D12^2</f>
        <v>484</v>
      </c>
      <c r="E15" s="8">
        <f>E12^2</f>
        <v>625</v>
      </c>
      <c r="F15" s="8">
        <f>F12^2</f>
        <v>441</v>
      </c>
      <c r="G15" s="8">
        <f>G12^2</f>
        <v>256</v>
      </c>
      <c r="H15" s="8">
        <f>H12^2</f>
        <v>49</v>
      </c>
      <c r="I15" s="8">
        <f>SUM(C15:H15)</f>
        <v>1936</v>
      </c>
      <c r="J15" s="44"/>
    </row>
    <row r="16" spans="2:11" x14ac:dyDescent="0.25">
      <c r="B16" s="10" t="s">
        <v>63</v>
      </c>
      <c r="C16" s="8">
        <f>C12*(C11)^2</f>
        <v>129600</v>
      </c>
      <c r="D16" s="8">
        <f t="shared" ref="D16:H16" si="0">D12*(D11)^2</f>
        <v>563200</v>
      </c>
      <c r="E16" s="8">
        <f t="shared" si="0"/>
        <v>1000000</v>
      </c>
      <c r="F16" s="8">
        <f t="shared" si="0"/>
        <v>1209600</v>
      </c>
      <c r="G16" s="8">
        <f t="shared" si="0"/>
        <v>1254400</v>
      </c>
      <c r="H16" s="8">
        <f t="shared" si="0"/>
        <v>716800</v>
      </c>
      <c r="I16" s="8">
        <f>SUM(C16:H16)</f>
        <v>4873600</v>
      </c>
      <c r="J16" s="44"/>
    </row>
    <row r="17" spans="2:10" x14ac:dyDescent="0.25">
      <c r="J17" s="44"/>
    </row>
    <row r="18" spans="2:10" x14ac:dyDescent="0.25">
      <c r="J18" s="44"/>
    </row>
    <row r="19" spans="2:10" x14ac:dyDescent="0.25">
      <c r="B19" s="41" t="s">
        <v>60</v>
      </c>
      <c r="C19" s="42"/>
      <c r="D19" s="8">
        <f>I13/I12</f>
        <v>213.6</v>
      </c>
    </row>
    <row r="20" spans="2:10" x14ac:dyDescent="0.25">
      <c r="B20" s="41" t="s">
        <v>66</v>
      </c>
      <c r="C20" s="42"/>
      <c r="D20" s="8">
        <f>I16/I12-D19^2</f>
        <v>3111.0400000000009</v>
      </c>
    </row>
    <row r="21" spans="2:10" x14ac:dyDescent="0.25">
      <c r="B21" s="43" t="s">
        <v>8</v>
      </c>
      <c r="C21" s="43"/>
      <c r="D21" s="47">
        <f>SQRT(D20)</f>
        <v>55.77669764337076</v>
      </c>
    </row>
    <row r="22" spans="2:10" x14ac:dyDescent="0.25">
      <c r="B22" s="48" t="s">
        <v>65</v>
      </c>
      <c r="C22" s="48"/>
      <c r="D22" s="46"/>
    </row>
    <row r="23" spans="2:10" x14ac:dyDescent="0.25">
      <c r="B23" s="48"/>
      <c r="C23" s="48"/>
      <c r="D23" s="46"/>
    </row>
    <row r="24" spans="2:10" x14ac:dyDescent="0.25">
      <c r="B24" s="48"/>
      <c r="C24" s="48"/>
      <c r="D24" s="46"/>
    </row>
    <row r="25" spans="2:10" x14ac:dyDescent="0.25">
      <c r="B25" s="48"/>
      <c r="C25" s="48"/>
      <c r="D25" s="46"/>
    </row>
    <row r="26" spans="2:10" x14ac:dyDescent="0.25">
      <c r="B26" s="46"/>
      <c r="C26" s="46"/>
      <c r="D26" s="46"/>
    </row>
    <row r="27" spans="2:10" x14ac:dyDescent="0.25">
      <c r="B27" s="46"/>
      <c r="C27" s="46"/>
      <c r="D27" s="46"/>
    </row>
    <row r="28" spans="2:10" x14ac:dyDescent="0.25">
      <c r="B28" s="46"/>
      <c r="C28" s="46"/>
      <c r="D28" s="46"/>
    </row>
  </sheetData>
  <mergeCells count="10">
    <mergeCell ref="B21:C21"/>
    <mergeCell ref="B22:C22"/>
    <mergeCell ref="B23:C23"/>
    <mergeCell ref="B24:C24"/>
    <mergeCell ref="B25:C25"/>
    <mergeCell ref="B3:E3"/>
    <mergeCell ref="B7:C7"/>
    <mergeCell ref="B8:C8"/>
    <mergeCell ref="B20:C20"/>
    <mergeCell ref="B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7136-A05E-4DD9-ACAC-7B6FB6B84E58}">
  <dimension ref="A1:N18"/>
  <sheetViews>
    <sheetView zoomScale="106" workbookViewId="0">
      <selection sqref="A1:E4"/>
    </sheetView>
  </sheetViews>
  <sheetFormatPr baseColWidth="10" defaultRowHeight="15" x14ac:dyDescent="0.25"/>
  <cols>
    <col min="2" max="2" width="21.28515625" customWidth="1"/>
    <col min="3" max="3" width="19.85546875" customWidth="1"/>
    <col min="4" max="5" width="11.42578125" customWidth="1"/>
    <col min="11" max="11" width="11.42578125" customWidth="1"/>
  </cols>
  <sheetData>
    <row r="1" spans="1:14" ht="15.75" thickBot="1" x14ac:dyDescent="0.3"/>
    <row r="2" spans="1:14" x14ac:dyDescent="0.25">
      <c r="B2" s="1"/>
      <c r="C2" s="2"/>
      <c r="D2" s="2"/>
      <c r="E2" s="3"/>
    </row>
    <row r="3" spans="1:14" x14ac:dyDescent="0.25">
      <c r="B3" s="30" t="s">
        <v>67</v>
      </c>
      <c r="C3" s="31"/>
      <c r="D3" s="31"/>
      <c r="E3" s="32"/>
    </row>
    <row r="4" spans="1:14" ht="15.75" thickBot="1" x14ac:dyDescent="0.3">
      <c r="B4" s="5"/>
      <c r="C4" s="6"/>
      <c r="D4" s="6"/>
      <c r="E4" s="7"/>
    </row>
    <row r="6" spans="1:14" x14ac:dyDescent="0.25">
      <c r="N6" s="11" t="s">
        <v>0</v>
      </c>
    </row>
    <row r="7" spans="1:14" x14ac:dyDescent="0.25">
      <c r="A7" s="8" t="s">
        <v>18</v>
      </c>
      <c r="B7" s="8">
        <v>2311</v>
      </c>
      <c r="C7" s="8">
        <v>1981</v>
      </c>
      <c r="D7" s="8">
        <v>3110</v>
      </c>
      <c r="E7" s="8">
        <v>1647</v>
      </c>
      <c r="F7" s="8">
        <v>2112</v>
      </c>
      <c r="G7" s="8">
        <v>2580</v>
      </c>
      <c r="H7" s="8">
        <v>2122</v>
      </c>
      <c r="I7" s="8">
        <v>1513</v>
      </c>
      <c r="J7" s="8">
        <v>2221</v>
      </c>
      <c r="K7" s="8">
        <v>2307</v>
      </c>
      <c r="L7" s="49">
        <v>2418</v>
      </c>
      <c r="M7" s="8">
        <v>2054</v>
      </c>
      <c r="N7" s="45">
        <f>SUM(B7:M7)</f>
        <v>26376</v>
      </c>
    </row>
    <row r="8" spans="1:14" x14ac:dyDescent="0.25">
      <c r="A8" s="8" t="s">
        <v>70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45">
        <f>SUM(B8:M8)</f>
        <v>12</v>
      </c>
    </row>
    <row r="10" spans="1:14" x14ac:dyDescent="0.25">
      <c r="B10" s="43" t="s">
        <v>68</v>
      </c>
      <c r="C10" s="43"/>
    </row>
    <row r="12" spans="1:14" x14ac:dyDescent="0.25">
      <c r="B12" s="11" t="s">
        <v>69</v>
      </c>
      <c r="C12" s="8">
        <f>N7/M8</f>
        <v>26376</v>
      </c>
    </row>
    <row r="13" spans="1:14" x14ac:dyDescent="0.25">
      <c r="B13" s="11" t="s">
        <v>71</v>
      </c>
      <c r="C13" s="8">
        <f>VARP(B7:M7)</f>
        <v>158755.83333333334</v>
      </c>
    </row>
    <row r="14" spans="1:14" x14ac:dyDescent="0.25">
      <c r="B14" s="11" t="s">
        <v>72</v>
      </c>
      <c r="C14" s="22">
        <f>SQRT(C13)</f>
        <v>398.44175651321154</v>
      </c>
    </row>
    <row r="16" spans="1:14" x14ac:dyDescent="0.25">
      <c r="B16" s="41" t="s">
        <v>73</v>
      </c>
      <c r="C16" s="42"/>
    </row>
    <row r="17" spans="2:3" x14ac:dyDescent="0.25">
      <c r="B17" s="11" t="s">
        <v>74</v>
      </c>
      <c r="C17" s="11" t="s">
        <v>75</v>
      </c>
    </row>
    <row r="18" spans="2:3" x14ac:dyDescent="0.25">
      <c r="B18" s="22">
        <f>C12-1.96*(C14/SQRT(M8))</f>
        <v>25595.054157234106</v>
      </c>
      <c r="C18" s="22">
        <f>C12+1.96*(C14/SQRT(M8))</f>
        <v>27156.945842765894</v>
      </c>
    </row>
  </sheetData>
  <mergeCells count="3">
    <mergeCell ref="B3:E3"/>
    <mergeCell ref="B10:C10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E313-5DEF-44A6-A927-6A1B4085624E}">
  <dimension ref="B1:G18"/>
  <sheetViews>
    <sheetView workbookViewId="0">
      <selection activeCell="C12" sqref="C12"/>
    </sheetView>
  </sheetViews>
  <sheetFormatPr baseColWidth="10" defaultRowHeight="15" x14ac:dyDescent="0.25"/>
  <cols>
    <col min="2" max="2" width="17.28515625" customWidth="1"/>
    <col min="5" max="5" width="22.140625" customWidth="1"/>
    <col min="7" max="7" width="13.42578125" customWidth="1"/>
  </cols>
  <sheetData>
    <row r="1" spans="2:7" ht="15.75" thickBot="1" x14ac:dyDescent="0.3"/>
    <row r="2" spans="2:7" x14ac:dyDescent="0.25">
      <c r="B2" s="1"/>
      <c r="C2" s="2"/>
      <c r="D2" s="2"/>
      <c r="E2" s="3"/>
    </row>
    <row r="3" spans="2:7" x14ac:dyDescent="0.25">
      <c r="B3" s="30" t="s">
        <v>76</v>
      </c>
      <c r="C3" s="31"/>
      <c r="D3" s="31"/>
      <c r="E3" s="32"/>
    </row>
    <row r="4" spans="2:7" ht="15.75" thickBot="1" x14ac:dyDescent="0.3">
      <c r="B4" s="5"/>
      <c r="C4" s="6"/>
      <c r="D4" s="6"/>
      <c r="E4" s="7"/>
    </row>
    <row r="6" spans="2:7" x14ac:dyDescent="0.25">
      <c r="B6" s="11" t="s">
        <v>77</v>
      </c>
      <c r="C6" s="8">
        <v>2</v>
      </c>
    </row>
    <row r="7" spans="2:7" x14ac:dyDescent="0.25">
      <c r="B7" s="11" t="s">
        <v>78</v>
      </c>
      <c r="C7" s="8">
        <v>13</v>
      </c>
    </row>
    <row r="8" spans="2:7" x14ac:dyDescent="0.25">
      <c r="B8" s="11" t="s">
        <v>79</v>
      </c>
      <c r="C8" s="8">
        <v>5</v>
      </c>
    </row>
    <row r="9" spans="2:7" x14ac:dyDescent="0.25">
      <c r="B9" s="11" t="s">
        <v>80</v>
      </c>
      <c r="C9" s="8">
        <v>29</v>
      </c>
    </row>
    <row r="10" spans="2:7" x14ac:dyDescent="0.25">
      <c r="B10" s="11" t="s">
        <v>81</v>
      </c>
      <c r="C10" s="8">
        <v>4</v>
      </c>
    </row>
    <row r="12" spans="2:7" x14ac:dyDescent="0.25">
      <c r="B12" s="11" t="s">
        <v>82</v>
      </c>
      <c r="C12" s="8">
        <f>C10-C6*C8</f>
        <v>-6</v>
      </c>
      <c r="E12" s="43" t="s">
        <v>87</v>
      </c>
      <c r="F12" s="43"/>
    </row>
    <row r="13" spans="2:7" x14ac:dyDescent="0.25">
      <c r="B13" s="11" t="s">
        <v>71</v>
      </c>
      <c r="C13" s="8">
        <f>C7-C6^2</f>
        <v>9</v>
      </c>
      <c r="E13" s="11" t="s">
        <v>88</v>
      </c>
      <c r="F13" s="22">
        <f>C12/C13</f>
        <v>-0.66666666666666663</v>
      </c>
      <c r="G13" s="50">
        <f>-2/3</f>
        <v>-0.66666666666666663</v>
      </c>
    </row>
    <row r="14" spans="2:7" x14ac:dyDescent="0.25">
      <c r="B14" s="11" t="s">
        <v>83</v>
      </c>
      <c r="C14" s="8">
        <f>C9-C8^2</f>
        <v>4</v>
      </c>
      <c r="E14" s="11" t="s">
        <v>89</v>
      </c>
      <c r="F14" s="22">
        <f>C8-F13*C6</f>
        <v>6.333333333333333</v>
      </c>
      <c r="G14" s="50" t="s">
        <v>92</v>
      </c>
    </row>
    <row r="15" spans="2:7" x14ac:dyDescent="0.25">
      <c r="B15" s="11" t="s">
        <v>84</v>
      </c>
      <c r="C15" s="8">
        <f>SQRT(C13)</f>
        <v>3</v>
      </c>
      <c r="E15" s="43" t="s">
        <v>90</v>
      </c>
      <c r="F15" s="43"/>
    </row>
    <row r="16" spans="2:7" x14ac:dyDescent="0.25">
      <c r="B16" s="11" t="s">
        <v>85</v>
      </c>
      <c r="C16" s="8">
        <f>SQRT(C14)</f>
        <v>2</v>
      </c>
    </row>
    <row r="17" spans="2:3" x14ac:dyDescent="0.25">
      <c r="B17" s="11" t="s">
        <v>86</v>
      </c>
      <c r="C17" s="8">
        <f>C12/(C15*C16)</f>
        <v>-1</v>
      </c>
    </row>
    <row r="18" spans="2:3" x14ac:dyDescent="0.25">
      <c r="B18" s="11" t="s">
        <v>91</v>
      </c>
      <c r="C18" s="8">
        <v>49</v>
      </c>
    </row>
  </sheetData>
  <mergeCells count="3">
    <mergeCell ref="B3:E3"/>
    <mergeCell ref="E12:F12"/>
    <mergeCell ref="E15:F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D301-1D4F-4566-8AE6-17B0AA052906}">
  <dimension ref="B1:E19"/>
  <sheetViews>
    <sheetView tabSelected="1" workbookViewId="0">
      <selection activeCell="M7" sqref="M7"/>
    </sheetView>
  </sheetViews>
  <sheetFormatPr baseColWidth="10" defaultRowHeight="15" x14ac:dyDescent="0.25"/>
  <cols>
    <col min="2" max="2" width="19.28515625" customWidth="1"/>
  </cols>
  <sheetData>
    <row r="1" spans="2:5" ht="15.75" thickBot="1" x14ac:dyDescent="0.3"/>
    <row r="2" spans="2:5" x14ac:dyDescent="0.25">
      <c r="B2" s="1"/>
      <c r="C2" s="2"/>
      <c r="D2" s="2"/>
      <c r="E2" s="3"/>
    </row>
    <row r="3" spans="2:5" x14ac:dyDescent="0.25">
      <c r="B3" s="30" t="s">
        <v>93</v>
      </c>
      <c r="C3" s="31"/>
      <c r="D3" s="31"/>
      <c r="E3" s="32"/>
    </row>
    <row r="4" spans="2:5" ht="15.75" thickBot="1" x14ac:dyDescent="0.3">
      <c r="B4" s="5"/>
      <c r="C4" s="6"/>
      <c r="D4" s="6"/>
      <c r="E4" s="7"/>
    </row>
    <row r="6" spans="2:5" x14ac:dyDescent="0.25">
      <c r="B6" s="10" t="s">
        <v>94</v>
      </c>
      <c r="C6" s="8">
        <v>841.8</v>
      </c>
    </row>
    <row r="7" spans="2:5" x14ac:dyDescent="0.25">
      <c r="B7" s="10" t="s">
        <v>95</v>
      </c>
      <c r="C7" s="8">
        <v>10284</v>
      </c>
    </row>
    <row r="8" spans="2:5" x14ac:dyDescent="0.25">
      <c r="B8" s="10" t="s">
        <v>96</v>
      </c>
      <c r="C8" s="8">
        <v>8665.6</v>
      </c>
    </row>
    <row r="9" spans="2:5" x14ac:dyDescent="0.25">
      <c r="B9" s="10" t="s">
        <v>97</v>
      </c>
      <c r="C9" s="8">
        <v>706</v>
      </c>
    </row>
    <row r="10" spans="2:5" x14ac:dyDescent="0.25">
      <c r="B10" s="10" t="s">
        <v>98</v>
      </c>
      <c r="C10" s="8">
        <v>7432</v>
      </c>
    </row>
    <row r="11" spans="2:5" x14ac:dyDescent="0.25">
      <c r="B11" s="10" t="s">
        <v>43</v>
      </c>
      <c r="C11" s="49">
        <v>70</v>
      </c>
    </row>
    <row r="13" spans="2:5" x14ac:dyDescent="0.25">
      <c r="B13" s="11" t="s">
        <v>77</v>
      </c>
      <c r="C13" s="22">
        <f>C6/C11</f>
        <v>12.025714285714285</v>
      </c>
    </row>
    <row r="14" spans="2:5" x14ac:dyDescent="0.25">
      <c r="B14" s="11" t="s">
        <v>78</v>
      </c>
      <c r="C14" s="22">
        <f>C7/C11</f>
        <v>146.91428571428571</v>
      </c>
    </row>
    <row r="15" spans="2:5" x14ac:dyDescent="0.25">
      <c r="B15" s="11" t="s">
        <v>99</v>
      </c>
      <c r="C15" s="23">
        <f>C14-(C13^2)</f>
        <v>2.2964816326530695</v>
      </c>
    </row>
    <row r="16" spans="2:5" x14ac:dyDescent="0.25">
      <c r="B16" s="11" t="s">
        <v>72</v>
      </c>
      <c r="C16" s="22">
        <f>SQRT(C15)</f>
        <v>1.5154146734980065</v>
      </c>
    </row>
    <row r="17" spans="2:3" x14ac:dyDescent="0.25">
      <c r="B17" s="11" t="s">
        <v>81</v>
      </c>
      <c r="C17" s="51">
        <f>C8/C11</f>
        <v>123.79428571428572</v>
      </c>
    </row>
    <row r="18" spans="2:3" x14ac:dyDescent="0.25">
      <c r="B18" s="11" t="s">
        <v>79</v>
      </c>
      <c r="C18" s="51">
        <f>C9/C11</f>
        <v>10.085714285714285</v>
      </c>
    </row>
    <row r="19" spans="2:3" x14ac:dyDescent="0.25">
      <c r="B19" s="11" t="s">
        <v>82</v>
      </c>
      <c r="C19" s="22">
        <f>C17-C13*C18</f>
        <v>2.5063673469387879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Exercice 3</vt:lpstr>
      <vt:lpstr>Exemple cours p13</vt:lpstr>
      <vt:lpstr>Exercice 4</vt:lpstr>
      <vt:lpstr>Exercice 5</vt:lpstr>
      <vt:lpstr>Exercice 6</vt:lpstr>
      <vt:lpstr>Exercice 7 </vt:lpstr>
      <vt:lpstr>Exercice 8</vt:lpstr>
      <vt:lpstr>Exercice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lefrancois</dc:creator>
  <cp:lastModifiedBy>thibaut lefrancois</cp:lastModifiedBy>
  <dcterms:created xsi:type="dcterms:W3CDTF">2023-03-23T10:36:07Z</dcterms:created>
  <dcterms:modified xsi:type="dcterms:W3CDTF">2023-04-24T13:32:35Z</dcterms:modified>
</cp:coreProperties>
</file>