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codeName="ThisWorkbook" defaultThemeVersion="124226"/>
  <mc:AlternateContent xmlns:mc="http://schemas.openxmlformats.org/markup-compatibility/2006">
    <mc:Choice Requires="x15">
      <x15ac:absPath xmlns:x15ac="http://schemas.microsoft.com/office/spreadsheetml/2010/11/ac" url="D:\Programming\apache-reporting-poi\ReportingApachePOI Combine Test\Reporting Apache POI\reporting-apache-poi-template-gateway\src\main\resources\com\inductiveautomation\apachepoi\"/>
    </mc:Choice>
  </mc:AlternateContent>
  <xr:revisionPtr revIDLastSave="0" documentId="13_ncr:1_{8D4B2A09-1C17-42E7-A7CC-0FF067D1AB08}" xr6:coauthVersionLast="34" xr6:coauthVersionMax="34" xr10:uidLastSave="{00000000-0000-0000-0000-000000000000}"/>
  <bookViews>
    <workbookView xWindow="0" yWindow="0" windowWidth="19425" windowHeight="9375" xr2:uid="{00000000-000D-0000-FFFF-FFFF00000000}"/>
  </bookViews>
  <sheets>
    <sheet name="EPA Monthly Summary" sheetId="14" r:id="rId1"/>
    <sheet name="Turbidity Data" sheetId="2" r:id="rId2"/>
    <sheet name="Operational Worksheet" sheetId="11" r:id="rId3"/>
    <sheet name="DISINFECTION REPORT" sheetId="9" r:id="rId4"/>
    <sheet name="SEQUENCE 1" sheetId="10" r:id="rId5"/>
    <sheet name="CT Description" sheetId="15" r:id="rId6"/>
  </sheets>
  <externalReferences>
    <externalReference r:id="rId7"/>
  </externalReferences>
  <definedNames>
    <definedName name="date" localSheetId="5">[1]Calculations!#REF!</definedName>
    <definedName name="date">[1]Calculations!#REF!</definedName>
    <definedName name="_xlnm.Print_Area" localSheetId="2">'Operational Worksheet'!$B$1:$W$205</definedName>
    <definedName name="_xlnm.Print_Area" localSheetId="4">'SEQUENCE 1'!$A$1:$J$56</definedName>
    <definedName name="wrn.Facility._.Report." localSheetId="5" hidden="1">{#N/A,#N/A,FALSE,"TURBIDITY REPORT";#N/A,#N/A,FALSE,"DISINFECTION REPORT";#N/A,#N/A,FALSE,"QUALITY REPORT";#N/A,#N/A,FALSE,"SEQUENCE 1";#N/A,#N/A,FALSE,"SEQUENCE 2";#N/A,#N/A,FALSE,"SEQUENCE 3";#N/A,#N/A,FALSE,"SEQUENCE 4";#N/A,#N/A,FALSE,"SEQUENCE 5"}</definedName>
    <definedName name="wrn.Facility._.Report." hidden="1">{#N/A,#N/A,FALSE,"TURBIDITY REPORT";#N/A,#N/A,FALSE,"DISINFECTION REPORT";#N/A,#N/A,FALSE,"QUALITY REPORT";#N/A,#N/A,FALSE,"SEQUENCE 1";#N/A,#N/A,FALSE,"SEQUENCE 2";#N/A,#N/A,FALSE,"SEQUENCE 3";#N/A,#N/A,FALSE,"SEQUENCE 4";#N/A,#N/A,FALSE,"SEQUENCE 5"}</definedName>
  </definedNames>
  <calcPr calcId="179021" iterate="1"/>
</workbook>
</file>

<file path=xl/calcChain.xml><?xml version="1.0" encoding="utf-8"?>
<calcChain xmlns="http://schemas.openxmlformats.org/spreadsheetml/2006/main">
  <c r="E23" i="10" l="1"/>
  <c r="I45" i="2" l="1"/>
  <c r="AB14" i="14" l="1"/>
  <c r="N51" i="14" l="1"/>
  <c r="C3" i="9" l="1"/>
  <c r="C2" i="10"/>
  <c r="I16" i="2" l="1"/>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15" i="2"/>
  <c r="I46" i="2" s="1"/>
  <c r="F9" i="11" l="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F542" i="11"/>
  <c r="F543" i="11"/>
  <c r="F544" i="11"/>
  <c r="F545" i="11"/>
  <c r="F546" i="11"/>
  <c r="F547" i="11"/>
  <c r="F548" i="11"/>
  <c r="F549" i="11"/>
  <c r="F550" i="11"/>
  <c r="F551" i="11"/>
  <c r="F552" i="11"/>
  <c r="F553" i="11"/>
  <c r="F554" i="11"/>
  <c r="F555" i="11"/>
  <c r="F556" i="11"/>
  <c r="F557" i="11"/>
  <c r="F558" i="11"/>
  <c r="F559" i="11"/>
  <c r="F560" i="11"/>
  <c r="F561" i="11"/>
  <c r="F562" i="11"/>
  <c r="F563" i="11"/>
  <c r="F564" i="11"/>
  <c r="F565" i="11"/>
  <c r="F566" i="11"/>
  <c r="F567" i="11"/>
  <c r="F568" i="11"/>
  <c r="F569" i="11"/>
  <c r="F570" i="11"/>
  <c r="F571" i="11"/>
  <c r="F572" i="11"/>
  <c r="F573" i="11"/>
  <c r="F574" i="11"/>
  <c r="F575" i="11"/>
  <c r="F576" i="11"/>
  <c r="F577" i="11"/>
  <c r="F578" i="11"/>
  <c r="F579" i="11"/>
  <c r="F580" i="11"/>
  <c r="F581" i="11"/>
  <c r="F582" i="11"/>
  <c r="F583" i="11"/>
  <c r="F584" i="11"/>
  <c r="F585" i="11"/>
  <c r="F586" i="11"/>
  <c r="F587" i="11"/>
  <c r="F588" i="11"/>
  <c r="F589" i="11"/>
  <c r="F590" i="11"/>
  <c r="F591" i="11"/>
  <c r="F592" i="11"/>
  <c r="F593" i="11"/>
  <c r="F594" i="11"/>
  <c r="F595" i="11"/>
  <c r="F596" i="11"/>
  <c r="F597" i="11"/>
  <c r="F598" i="11"/>
  <c r="F599" i="11"/>
  <c r="F600" i="11"/>
  <c r="F601" i="11"/>
  <c r="F602" i="11"/>
  <c r="F603" i="11"/>
  <c r="F604" i="11"/>
  <c r="F605" i="11"/>
  <c r="F606" i="11"/>
  <c r="F607" i="11"/>
  <c r="F608" i="11"/>
  <c r="F609" i="11"/>
  <c r="F610" i="11"/>
  <c r="F611" i="11"/>
  <c r="F612" i="11"/>
  <c r="F613" i="11"/>
  <c r="F614" i="11"/>
  <c r="F615" i="11"/>
  <c r="F616" i="11"/>
  <c r="F617" i="11"/>
  <c r="F618" i="11"/>
  <c r="F619" i="11"/>
  <c r="F620" i="11"/>
  <c r="F621" i="11"/>
  <c r="F622" i="11"/>
  <c r="F623" i="11"/>
  <c r="F624" i="11"/>
  <c r="F625" i="11"/>
  <c r="F626" i="11"/>
  <c r="F627" i="11"/>
  <c r="F628" i="11"/>
  <c r="F629" i="11"/>
  <c r="F630" i="11"/>
  <c r="F631" i="11"/>
  <c r="F632" i="11"/>
  <c r="F633" i="11"/>
  <c r="F634" i="11"/>
  <c r="F635" i="11"/>
  <c r="F636" i="11"/>
  <c r="F637" i="11"/>
  <c r="F638" i="11"/>
  <c r="F639" i="11"/>
  <c r="F640" i="11"/>
  <c r="F641" i="11"/>
  <c r="F642" i="11"/>
  <c r="F643" i="11"/>
  <c r="F644" i="11"/>
  <c r="F645" i="11"/>
  <c r="F646" i="11"/>
  <c r="F647" i="11"/>
  <c r="F648" i="11"/>
  <c r="F649" i="11"/>
  <c r="F650" i="11"/>
  <c r="F651" i="11"/>
  <c r="F652" i="11"/>
  <c r="F653" i="11"/>
  <c r="F654" i="11"/>
  <c r="F655" i="11"/>
  <c r="F656" i="11"/>
  <c r="F657" i="11"/>
  <c r="F658" i="11"/>
  <c r="F659" i="11"/>
  <c r="F660" i="11"/>
  <c r="F661" i="11"/>
  <c r="F662" i="11"/>
  <c r="F663" i="11"/>
  <c r="F664" i="11"/>
  <c r="F665" i="11"/>
  <c r="F666" i="11"/>
  <c r="F667" i="11"/>
  <c r="F668" i="11"/>
  <c r="F669" i="11"/>
  <c r="F670" i="11"/>
  <c r="F671" i="11"/>
  <c r="F672" i="11"/>
  <c r="F673" i="11"/>
  <c r="F674" i="11"/>
  <c r="F675" i="11"/>
  <c r="F676" i="11"/>
  <c r="F677" i="11"/>
  <c r="F678" i="11"/>
  <c r="F679" i="11"/>
  <c r="F680" i="11"/>
  <c r="F681" i="11"/>
  <c r="F682" i="11"/>
  <c r="F683" i="11"/>
  <c r="F684" i="11"/>
  <c r="F685" i="11"/>
  <c r="F686" i="11"/>
  <c r="F687" i="11"/>
  <c r="F688" i="11"/>
  <c r="F689" i="11"/>
  <c r="F690" i="11"/>
  <c r="F691" i="11"/>
  <c r="F692" i="11"/>
  <c r="F693" i="11"/>
  <c r="F694" i="11"/>
  <c r="F695" i="11"/>
  <c r="F696" i="11"/>
  <c r="F697" i="11"/>
  <c r="F698" i="11"/>
  <c r="F699" i="11"/>
  <c r="F700" i="11"/>
  <c r="F701" i="11"/>
  <c r="F702" i="11"/>
  <c r="F703" i="11"/>
  <c r="F704" i="11"/>
  <c r="F705" i="11"/>
  <c r="F706" i="11"/>
  <c r="F707" i="11"/>
  <c r="F708" i="11"/>
  <c r="F709" i="11"/>
  <c r="F710" i="11"/>
  <c r="F711" i="11"/>
  <c r="F712" i="11"/>
  <c r="F713" i="11"/>
  <c r="F714" i="11"/>
  <c r="F715" i="11"/>
  <c r="F716" i="11"/>
  <c r="F717" i="11"/>
  <c r="F718" i="11"/>
  <c r="F719" i="11"/>
  <c r="F720" i="11"/>
  <c r="F721" i="11"/>
  <c r="F722" i="11"/>
  <c r="F723" i="11"/>
  <c r="F724" i="11"/>
  <c r="F725" i="11"/>
  <c r="F726" i="11"/>
  <c r="F727" i="11"/>
  <c r="F728" i="11"/>
  <c r="F729" i="11"/>
  <c r="F730" i="11"/>
  <c r="F731" i="11"/>
  <c r="F732" i="11"/>
  <c r="F733" i="11"/>
  <c r="F734" i="11"/>
  <c r="F735" i="11"/>
  <c r="F736" i="11"/>
  <c r="F737" i="11"/>
  <c r="F738" i="11"/>
  <c r="F739" i="11"/>
  <c r="F740" i="11"/>
  <c r="F741" i="11"/>
  <c r="F742" i="11"/>
  <c r="F743" i="11"/>
  <c r="F744" i="11"/>
  <c r="F745" i="11"/>
  <c r="F746" i="11"/>
  <c r="F747" i="11"/>
  <c r="F748" i="11"/>
  <c r="F749" i="11"/>
  <c r="F750" i="11"/>
  <c r="F751" i="11"/>
  <c r="F8" i="11"/>
  <c r="J764" i="11" l="1"/>
  <c r="K9" i="11" l="1"/>
  <c r="K17" i="11"/>
  <c r="K25" i="11"/>
  <c r="K33" i="11"/>
  <c r="K41" i="11"/>
  <c r="K49" i="11"/>
  <c r="K57" i="11"/>
  <c r="K65" i="11"/>
  <c r="K73" i="11"/>
  <c r="K81" i="11"/>
  <c r="K89" i="11"/>
  <c r="K97" i="11"/>
  <c r="K105" i="11"/>
  <c r="K113" i="11"/>
  <c r="K121" i="11"/>
  <c r="K129" i="11"/>
  <c r="K137" i="11"/>
  <c r="K145" i="11"/>
  <c r="K153" i="11"/>
  <c r="K161" i="11"/>
  <c r="K169" i="11"/>
  <c r="K177" i="11"/>
  <c r="K185" i="11"/>
  <c r="K193" i="11"/>
  <c r="K201" i="11"/>
  <c r="K209" i="11"/>
  <c r="K217" i="11"/>
  <c r="K225" i="11"/>
  <c r="K233" i="11"/>
  <c r="K241" i="11"/>
  <c r="K249" i="11"/>
  <c r="K257" i="11"/>
  <c r="K265" i="11"/>
  <c r="K273" i="11"/>
  <c r="K281" i="11"/>
  <c r="K289" i="11"/>
  <c r="K297" i="11"/>
  <c r="K305" i="11"/>
  <c r="K313" i="11"/>
  <c r="K321" i="11"/>
  <c r="K329" i="11"/>
  <c r="K337" i="11"/>
  <c r="K345" i="11"/>
  <c r="K353" i="11"/>
  <c r="K361" i="11"/>
  <c r="K369" i="11"/>
  <c r="K377" i="11"/>
  <c r="K385" i="11"/>
  <c r="K393" i="11"/>
  <c r="K401" i="11"/>
  <c r="K409" i="11"/>
  <c r="K417" i="11"/>
  <c r="K425" i="11"/>
  <c r="K433" i="11"/>
  <c r="K441" i="11"/>
  <c r="K449" i="11"/>
  <c r="K457" i="11"/>
  <c r="K465" i="11"/>
  <c r="K473" i="11"/>
  <c r="K481" i="11"/>
  <c r="K489" i="11"/>
  <c r="K497" i="11"/>
  <c r="K505" i="11"/>
  <c r="K513" i="11"/>
  <c r="K521" i="11"/>
  <c r="K529" i="11"/>
  <c r="K537" i="11"/>
  <c r="K545" i="11"/>
  <c r="K553" i="11"/>
  <c r="K561" i="11"/>
  <c r="K569" i="11"/>
  <c r="K577" i="11"/>
  <c r="K585" i="11"/>
  <c r="K593" i="11"/>
  <c r="K601" i="11"/>
  <c r="K609" i="11"/>
  <c r="K617" i="11"/>
  <c r="K625" i="11"/>
  <c r="K633" i="11"/>
  <c r="K641" i="11"/>
  <c r="K649" i="11"/>
  <c r="K657" i="11"/>
  <c r="K665" i="11"/>
  <c r="K673" i="11"/>
  <c r="K681" i="11"/>
  <c r="K10" i="11"/>
  <c r="K18" i="11"/>
  <c r="K26" i="11"/>
  <c r="K34" i="11"/>
  <c r="K42" i="11"/>
  <c r="K50" i="11"/>
  <c r="K58" i="11"/>
  <c r="K66" i="11"/>
  <c r="K74" i="11"/>
  <c r="K82" i="11"/>
  <c r="K90" i="11"/>
  <c r="K98" i="11"/>
  <c r="K106" i="11"/>
  <c r="K114" i="11"/>
  <c r="K122" i="11"/>
  <c r="K130" i="11"/>
  <c r="K138" i="11"/>
  <c r="K146" i="11"/>
  <c r="K154" i="11"/>
  <c r="K162" i="11"/>
  <c r="K170" i="11"/>
  <c r="K178" i="11"/>
  <c r="K186" i="11"/>
  <c r="K194" i="11"/>
  <c r="K202" i="11"/>
  <c r="K210" i="11"/>
  <c r="K218" i="11"/>
  <c r="K226" i="11"/>
  <c r="K234" i="11"/>
  <c r="K242" i="11"/>
  <c r="K250" i="11"/>
  <c r="K258" i="11"/>
  <c r="K266" i="11"/>
  <c r="K274" i="11"/>
  <c r="K282" i="11"/>
  <c r="K290" i="11"/>
  <c r="K298" i="11"/>
  <c r="K306" i="11"/>
  <c r="K314" i="11"/>
  <c r="K322" i="11"/>
  <c r="K330" i="11"/>
  <c r="K338" i="11"/>
  <c r="K346" i="11"/>
  <c r="K354" i="11"/>
  <c r="K362" i="11"/>
  <c r="K370" i="11"/>
  <c r="K378" i="11"/>
  <c r="K386" i="11"/>
  <c r="K394" i="11"/>
  <c r="K402" i="11"/>
  <c r="K410" i="11"/>
  <c r="K418" i="11"/>
  <c r="K426" i="11"/>
  <c r="K434" i="11"/>
  <c r="K442" i="11"/>
  <c r="K450" i="11"/>
  <c r="K458" i="11"/>
  <c r="K466" i="11"/>
  <c r="K474" i="11"/>
  <c r="K482" i="11"/>
  <c r="K490" i="11"/>
  <c r="K498" i="11"/>
  <c r="K506" i="11"/>
  <c r="K514" i="11"/>
  <c r="K522" i="11"/>
  <c r="K530" i="11"/>
  <c r="K538" i="11"/>
  <c r="K546" i="11"/>
  <c r="K554" i="11"/>
  <c r="K562" i="11"/>
  <c r="K570" i="11"/>
  <c r="K578" i="11"/>
  <c r="K586" i="11"/>
  <c r="K594" i="11"/>
  <c r="K602" i="11"/>
  <c r="K610" i="11"/>
  <c r="K618" i="11"/>
  <c r="K626" i="11"/>
  <c r="K634" i="11"/>
  <c r="K642" i="11"/>
  <c r="K650" i="11"/>
  <c r="K658" i="11"/>
  <c r="K666" i="11"/>
  <c r="K674" i="11"/>
  <c r="K682" i="11"/>
  <c r="K11" i="11"/>
  <c r="K19" i="11"/>
  <c r="K27" i="11"/>
  <c r="K35" i="11"/>
  <c r="K43" i="11"/>
  <c r="K51" i="11"/>
  <c r="K59" i="11"/>
  <c r="K67" i="11"/>
  <c r="K75" i="11"/>
  <c r="K83" i="11"/>
  <c r="K91" i="11"/>
  <c r="K99" i="11"/>
  <c r="K107" i="11"/>
  <c r="K115" i="11"/>
  <c r="K123" i="11"/>
  <c r="K131" i="11"/>
  <c r="K139" i="11"/>
  <c r="K147" i="11"/>
  <c r="K155" i="11"/>
  <c r="K163" i="11"/>
  <c r="K171" i="11"/>
  <c r="K179" i="11"/>
  <c r="K187" i="11"/>
  <c r="K195" i="11"/>
  <c r="K203" i="11"/>
  <c r="K211" i="11"/>
  <c r="K219" i="11"/>
  <c r="K227" i="11"/>
  <c r="K235" i="11"/>
  <c r="K243" i="11"/>
  <c r="K251" i="11"/>
  <c r="K259" i="11"/>
  <c r="K267" i="11"/>
  <c r="K275" i="11"/>
  <c r="K283" i="11"/>
  <c r="K291" i="11"/>
  <c r="K299" i="11"/>
  <c r="K307" i="11"/>
  <c r="K315" i="11"/>
  <c r="K323" i="11"/>
  <c r="K331" i="11"/>
  <c r="K339" i="11"/>
  <c r="K347" i="11"/>
  <c r="K355" i="11"/>
  <c r="K363" i="11"/>
  <c r="K371" i="11"/>
  <c r="K379" i="11"/>
  <c r="K387" i="11"/>
  <c r="K395" i="11"/>
  <c r="K403" i="11"/>
  <c r="K411" i="11"/>
  <c r="K419" i="11"/>
  <c r="K427" i="11"/>
  <c r="K435" i="11"/>
  <c r="K443" i="11"/>
  <c r="K451" i="11"/>
  <c r="K459" i="11"/>
  <c r="K467" i="11"/>
  <c r="K475" i="11"/>
  <c r="K483" i="11"/>
  <c r="K491" i="11"/>
  <c r="K499" i="11"/>
  <c r="K507" i="11"/>
  <c r="K515" i="11"/>
  <c r="K523" i="11"/>
  <c r="K531" i="11"/>
  <c r="K539" i="11"/>
  <c r="K547" i="11"/>
  <c r="K555" i="11"/>
  <c r="K563" i="11"/>
  <c r="K571" i="11"/>
  <c r="K579" i="11"/>
  <c r="K587" i="11"/>
  <c r="K595" i="11"/>
  <c r="K603" i="11"/>
  <c r="K611" i="11"/>
  <c r="K619" i="11"/>
  <c r="K627" i="11"/>
  <c r="K635" i="11"/>
  <c r="K643" i="11"/>
  <c r="K651" i="11"/>
  <c r="K659" i="11"/>
  <c r="K667" i="11"/>
  <c r="K675" i="11"/>
  <c r="K683" i="11"/>
  <c r="K12" i="11"/>
  <c r="K20" i="11"/>
  <c r="K28" i="11"/>
  <c r="K36" i="11"/>
  <c r="K44" i="11"/>
  <c r="K52" i="11"/>
  <c r="K60" i="11"/>
  <c r="K68" i="11"/>
  <c r="K76" i="11"/>
  <c r="K84" i="11"/>
  <c r="K92" i="11"/>
  <c r="K100" i="11"/>
  <c r="K108" i="11"/>
  <c r="K116" i="11"/>
  <c r="K124" i="11"/>
  <c r="K132" i="11"/>
  <c r="K140" i="11"/>
  <c r="K148" i="11"/>
  <c r="K156" i="11"/>
  <c r="K164" i="11"/>
  <c r="K172" i="11"/>
  <c r="K180" i="11"/>
  <c r="K188" i="11"/>
  <c r="K196" i="11"/>
  <c r="K204" i="11"/>
  <c r="K212" i="11"/>
  <c r="K220" i="11"/>
  <c r="K228" i="11"/>
  <c r="K236" i="11"/>
  <c r="K244" i="11"/>
  <c r="K252" i="11"/>
  <c r="K260" i="11"/>
  <c r="K268" i="11"/>
  <c r="K276" i="11"/>
  <c r="K284" i="11"/>
  <c r="K292" i="11"/>
  <c r="K300" i="11"/>
  <c r="K308" i="11"/>
  <c r="K316" i="11"/>
  <c r="K324" i="11"/>
  <c r="K332" i="11"/>
  <c r="K340" i="11"/>
  <c r="K348" i="11"/>
  <c r="K356" i="11"/>
  <c r="K364" i="11"/>
  <c r="K372" i="11"/>
  <c r="K380" i="11"/>
  <c r="K388" i="11"/>
  <c r="K396" i="11"/>
  <c r="K404" i="11"/>
  <c r="K412" i="11"/>
  <c r="K420" i="11"/>
  <c r="K428" i="11"/>
  <c r="K436" i="11"/>
  <c r="K444" i="11"/>
  <c r="K452" i="11"/>
  <c r="K13" i="11"/>
  <c r="K21" i="11"/>
  <c r="K29" i="11"/>
  <c r="K37" i="11"/>
  <c r="K45" i="11"/>
  <c r="K53" i="11"/>
  <c r="K61" i="11"/>
  <c r="K69" i="11"/>
  <c r="K77" i="11"/>
  <c r="K85" i="11"/>
  <c r="K93" i="11"/>
  <c r="K101" i="11"/>
  <c r="K109" i="11"/>
  <c r="K117" i="11"/>
  <c r="K125" i="11"/>
  <c r="K133" i="11"/>
  <c r="K141" i="11"/>
  <c r="K149" i="11"/>
  <c r="K157" i="11"/>
  <c r="K165" i="11"/>
  <c r="K173" i="11"/>
  <c r="K181" i="11"/>
  <c r="K189" i="11"/>
  <c r="K197" i="11"/>
  <c r="K205" i="11"/>
  <c r="K213" i="11"/>
  <c r="K221" i="11"/>
  <c r="K229" i="11"/>
  <c r="K237" i="11"/>
  <c r="K245" i="11"/>
  <c r="K253" i="11"/>
  <c r="K261" i="11"/>
  <c r="K269" i="11"/>
  <c r="K277" i="11"/>
  <c r="K285" i="11"/>
  <c r="K293" i="11"/>
  <c r="K301" i="11"/>
  <c r="K309" i="11"/>
  <c r="K317" i="11"/>
  <c r="K325" i="11"/>
  <c r="K333" i="11"/>
  <c r="K341" i="11"/>
  <c r="K349" i="11"/>
  <c r="K357" i="11"/>
  <c r="K365" i="11"/>
  <c r="K373" i="11"/>
  <c r="K381" i="11"/>
  <c r="K389" i="11"/>
  <c r="K397" i="11"/>
  <c r="K405" i="11"/>
  <c r="K413" i="11"/>
  <c r="K421" i="11"/>
  <c r="K429" i="11"/>
  <c r="K437" i="11"/>
  <c r="K445" i="11"/>
  <c r="K453" i="11"/>
  <c r="K461" i="11"/>
  <c r="K469" i="11"/>
  <c r="K477" i="11"/>
  <c r="K485" i="11"/>
  <c r="K493" i="11"/>
  <c r="K501" i="11"/>
  <c r="K509" i="11"/>
  <c r="K517" i="11"/>
  <c r="K525" i="11"/>
  <c r="K533" i="11"/>
  <c r="K541" i="11"/>
  <c r="K549" i="11"/>
  <c r="K557" i="11"/>
  <c r="K565" i="11"/>
  <c r="K573" i="11"/>
  <c r="K581" i="11"/>
  <c r="K589" i="11"/>
  <c r="K597" i="11"/>
  <c r="K605" i="11"/>
  <c r="K613" i="11"/>
  <c r="K621" i="11"/>
  <c r="K629" i="11"/>
  <c r="K637" i="11"/>
  <c r="K645" i="11"/>
  <c r="K653" i="11"/>
  <c r="K661" i="11"/>
  <c r="K669" i="11"/>
  <c r="K677" i="11"/>
  <c r="K685" i="11"/>
  <c r="K14" i="11"/>
  <c r="K22" i="11"/>
  <c r="K30" i="11"/>
  <c r="K38" i="11"/>
  <c r="K46" i="11"/>
  <c r="K54" i="11"/>
  <c r="K62" i="11"/>
  <c r="K70" i="11"/>
  <c r="K78" i="11"/>
  <c r="K86" i="11"/>
  <c r="K94" i="11"/>
  <c r="K102" i="11"/>
  <c r="K110" i="11"/>
  <c r="K118" i="11"/>
  <c r="K126" i="11"/>
  <c r="K134" i="11"/>
  <c r="K142" i="11"/>
  <c r="K150" i="11"/>
  <c r="K158" i="11"/>
  <c r="K166" i="11"/>
  <c r="K174" i="11"/>
  <c r="K182" i="11"/>
  <c r="K190" i="11"/>
  <c r="K198" i="11"/>
  <c r="K206" i="11"/>
  <c r="K214" i="11"/>
  <c r="K222" i="11"/>
  <c r="K230" i="11"/>
  <c r="K238" i="11"/>
  <c r="K246" i="11"/>
  <c r="K254" i="11"/>
  <c r="K262" i="11"/>
  <c r="K270" i="11"/>
  <c r="K278" i="11"/>
  <c r="K286" i="11"/>
  <c r="K294" i="11"/>
  <c r="K302" i="11"/>
  <c r="K310" i="11"/>
  <c r="K318" i="11"/>
  <c r="K326" i="11"/>
  <c r="K334" i="11"/>
  <c r="K342" i="11"/>
  <c r="K350" i="11"/>
  <c r="K358" i="11"/>
  <c r="K366" i="11"/>
  <c r="K374" i="11"/>
  <c r="K382" i="11"/>
  <c r="K390" i="11"/>
  <c r="K398" i="11"/>
  <c r="K406" i="11"/>
  <c r="K414" i="11"/>
  <c r="K422" i="11"/>
  <c r="K430" i="11"/>
  <c r="K438" i="11"/>
  <c r="K446" i="11"/>
  <c r="K454" i="11"/>
  <c r="K462" i="11"/>
  <c r="K470" i="11"/>
  <c r="K478" i="11"/>
  <c r="K486" i="11"/>
  <c r="K494" i="11"/>
  <c r="K502" i="11"/>
  <c r="K510" i="11"/>
  <c r="K518" i="11"/>
  <c r="K526" i="11"/>
  <c r="K534" i="11"/>
  <c r="K542" i="11"/>
  <c r="K550" i="11"/>
  <c r="K558" i="11"/>
  <c r="K566" i="11"/>
  <c r="K574" i="11"/>
  <c r="K582" i="11"/>
  <c r="K590" i="11"/>
  <c r="K598" i="11"/>
  <c r="K606" i="11"/>
  <c r="K614" i="11"/>
  <c r="K622" i="11"/>
  <c r="K630" i="11"/>
  <c r="K638" i="11"/>
  <c r="K646" i="11"/>
  <c r="K654" i="11"/>
  <c r="K662" i="11"/>
  <c r="K670" i="11"/>
  <c r="K678" i="11"/>
  <c r="K686" i="11"/>
  <c r="K16" i="11"/>
  <c r="K24" i="11"/>
  <c r="K32" i="11"/>
  <c r="K40" i="11"/>
  <c r="K48" i="11"/>
  <c r="K56" i="11"/>
  <c r="K64" i="11"/>
  <c r="K72" i="11"/>
  <c r="K80" i="11"/>
  <c r="K88" i="11"/>
  <c r="K96" i="11"/>
  <c r="K104" i="11"/>
  <c r="K112" i="11"/>
  <c r="K120" i="11"/>
  <c r="K128" i="11"/>
  <c r="K136" i="11"/>
  <c r="K144" i="11"/>
  <c r="K152" i="11"/>
  <c r="K160" i="11"/>
  <c r="K168" i="11"/>
  <c r="K176" i="11"/>
  <c r="K184" i="11"/>
  <c r="K192" i="11"/>
  <c r="K200" i="11"/>
  <c r="K208" i="11"/>
  <c r="K216" i="11"/>
  <c r="K224" i="11"/>
  <c r="K232" i="11"/>
  <c r="K240" i="11"/>
  <c r="K248" i="11"/>
  <c r="K256" i="11"/>
  <c r="K264" i="11"/>
  <c r="K272" i="11"/>
  <c r="K280" i="11"/>
  <c r="K288" i="11"/>
  <c r="K296" i="11"/>
  <c r="K304" i="11"/>
  <c r="K312" i="11"/>
  <c r="K320" i="11"/>
  <c r="K328" i="11"/>
  <c r="K336" i="11"/>
  <c r="K344" i="11"/>
  <c r="K352" i="11"/>
  <c r="K360" i="11"/>
  <c r="K368" i="11"/>
  <c r="K376" i="11"/>
  <c r="K384" i="11"/>
  <c r="K392" i="11"/>
  <c r="K400" i="11"/>
  <c r="K408" i="11"/>
  <c r="K416" i="11"/>
  <c r="K424" i="11"/>
  <c r="K432" i="11"/>
  <c r="K440" i="11"/>
  <c r="K448" i="11"/>
  <c r="K456" i="11"/>
  <c r="K464" i="11"/>
  <c r="K472" i="11"/>
  <c r="K480" i="11"/>
  <c r="K488" i="11"/>
  <c r="K496" i="11"/>
  <c r="K504" i="11"/>
  <c r="K512" i="11"/>
  <c r="K520" i="11"/>
  <c r="K528" i="11"/>
  <c r="K536" i="11"/>
  <c r="K544" i="11"/>
  <c r="K552" i="11"/>
  <c r="K560" i="11"/>
  <c r="K568" i="11"/>
  <c r="K576" i="11"/>
  <c r="K584" i="11"/>
  <c r="K592" i="11"/>
  <c r="K600" i="11"/>
  <c r="K608" i="11"/>
  <c r="K616" i="11"/>
  <c r="K624" i="11"/>
  <c r="K632" i="11"/>
  <c r="K640" i="11"/>
  <c r="K648" i="11"/>
  <c r="K656" i="11"/>
  <c r="K664" i="11"/>
  <c r="K672" i="11"/>
  <c r="K680" i="11"/>
  <c r="K688" i="11"/>
  <c r="K15" i="11"/>
  <c r="K79" i="11"/>
  <c r="K143" i="11"/>
  <c r="K207" i="11"/>
  <c r="K271" i="11"/>
  <c r="K335" i="11"/>
  <c r="K399" i="11"/>
  <c r="K460" i="11"/>
  <c r="K492" i="11"/>
  <c r="K524" i="11"/>
  <c r="K556" i="11"/>
  <c r="K588" i="11"/>
  <c r="K620" i="11"/>
  <c r="K652" i="11"/>
  <c r="K684" i="11"/>
  <c r="K695" i="11"/>
  <c r="K703" i="11"/>
  <c r="K711" i="11"/>
  <c r="K719" i="11"/>
  <c r="K727" i="11"/>
  <c r="K735" i="11"/>
  <c r="K743" i="11"/>
  <c r="K751" i="11"/>
  <c r="K63" i="11"/>
  <c r="K717" i="11"/>
  <c r="K327" i="11"/>
  <c r="K551" i="11"/>
  <c r="K718" i="11"/>
  <c r="K23" i="11"/>
  <c r="K87" i="11"/>
  <c r="K151" i="11"/>
  <c r="K215" i="11"/>
  <c r="K279" i="11"/>
  <c r="K343" i="11"/>
  <c r="K407" i="11"/>
  <c r="K463" i="11"/>
  <c r="K495" i="11"/>
  <c r="K527" i="11"/>
  <c r="K559" i="11"/>
  <c r="K591" i="11"/>
  <c r="K623" i="11"/>
  <c r="K655" i="11"/>
  <c r="K687" i="11"/>
  <c r="K696" i="11"/>
  <c r="K704" i="11"/>
  <c r="K712" i="11"/>
  <c r="K720" i="11"/>
  <c r="K728" i="11"/>
  <c r="K736" i="11"/>
  <c r="K744" i="11"/>
  <c r="K8" i="11"/>
  <c r="K255" i="11"/>
  <c r="K447" i="11"/>
  <c r="K516" i="11"/>
  <c r="K612" i="11"/>
  <c r="K709" i="11"/>
  <c r="K741" i="11"/>
  <c r="K135" i="11"/>
  <c r="K455" i="11"/>
  <c r="K647" i="11"/>
  <c r="K742" i="11"/>
  <c r="K31" i="11"/>
  <c r="K95" i="11"/>
  <c r="K159" i="11"/>
  <c r="K223" i="11"/>
  <c r="K287" i="11"/>
  <c r="K351" i="11"/>
  <c r="K415" i="11"/>
  <c r="K468" i="11"/>
  <c r="K500" i="11"/>
  <c r="K532" i="11"/>
  <c r="K564" i="11"/>
  <c r="K596" i="11"/>
  <c r="K628" i="11"/>
  <c r="K660" i="11"/>
  <c r="K689" i="11"/>
  <c r="K697" i="11"/>
  <c r="K705" i="11"/>
  <c r="K713" i="11"/>
  <c r="K721" i="11"/>
  <c r="K729" i="11"/>
  <c r="K737" i="11"/>
  <c r="K745" i="11"/>
  <c r="K746" i="11"/>
  <c r="K319" i="11"/>
  <c r="K644" i="11"/>
  <c r="K733" i="11"/>
  <c r="K263" i="11"/>
  <c r="K583" i="11"/>
  <c r="K702" i="11"/>
  <c r="K750" i="11"/>
  <c r="K39" i="11"/>
  <c r="K103" i="11"/>
  <c r="K167" i="11"/>
  <c r="K231" i="11"/>
  <c r="K295" i="11"/>
  <c r="K359" i="11"/>
  <c r="K423" i="11"/>
  <c r="K471" i="11"/>
  <c r="K503" i="11"/>
  <c r="K535" i="11"/>
  <c r="K567" i="11"/>
  <c r="K599" i="11"/>
  <c r="K631" i="11"/>
  <c r="K663" i="11"/>
  <c r="K690" i="11"/>
  <c r="K698" i="11"/>
  <c r="K706" i="11"/>
  <c r="K714" i="11"/>
  <c r="K722" i="11"/>
  <c r="K730" i="11"/>
  <c r="K738" i="11"/>
  <c r="K191" i="11"/>
  <c r="K676" i="11"/>
  <c r="K391" i="11"/>
  <c r="K615" i="11"/>
  <c r="K694" i="11"/>
  <c r="K726" i="11"/>
  <c r="K47" i="11"/>
  <c r="K111" i="11"/>
  <c r="K175" i="11"/>
  <c r="K239" i="11"/>
  <c r="K303" i="11"/>
  <c r="K367" i="11"/>
  <c r="K431" i="11"/>
  <c r="K476" i="11"/>
  <c r="K508" i="11"/>
  <c r="K540" i="11"/>
  <c r="K572" i="11"/>
  <c r="K604" i="11"/>
  <c r="K636" i="11"/>
  <c r="K668" i="11"/>
  <c r="K691" i="11"/>
  <c r="K699" i="11"/>
  <c r="K707" i="11"/>
  <c r="K715" i="11"/>
  <c r="K723" i="11"/>
  <c r="K731" i="11"/>
  <c r="K739" i="11"/>
  <c r="K747" i="11"/>
  <c r="K732" i="11"/>
  <c r="K748" i="11"/>
  <c r="K383" i="11"/>
  <c r="K548" i="11"/>
  <c r="K693" i="11"/>
  <c r="K749" i="11"/>
  <c r="K199" i="11"/>
  <c r="K519" i="11"/>
  <c r="K679" i="11"/>
  <c r="K734" i="11"/>
  <c r="K55" i="11"/>
  <c r="K119" i="11"/>
  <c r="K183" i="11"/>
  <c r="K247" i="11"/>
  <c r="K311" i="11"/>
  <c r="K375" i="11"/>
  <c r="K439" i="11"/>
  <c r="K479" i="11"/>
  <c r="K511" i="11"/>
  <c r="K543" i="11"/>
  <c r="K575" i="11"/>
  <c r="K607" i="11"/>
  <c r="K639" i="11"/>
  <c r="K671" i="11"/>
  <c r="K692" i="11"/>
  <c r="K700" i="11"/>
  <c r="K708" i="11"/>
  <c r="K716" i="11"/>
  <c r="K724" i="11"/>
  <c r="K740" i="11"/>
  <c r="K127" i="11"/>
  <c r="K484" i="11"/>
  <c r="K580" i="11"/>
  <c r="K701" i="11"/>
  <c r="K725" i="11"/>
  <c r="K71" i="11"/>
  <c r="K487" i="11"/>
  <c r="K710" i="11"/>
  <c r="E768" i="11" l="1"/>
  <c r="F768" i="11"/>
  <c r="G768" i="11"/>
  <c r="H768" i="11"/>
  <c r="I768" i="11"/>
  <c r="J768" i="11"/>
  <c r="K768" i="11"/>
  <c r="L768" i="11"/>
  <c r="M768" i="11"/>
  <c r="N768" i="11"/>
  <c r="J8" i="11" s="1"/>
  <c r="O768" i="11"/>
  <c r="P768" i="11"/>
  <c r="Q768" i="11"/>
  <c r="R768" i="11"/>
  <c r="S768" i="11"/>
  <c r="T768" i="11"/>
  <c r="U768" i="11"/>
  <c r="V768" i="11"/>
  <c r="W768" i="11"/>
  <c r="X768" i="11"/>
  <c r="D768" i="11"/>
  <c r="J747" i="11" l="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44" i="11"/>
  <c r="J245" i="11"/>
  <c r="J246" i="11"/>
  <c r="J247" i="11"/>
  <c r="J248" i="11"/>
  <c r="J249" i="11"/>
  <c r="J250" i="11"/>
  <c r="J251" i="11"/>
  <c r="J252" i="11"/>
  <c r="J253" i="11"/>
  <c r="J254" i="11"/>
  <c r="J255" i="11"/>
  <c r="J256" i="11"/>
  <c r="J257" i="11"/>
  <c r="J258" i="11"/>
  <c r="J259" i="11"/>
  <c r="J260" i="11"/>
  <c r="J261" i="11"/>
  <c r="J262" i="11"/>
  <c r="J263" i="11"/>
  <c r="J264" i="11"/>
  <c r="J265" i="11"/>
  <c r="J266" i="11"/>
  <c r="J267" i="11"/>
  <c r="J268" i="11"/>
  <c r="J269" i="11"/>
  <c r="J270" i="11"/>
  <c r="J271" i="11"/>
  <c r="J272" i="11"/>
  <c r="J273" i="11"/>
  <c r="J274" i="11"/>
  <c r="J275" i="11"/>
  <c r="J276" i="11"/>
  <c r="J277" i="11"/>
  <c r="J278" i="11"/>
  <c r="J279" i="11"/>
  <c r="J280" i="11"/>
  <c r="J281" i="11"/>
  <c r="J282" i="11"/>
  <c r="J283" i="11"/>
  <c r="J284" i="11"/>
  <c r="J285" i="11"/>
  <c r="J286" i="11"/>
  <c r="J287" i="11"/>
  <c r="J288" i="11"/>
  <c r="J289" i="11"/>
  <c r="J290" i="11"/>
  <c r="J291" i="11"/>
  <c r="J292" i="11"/>
  <c r="J293" i="11"/>
  <c r="J294" i="11"/>
  <c r="J295" i="11"/>
  <c r="J296" i="11"/>
  <c r="J297" i="11"/>
  <c r="J298" i="11"/>
  <c r="J299" i="11"/>
  <c r="J300" i="11"/>
  <c r="J301" i="11"/>
  <c r="J302" i="11"/>
  <c r="J303" i="11"/>
  <c r="J304" i="11"/>
  <c r="J305" i="11"/>
  <c r="J306" i="11"/>
  <c r="J307" i="11"/>
  <c r="J308" i="11"/>
  <c r="J309" i="11"/>
  <c r="J310" i="11"/>
  <c r="J311" i="11"/>
  <c r="J312" i="11"/>
  <c r="J313" i="11"/>
  <c r="J314" i="11"/>
  <c r="J315" i="11"/>
  <c r="J316" i="11"/>
  <c r="J317" i="11"/>
  <c r="J318" i="11"/>
  <c r="J319" i="11"/>
  <c r="J320" i="11"/>
  <c r="J321" i="11"/>
  <c r="J322" i="11"/>
  <c r="J323" i="11"/>
  <c r="J324" i="11"/>
  <c r="J325" i="11"/>
  <c r="J326" i="11"/>
  <c r="J327" i="11"/>
  <c r="J328" i="11"/>
  <c r="J329" i="11"/>
  <c r="J330" i="11"/>
  <c r="J331" i="11"/>
  <c r="J332" i="11"/>
  <c r="J333" i="11"/>
  <c r="J334" i="11"/>
  <c r="J335" i="11"/>
  <c r="J336" i="11"/>
  <c r="J337" i="11"/>
  <c r="J338" i="11"/>
  <c r="J339" i="11"/>
  <c r="J340" i="11"/>
  <c r="J341" i="11"/>
  <c r="J342" i="11"/>
  <c r="J343" i="11"/>
  <c r="J344" i="11"/>
  <c r="J345" i="11"/>
  <c r="J346" i="11"/>
  <c r="J347" i="11"/>
  <c r="J348" i="11"/>
  <c r="J349" i="11"/>
  <c r="J350" i="11"/>
  <c r="J351" i="11"/>
  <c r="J352" i="11"/>
  <c r="J353" i="11"/>
  <c r="J354" i="11"/>
  <c r="J355" i="11"/>
  <c r="J356" i="11"/>
  <c r="J357" i="11"/>
  <c r="J358" i="11"/>
  <c r="J359" i="11"/>
  <c r="J360" i="11"/>
  <c r="J361" i="11"/>
  <c r="J362" i="11"/>
  <c r="J363" i="11"/>
  <c r="J364" i="11"/>
  <c r="J365" i="11"/>
  <c r="J366" i="11"/>
  <c r="J367" i="11"/>
  <c r="J368" i="11"/>
  <c r="J369" i="11"/>
  <c r="J370" i="11"/>
  <c r="J371" i="11"/>
  <c r="J372" i="11"/>
  <c r="J373" i="11"/>
  <c r="J374" i="11"/>
  <c r="J375" i="11"/>
  <c r="J376" i="11"/>
  <c r="J377" i="11"/>
  <c r="J378" i="11"/>
  <c r="J379" i="11"/>
  <c r="J380" i="11"/>
  <c r="J381" i="11"/>
  <c r="J382" i="11"/>
  <c r="J383" i="11"/>
  <c r="J384" i="11"/>
  <c r="J385" i="11"/>
  <c r="J386" i="11"/>
  <c r="J387" i="11"/>
  <c r="J388" i="11"/>
  <c r="J389" i="11"/>
  <c r="J390" i="11"/>
  <c r="J391" i="11"/>
  <c r="J392" i="11"/>
  <c r="J393" i="11"/>
  <c r="J394" i="11"/>
  <c r="J395" i="11"/>
  <c r="J396" i="11"/>
  <c r="J397" i="11"/>
  <c r="J398" i="11"/>
  <c r="J399" i="11"/>
  <c r="J400" i="11"/>
  <c r="J401" i="11"/>
  <c r="J402" i="11"/>
  <c r="J403" i="11"/>
  <c r="J404" i="11"/>
  <c r="J405" i="11"/>
  <c r="J406" i="11"/>
  <c r="J407" i="11"/>
  <c r="J408" i="11"/>
  <c r="J409" i="11"/>
  <c r="J410" i="11"/>
  <c r="J411" i="11"/>
  <c r="J412" i="11"/>
  <c r="J413" i="11"/>
  <c r="J414" i="11"/>
  <c r="J415" i="11"/>
  <c r="J416" i="11"/>
  <c r="J417" i="11"/>
  <c r="J418" i="11"/>
  <c r="J419" i="11"/>
  <c r="J420" i="11"/>
  <c r="J421" i="11"/>
  <c r="J422" i="11"/>
  <c r="J423" i="11"/>
  <c r="J424" i="11"/>
  <c r="J425" i="11"/>
  <c r="J426" i="11"/>
  <c r="J427" i="11"/>
  <c r="J428" i="11"/>
  <c r="J429" i="11"/>
  <c r="J430" i="11"/>
  <c r="J431" i="11"/>
  <c r="J432" i="11"/>
  <c r="J433" i="11"/>
  <c r="J434" i="11"/>
  <c r="J435" i="11"/>
  <c r="J436" i="11"/>
  <c r="J437" i="11"/>
  <c r="J438" i="11"/>
  <c r="J439" i="11"/>
  <c r="J440" i="11"/>
  <c r="J441" i="11"/>
  <c r="J442" i="11"/>
  <c r="J443" i="11"/>
  <c r="J444" i="11"/>
  <c r="J445" i="11"/>
  <c r="J446" i="11"/>
  <c r="J447" i="11"/>
  <c r="J448" i="11"/>
  <c r="J449" i="11"/>
  <c r="J450" i="11"/>
  <c r="J451" i="11"/>
  <c r="J452" i="11"/>
  <c r="J453" i="11"/>
  <c r="J454" i="11"/>
  <c r="J455" i="11"/>
  <c r="J456" i="11"/>
  <c r="J457" i="11"/>
  <c r="J458" i="11"/>
  <c r="J459" i="11"/>
  <c r="J460" i="11"/>
  <c r="J461" i="11"/>
  <c r="J462" i="11"/>
  <c r="J463" i="11"/>
  <c r="J464" i="11"/>
  <c r="J465" i="11"/>
  <c r="J466" i="11"/>
  <c r="J467" i="11"/>
  <c r="J468" i="11"/>
  <c r="J469" i="11"/>
  <c r="J470" i="11"/>
  <c r="J471" i="11"/>
  <c r="J472" i="11"/>
  <c r="J473" i="11"/>
  <c r="J474" i="11"/>
  <c r="J475" i="11"/>
  <c r="J476" i="11"/>
  <c r="J477" i="11"/>
  <c r="J478" i="11"/>
  <c r="J479" i="11"/>
  <c r="J480" i="11"/>
  <c r="J481" i="11"/>
  <c r="J482" i="11"/>
  <c r="J483" i="11"/>
  <c r="J484" i="11"/>
  <c r="J485" i="11"/>
  <c r="J486" i="11"/>
  <c r="J487" i="11"/>
  <c r="J488" i="11"/>
  <c r="J489" i="11"/>
  <c r="J490" i="11"/>
  <c r="J491" i="11"/>
  <c r="J492" i="11"/>
  <c r="J493" i="11"/>
  <c r="J494" i="11"/>
  <c r="J495" i="11"/>
  <c r="J496" i="11"/>
  <c r="J497" i="11"/>
  <c r="J498" i="11"/>
  <c r="J499" i="11"/>
  <c r="J500" i="11"/>
  <c r="J501" i="11"/>
  <c r="J502" i="11"/>
  <c r="J503" i="11"/>
  <c r="J504" i="11"/>
  <c r="J505" i="11"/>
  <c r="J506" i="11"/>
  <c r="J507" i="11"/>
  <c r="J508" i="11"/>
  <c r="J509" i="11"/>
  <c r="J510" i="11"/>
  <c r="J511" i="11"/>
  <c r="J512" i="11"/>
  <c r="J513" i="11"/>
  <c r="J514" i="11"/>
  <c r="J515" i="11"/>
  <c r="J516" i="11"/>
  <c r="J517" i="11"/>
  <c r="J518" i="11"/>
  <c r="J519" i="11"/>
  <c r="J520" i="11"/>
  <c r="J521" i="11"/>
  <c r="J522" i="11"/>
  <c r="J523" i="11"/>
  <c r="J524" i="11"/>
  <c r="J525" i="11"/>
  <c r="J526" i="11"/>
  <c r="J527" i="11"/>
  <c r="J528" i="11"/>
  <c r="J529" i="11"/>
  <c r="J530" i="11"/>
  <c r="J531" i="11"/>
  <c r="J532" i="11"/>
  <c r="J533" i="11"/>
  <c r="J534" i="11"/>
  <c r="J535" i="11"/>
  <c r="J536" i="11"/>
  <c r="J537" i="11"/>
  <c r="J538" i="11"/>
  <c r="J539" i="11"/>
  <c r="J540" i="11"/>
  <c r="J541" i="11"/>
  <c r="J542" i="11"/>
  <c r="J543" i="11"/>
  <c r="J544" i="11"/>
  <c r="J545" i="11"/>
  <c r="J546" i="11"/>
  <c r="J547" i="11"/>
  <c r="J548" i="11"/>
  <c r="J549" i="11"/>
  <c r="J550" i="11"/>
  <c r="J551" i="11"/>
  <c r="J552" i="11"/>
  <c r="J553" i="11"/>
  <c r="J554" i="11"/>
  <c r="J555" i="11"/>
  <c r="J556" i="11"/>
  <c r="J557" i="11"/>
  <c r="J558" i="11"/>
  <c r="J559" i="11"/>
  <c r="J560" i="11"/>
  <c r="J561" i="11"/>
  <c r="J562" i="11"/>
  <c r="J563" i="11"/>
  <c r="J564" i="11"/>
  <c r="J565" i="11"/>
  <c r="J566" i="11"/>
  <c r="J567" i="11"/>
  <c r="J568" i="11"/>
  <c r="J569" i="11"/>
  <c r="J570" i="11"/>
  <c r="J571" i="11"/>
  <c r="J572" i="11"/>
  <c r="J573" i="11"/>
  <c r="J574" i="11"/>
  <c r="J575" i="11"/>
  <c r="J576" i="11"/>
  <c r="J577" i="11"/>
  <c r="J578" i="11"/>
  <c r="J579" i="11"/>
  <c r="J580" i="11"/>
  <c r="J581" i="11"/>
  <c r="J582" i="11"/>
  <c r="J583" i="11"/>
  <c r="J584" i="11"/>
  <c r="J585" i="11"/>
  <c r="J586" i="11"/>
  <c r="J587" i="11"/>
  <c r="J588" i="11"/>
  <c r="J589" i="11"/>
  <c r="J590" i="11"/>
  <c r="J591" i="11"/>
  <c r="J592" i="11"/>
  <c r="J593" i="11"/>
  <c r="J594" i="11"/>
  <c r="J595" i="11"/>
  <c r="J596" i="11"/>
  <c r="J597" i="11"/>
  <c r="J598" i="11"/>
  <c r="J599" i="11"/>
  <c r="J600" i="11"/>
  <c r="J601" i="11"/>
  <c r="J602" i="11"/>
  <c r="J603" i="11"/>
  <c r="J604" i="11"/>
  <c r="J605" i="11"/>
  <c r="J606" i="11"/>
  <c r="J607" i="11"/>
  <c r="J608" i="11"/>
  <c r="J609" i="11"/>
  <c r="J610" i="11"/>
  <c r="J611" i="11"/>
  <c r="J612" i="11"/>
  <c r="J613" i="11"/>
  <c r="J614" i="11"/>
  <c r="J615" i="11"/>
  <c r="J616" i="11"/>
  <c r="J617" i="11"/>
  <c r="J618" i="11"/>
  <c r="J619" i="11"/>
  <c r="J620" i="11"/>
  <c r="J621" i="11"/>
  <c r="J622" i="11"/>
  <c r="J623" i="11"/>
  <c r="J624" i="11"/>
  <c r="J625" i="11"/>
  <c r="J626" i="11"/>
  <c r="J627" i="11"/>
  <c r="J628" i="11"/>
  <c r="J629" i="11"/>
  <c r="J630" i="11"/>
  <c r="J631" i="11"/>
  <c r="J632" i="11"/>
  <c r="J633" i="11"/>
  <c r="J634" i="11"/>
  <c r="J635" i="11"/>
  <c r="J636" i="11"/>
  <c r="J637" i="11"/>
  <c r="J638" i="11"/>
  <c r="J639" i="11"/>
  <c r="J640" i="11"/>
  <c r="J641" i="11"/>
  <c r="J642" i="11"/>
  <c r="J643" i="11"/>
  <c r="J644" i="11"/>
  <c r="J645" i="11"/>
  <c r="J646" i="11"/>
  <c r="J647" i="11"/>
  <c r="J648" i="11"/>
  <c r="J649" i="11"/>
  <c r="J650" i="11"/>
  <c r="J651" i="11"/>
  <c r="J652" i="11"/>
  <c r="J653" i="11"/>
  <c r="J654" i="11"/>
  <c r="J655" i="11"/>
  <c r="J656" i="11"/>
  <c r="J657" i="11"/>
  <c r="J658" i="11"/>
  <c r="J659" i="11"/>
  <c r="J660" i="11"/>
  <c r="J661" i="11"/>
  <c r="J662" i="11"/>
  <c r="J663" i="11"/>
  <c r="J664" i="11"/>
  <c r="J665" i="11"/>
  <c r="J666" i="11"/>
  <c r="J667" i="11"/>
  <c r="J668" i="11"/>
  <c r="J669" i="11"/>
  <c r="J670" i="11"/>
  <c r="J671" i="11"/>
  <c r="J672" i="11"/>
  <c r="J673" i="11"/>
  <c r="J674" i="11"/>
  <c r="J675" i="11"/>
  <c r="J676" i="11"/>
  <c r="J677" i="11"/>
  <c r="J678" i="11"/>
  <c r="J679" i="11"/>
  <c r="J680" i="11"/>
  <c r="J681" i="11"/>
  <c r="J682" i="11"/>
  <c r="J683" i="11"/>
  <c r="J684" i="11"/>
  <c r="J685" i="11"/>
  <c r="J686" i="11"/>
  <c r="J687" i="11"/>
  <c r="J688" i="11"/>
  <c r="J689" i="11"/>
  <c r="J690" i="11"/>
  <c r="J691" i="11"/>
  <c r="J692" i="11"/>
  <c r="J693" i="11"/>
  <c r="J694" i="11"/>
  <c r="J695" i="11"/>
  <c r="J696" i="11"/>
  <c r="J697" i="11"/>
  <c r="J698" i="11"/>
  <c r="J699" i="11"/>
  <c r="J700" i="11"/>
  <c r="J701" i="11"/>
  <c r="J702" i="11"/>
  <c r="J703" i="11"/>
  <c r="J704" i="11"/>
  <c r="J705" i="11"/>
  <c r="J706" i="11"/>
  <c r="J707" i="11"/>
  <c r="J708" i="11"/>
  <c r="J709" i="11"/>
  <c r="J710" i="11"/>
  <c r="J711" i="11"/>
  <c r="J712" i="11"/>
  <c r="J713" i="11"/>
  <c r="J714" i="11"/>
  <c r="J715" i="11"/>
  <c r="J716" i="11"/>
  <c r="J717" i="11"/>
  <c r="J718" i="11"/>
  <c r="J719" i="11"/>
  <c r="J720" i="11"/>
  <c r="J721" i="11"/>
  <c r="J722" i="11"/>
  <c r="J723" i="11"/>
  <c r="J724" i="11"/>
  <c r="J725" i="11"/>
  <c r="J726" i="11"/>
  <c r="J727" i="11"/>
  <c r="J728" i="11"/>
  <c r="J729" i="11"/>
  <c r="J730" i="11"/>
  <c r="J731" i="11"/>
  <c r="J732" i="11"/>
  <c r="J733" i="11"/>
  <c r="J734" i="11"/>
  <c r="J735" i="11"/>
  <c r="J736" i="11"/>
  <c r="J737" i="11"/>
  <c r="J738" i="11"/>
  <c r="J739" i="11"/>
  <c r="J740" i="11"/>
  <c r="J741" i="11"/>
  <c r="J742" i="11"/>
  <c r="J743" i="11"/>
  <c r="J744" i="11"/>
  <c r="J745" i="11"/>
  <c r="J746" i="11"/>
  <c r="J748" i="11"/>
  <c r="J749" i="11"/>
  <c r="J750" i="11"/>
  <c r="J751" i="11"/>
  <c r="G19" i="10" l="1"/>
  <c r="K43" i="2" l="1"/>
  <c r="K45" i="2"/>
  <c r="K44" i="2"/>
  <c r="K42" i="2"/>
  <c r="K41" i="2"/>
  <c r="K40" i="2"/>
  <c r="K39" i="2"/>
  <c r="K38" i="2"/>
  <c r="K37" i="2"/>
  <c r="K36" i="2"/>
  <c r="K35" i="2"/>
  <c r="K34" i="2"/>
  <c r="K33" i="2"/>
  <c r="K32" i="2"/>
  <c r="K31" i="2"/>
  <c r="K30" i="2"/>
  <c r="K29" i="2"/>
  <c r="K28" i="2"/>
  <c r="K27" i="2"/>
  <c r="K26" i="2"/>
  <c r="K24" i="2"/>
  <c r="K23" i="2"/>
  <c r="K22" i="2"/>
  <c r="K21" i="2"/>
  <c r="K20" i="2"/>
  <c r="K19" i="2"/>
  <c r="K18" i="2"/>
  <c r="K17" i="2"/>
  <c r="K16" i="2"/>
  <c r="K15" i="2"/>
  <c r="J34" i="2"/>
  <c r="J40" i="2"/>
  <c r="I16" i="10" l="1"/>
  <c r="M50" i="11" l="1"/>
  <c r="M51" i="11"/>
  <c r="M94"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8" i="11"/>
  <c r="M261" i="11"/>
  <c r="M262" i="11"/>
  <c r="M263" i="11"/>
  <c r="M264" i="11"/>
  <c r="M265" i="11"/>
  <c r="M266" i="11"/>
  <c r="M267" i="11"/>
  <c r="M268" i="11"/>
  <c r="M269" i="11"/>
  <c r="M270" i="11"/>
  <c r="M271" i="11"/>
  <c r="M272" i="11"/>
  <c r="M273" i="11"/>
  <c r="M274" i="11"/>
  <c r="M275" i="11"/>
  <c r="M276" i="11"/>
  <c r="M277" i="11"/>
  <c r="M278" i="11"/>
  <c r="M279" i="11"/>
  <c r="M290" i="11"/>
  <c r="M592" i="11"/>
  <c r="M593" i="11"/>
  <c r="M594" i="11"/>
  <c r="M595" i="11"/>
  <c r="M596" i="11"/>
  <c r="M674" i="11"/>
  <c r="M675" i="11"/>
  <c r="M676" i="11"/>
  <c r="M724" i="11"/>
  <c r="M725" i="11"/>
  <c r="L17" i="11" l="1"/>
  <c r="L8" i="11"/>
  <c r="C32" i="10"/>
  <c r="C31" i="10"/>
  <c r="C30" i="10"/>
  <c r="C29" i="10"/>
  <c r="C28" i="10"/>
  <c r="A174" i="11"/>
  <c r="A170" i="11"/>
  <c r="A150" i="11"/>
  <c r="N724" i="11"/>
  <c r="N250" i="11"/>
  <c r="N242" i="11"/>
  <c r="A242" i="11"/>
  <c r="N234" i="11"/>
  <c r="A234" i="11"/>
  <c r="N226" i="11"/>
  <c r="A226" i="11"/>
  <c r="N218" i="11"/>
  <c r="A218" i="11"/>
  <c r="N210" i="11"/>
  <c r="A210" i="11"/>
  <c r="N202" i="11"/>
  <c r="A202" i="11"/>
  <c r="N194" i="11"/>
  <c r="A194" i="11"/>
  <c r="A186" i="11"/>
  <c r="A178" i="11"/>
  <c r="A162" i="11"/>
  <c r="A142" i="11"/>
  <c r="A134" i="11"/>
  <c r="N595" i="11"/>
  <c r="N276" i="11"/>
  <c r="N268" i="11"/>
  <c r="N258" i="11"/>
  <c r="A241" i="11"/>
  <c r="A237" i="11"/>
  <c r="A225" i="11"/>
  <c r="A221" i="11"/>
  <c r="A213" i="11"/>
  <c r="A201" i="11"/>
  <c r="A193" i="11"/>
  <c r="N185" i="11"/>
  <c r="A185" i="11"/>
  <c r="N181" i="11"/>
  <c r="A181" i="11"/>
  <c r="N173" i="11"/>
  <c r="A173" i="11"/>
  <c r="N165" i="11"/>
  <c r="A165" i="11"/>
  <c r="N157" i="11"/>
  <c r="A157" i="11"/>
  <c r="N145" i="11"/>
  <c r="A145" i="11"/>
  <c r="N141" i="11"/>
  <c r="A141" i="11"/>
  <c r="A129" i="11"/>
  <c r="N121" i="11"/>
  <c r="N275" i="11"/>
  <c r="N593" i="11"/>
  <c r="N278" i="11"/>
  <c r="N274" i="11"/>
  <c r="N270" i="11"/>
  <c r="N266" i="11"/>
  <c r="N262" i="11"/>
  <c r="N255" i="11"/>
  <c r="N251" i="11"/>
  <c r="N247" i="11"/>
  <c r="A247" i="11"/>
  <c r="N243" i="11"/>
  <c r="A243" i="11"/>
  <c r="N239" i="11"/>
  <c r="A239" i="11"/>
  <c r="N235" i="11"/>
  <c r="A235" i="11"/>
  <c r="N231" i="11"/>
  <c r="A231" i="11"/>
  <c r="N227" i="11"/>
  <c r="A227" i="11"/>
  <c r="N223" i="11"/>
  <c r="A223" i="11"/>
  <c r="N219" i="11"/>
  <c r="A219" i="11"/>
  <c r="N215" i="11"/>
  <c r="A215" i="11"/>
  <c r="N211" i="11"/>
  <c r="A211" i="11"/>
  <c r="A207" i="11"/>
  <c r="N203" i="11"/>
  <c r="A203" i="11"/>
  <c r="N199" i="11"/>
  <c r="A199" i="11"/>
  <c r="N195" i="11"/>
  <c r="A195" i="11"/>
  <c r="N191" i="11"/>
  <c r="A191" i="11"/>
  <c r="N187" i="11"/>
  <c r="A187" i="11"/>
  <c r="N183" i="11"/>
  <c r="A183" i="11"/>
  <c r="N179" i="11"/>
  <c r="A179" i="11"/>
  <c r="N175" i="11"/>
  <c r="A175" i="11"/>
  <c r="N171" i="11"/>
  <c r="A171" i="11"/>
  <c r="N167" i="11"/>
  <c r="A167" i="11"/>
  <c r="N163" i="11"/>
  <c r="A163" i="11"/>
  <c r="N159" i="11"/>
  <c r="A159" i="11"/>
  <c r="A155" i="11"/>
  <c r="N151" i="11"/>
  <c r="A151" i="11"/>
  <c r="N147" i="11"/>
  <c r="A147" i="11"/>
  <c r="N143" i="11"/>
  <c r="A143" i="11"/>
  <c r="N139" i="11"/>
  <c r="A139" i="11"/>
  <c r="N135" i="11"/>
  <c r="A135" i="11"/>
  <c r="N131" i="11"/>
  <c r="A131" i="11"/>
  <c r="N127" i="11"/>
  <c r="N123" i="11"/>
  <c r="N51" i="11"/>
  <c r="N596" i="11"/>
  <c r="N592" i="11"/>
  <c r="N254" i="11"/>
  <c r="N246" i="11"/>
  <c r="A246" i="11"/>
  <c r="N238" i="11"/>
  <c r="A238" i="11"/>
  <c r="N230" i="11"/>
  <c r="A230" i="11"/>
  <c r="N222" i="11"/>
  <c r="A222" i="11"/>
  <c r="N214" i="11"/>
  <c r="A214" i="11"/>
  <c r="N206" i="11"/>
  <c r="A206" i="11"/>
  <c r="N198" i="11"/>
  <c r="A198" i="11"/>
  <c r="A190" i="11"/>
  <c r="A182" i="11"/>
  <c r="A166" i="11"/>
  <c r="A158" i="11"/>
  <c r="A154" i="11"/>
  <c r="A146" i="11"/>
  <c r="A138" i="11"/>
  <c r="A130" i="11"/>
  <c r="N290" i="11"/>
  <c r="N272" i="11"/>
  <c r="N264" i="11"/>
  <c r="A245" i="11"/>
  <c r="A233" i="11"/>
  <c r="A229" i="11"/>
  <c r="A217" i="11"/>
  <c r="A209" i="11"/>
  <c r="A205" i="11"/>
  <c r="A197" i="11"/>
  <c r="N189" i="11"/>
  <c r="A189" i="11"/>
  <c r="A177" i="11"/>
  <c r="N169" i="11"/>
  <c r="A169" i="11"/>
  <c r="N161" i="11"/>
  <c r="A161" i="11"/>
  <c r="N153" i="11"/>
  <c r="A153" i="11"/>
  <c r="N149" i="11"/>
  <c r="A149" i="11"/>
  <c r="A137" i="11"/>
  <c r="N133" i="11"/>
  <c r="A133" i="11"/>
  <c r="N125" i="11"/>
  <c r="N675" i="11"/>
  <c r="N279" i="11"/>
  <c r="N271" i="11"/>
  <c r="N267" i="11"/>
  <c r="N263" i="11"/>
  <c r="N256" i="11"/>
  <c r="N252" i="11"/>
  <c r="N248" i="11"/>
  <c r="N244" i="11"/>
  <c r="A244" i="11"/>
  <c r="N240" i="11"/>
  <c r="A240" i="11"/>
  <c r="N236" i="11"/>
  <c r="A236" i="11"/>
  <c r="N232" i="11"/>
  <c r="A232" i="11"/>
  <c r="N228" i="11"/>
  <c r="A228" i="11"/>
  <c r="N224" i="11"/>
  <c r="A224" i="11"/>
  <c r="N220" i="11"/>
  <c r="A220" i="11"/>
  <c r="N216" i="11"/>
  <c r="A216" i="11"/>
  <c r="A212" i="11"/>
  <c r="A208" i="11"/>
  <c r="N204" i="11"/>
  <c r="A204" i="11"/>
  <c r="N200" i="11"/>
  <c r="A200" i="11"/>
  <c r="N196" i="11"/>
  <c r="A196" i="11"/>
  <c r="N192" i="11"/>
  <c r="A192" i="11"/>
  <c r="N188" i="11"/>
  <c r="A188" i="11"/>
  <c r="N184" i="11"/>
  <c r="A184" i="11"/>
  <c r="N180" i="11"/>
  <c r="A180" i="11"/>
  <c r="N176" i="11"/>
  <c r="A176" i="11"/>
  <c r="N172" i="11"/>
  <c r="A172" i="11"/>
  <c r="N168" i="11"/>
  <c r="A168" i="11"/>
  <c r="N164" i="11"/>
  <c r="A164" i="11"/>
  <c r="N160" i="11"/>
  <c r="A160" i="11"/>
  <c r="N156" i="11"/>
  <c r="A156" i="11"/>
  <c r="A152" i="11"/>
  <c r="N148" i="11"/>
  <c r="A148" i="11"/>
  <c r="N144" i="11"/>
  <c r="A144" i="11"/>
  <c r="N140" i="11"/>
  <c r="A140" i="11"/>
  <c r="N136" i="11"/>
  <c r="A136" i="11"/>
  <c r="N132" i="11"/>
  <c r="A132" i="11"/>
  <c r="N128" i="11"/>
  <c r="A128" i="11"/>
  <c r="N124" i="11"/>
  <c r="L751" i="11"/>
  <c r="L677" i="11"/>
  <c r="L707" i="11"/>
  <c r="L412" i="11"/>
  <c r="L284" i="11"/>
  <c r="L186" i="11"/>
  <c r="L130" i="11"/>
  <c r="L50" i="11"/>
  <c r="L383" i="11"/>
  <c r="L239" i="11"/>
  <c r="L175" i="11"/>
  <c r="L113" i="11"/>
  <c r="L652" i="11"/>
  <c r="L39" i="11"/>
  <c r="L138" i="11"/>
  <c r="L29" i="11"/>
  <c r="L327" i="11"/>
  <c r="L92" i="11"/>
  <c r="L222" i="11"/>
  <c r="L584" i="11"/>
  <c r="L305" i="11"/>
  <c r="L171" i="11"/>
  <c r="L81" i="11"/>
  <c r="M81" i="11" s="1"/>
  <c r="L208" i="11"/>
  <c r="L468" i="11"/>
  <c r="L18" i="11"/>
  <c r="L61" i="11"/>
  <c r="L102" i="11"/>
  <c r="L168" i="11"/>
  <c r="L256" i="11"/>
  <c r="L355" i="11"/>
  <c r="L524" i="11"/>
  <c r="L13" i="11"/>
  <c r="L34" i="11"/>
  <c r="L55" i="11"/>
  <c r="M55" i="11" s="1"/>
  <c r="L76" i="11"/>
  <c r="L97" i="11"/>
  <c r="L118" i="11"/>
  <c r="L126" i="11"/>
  <c r="L142" i="11"/>
  <c r="L151" i="11"/>
  <c r="L159" i="11"/>
  <c r="L191" i="11"/>
  <c r="L247" i="11"/>
  <c r="L275" i="11"/>
  <c r="L316" i="11"/>
  <c r="L370" i="11"/>
  <c r="L440" i="11"/>
  <c r="L554" i="11"/>
  <c r="L622" i="11"/>
  <c r="L735" i="11"/>
  <c r="M735" i="11" s="1"/>
  <c r="L23" i="11"/>
  <c r="L45" i="11"/>
  <c r="L66" i="11"/>
  <c r="L86" i="11"/>
  <c r="L108" i="11"/>
  <c r="L123" i="11"/>
  <c r="L146" i="11"/>
  <c r="L155" i="11"/>
  <c r="L182" i="11"/>
  <c r="L201" i="11"/>
  <c r="L230" i="11"/>
  <c r="L267" i="11"/>
  <c r="L295" i="11"/>
  <c r="L340" i="11"/>
  <c r="L398" i="11"/>
  <c r="L498" i="11"/>
  <c r="L745" i="11"/>
  <c r="L743" i="11"/>
  <c r="L733" i="11"/>
  <c r="L723" i="11"/>
  <c r="L711" i="11"/>
  <c r="L701" i="11"/>
  <c r="L691" i="11"/>
  <c r="L679" i="11"/>
  <c r="L670" i="11"/>
  <c r="L660" i="11"/>
  <c r="L648" i="11"/>
  <c r="L638" i="11"/>
  <c r="L628" i="11"/>
  <c r="L616" i="11"/>
  <c r="L606" i="11"/>
  <c r="L596" i="11"/>
  <c r="L592" i="11"/>
  <c r="L580" i="11"/>
  <c r="L570" i="11"/>
  <c r="L560" i="11"/>
  <c r="M560" i="11" s="1"/>
  <c r="L548" i="11"/>
  <c r="L538" i="11"/>
  <c r="L528" i="11"/>
  <c r="L516" i="11"/>
  <c r="L506" i="11"/>
  <c r="L496" i="11"/>
  <c r="L484" i="11"/>
  <c r="L474" i="11"/>
  <c r="L464" i="11"/>
  <c r="L452" i="11"/>
  <c r="L442" i="11"/>
  <c r="L432" i="11"/>
  <c r="M432" i="11" s="1"/>
  <c r="L420" i="11"/>
  <c r="L411" i="11"/>
  <c r="L406" i="11"/>
  <c r="L400" i="11"/>
  <c r="M400" i="11" s="1"/>
  <c r="L395" i="11"/>
  <c r="L390" i="11"/>
  <c r="L384" i="11"/>
  <c r="L379" i="11"/>
  <c r="L374" i="11"/>
  <c r="L368" i="11"/>
  <c r="L363" i="11"/>
  <c r="M363" i="11" s="1"/>
  <c r="L358" i="11"/>
  <c r="L352" i="11"/>
  <c r="L347" i="11"/>
  <c r="L342" i="11"/>
  <c r="L336" i="11"/>
  <c r="L331" i="11"/>
  <c r="L326" i="11"/>
  <c r="L322" i="11"/>
  <c r="L318" i="11"/>
  <c r="L314" i="11"/>
  <c r="L310" i="11"/>
  <c r="L306" i="11"/>
  <c r="L302" i="11"/>
  <c r="M302" i="11" s="1"/>
  <c r="L298" i="11"/>
  <c r="L294" i="11"/>
  <c r="M294" i="11" s="1"/>
  <c r="L290" i="11"/>
  <c r="L286" i="11"/>
  <c r="M286" i="11" s="1"/>
  <c r="L282" i="11"/>
  <c r="L269" i="11"/>
  <c r="L266" i="11"/>
  <c r="L262" i="11"/>
  <c r="L258" i="11"/>
  <c r="L254" i="11"/>
  <c r="L251" i="11"/>
  <c r="L248" i="11"/>
  <c r="L244" i="11"/>
  <c r="L242" i="11"/>
  <c r="L238" i="11"/>
  <c r="L235" i="11"/>
  <c r="L228" i="11"/>
  <c r="L224" i="11"/>
  <c r="L221" i="11"/>
  <c r="L217" i="11"/>
  <c r="L214" i="11"/>
  <c r="L210" i="11"/>
  <c r="L206" i="11"/>
  <c r="L202" i="11"/>
  <c r="L199" i="11"/>
  <c r="L196" i="11"/>
  <c r="L741" i="11"/>
  <c r="L727" i="11"/>
  <c r="L715" i="11"/>
  <c r="L699" i="11"/>
  <c r="L685" i="11"/>
  <c r="L672" i="11"/>
  <c r="M672" i="11" s="1"/>
  <c r="L656" i="11"/>
  <c r="L644" i="11"/>
  <c r="L630" i="11"/>
  <c r="L614" i="11"/>
  <c r="M614" i="11" s="1"/>
  <c r="L600" i="11"/>
  <c r="L578" i="11"/>
  <c r="L564" i="11"/>
  <c r="L552" i="11"/>
  <c r="L536" i="11"/>
  <c r="L522" i="11"/>
  <c r="L508" i="11"/>
  <c r="L492" i="11"/>
  <c r="M492" i="11" s="1"/>
  <c r="L480" i="11"/>
  <c r="L466" i="11"/>
  <c r="L450" i="11"/>
  <c r="L436" i="11"/>
  <c r="L424" i="11"/>
  <c r="L410" i="11"/>
  <c r="L403" i="11"/>
  <c r="L396" i="11"/>
  <c r="M396" i="11" s="1"/>
  <c r="L388" i="11"/>
  <c r="L382" i="11"/>
  <c r="L375" i="11"/>
  <c r="L367" i="11"/>
  <c r="L360" i="11"/>
  <c r="L354" i="11"/>
  <c r="L346" i="11"/>
  <c r="L339" i="11"/>
  <c r="L332" i="11"/>
  <c r="L325" i="11"/>
  <c r="L320" i="11"/>
  <c r="L315" i="11"/>
  <c r="L309" i="11"/>
  <c r="L304" i="11"/>
  <c r="L299" i="11"/>
  <c r="L293" i="11"/>
  <c r="M293" i="11" s="1"/>
  <c r="L288" i="11"/>
  <c r="L283" i="11"/>
  <c r="L278" i="11"/>
  <c r="L274" i="11"/>
  <c r="L270" i="11"/>
  <c r="L265" i="11"/>
  <c r="L260" i="11"/>
  <c r="L255" i="11"/>
  <c r="L250" i="11"/>
  <c r="L246" i="11"/>
  <c r="L237" i="11"/>
  <c r="L233" i="11"/>
  <c r="L229" i="11"/>
  <c r="L219" i="11"/>
  <c r="L215" i="11"/>
  <c r="L209" i="11"/>
  <c r="L204" i="11"/>
  <c r="L195" i="11"/>
  <c r="L188" i="11"/>
  <c r="L184" i="11"/>
  <c r="L179" i="11"/>
  <c r="L173" i="11"/>
  <c r="L166" i="11"/>
  <c r="L163" i="11"/>
  <c r="L160" i="11"/>
  <c r="L157" i="11"/>
  <c r="L153" i="11"/>
  <c r="L150" i="11"/>
  <c r="L147" i="11"/>
  <c r="L144" i="11"/>
  <c r="L140" i="11"/>
  <c r="L137" i="11"/>
  <c r="L134" i="11"/>
  <c r="L128" i="11"/>
  <c r="L122" i="11"/>
  <c r="L119" i="11"/>
  <c r="M119" i="11" s="1"/>
  <c r="L115" i="11"/>
  <c r="L111" i="11"/>
  <c r="L107" i="11"/>
  <c r="L103" i="11"/>
  <c r="M103" i="11" s="1"/>
  <c r="L99" i="11"/>
  <c r="L95" i="11"/>
  <c r="L91" i="11"/>
  <c r="L87" i="11"/>
  <c r="L83" i="11"/>
  <c r="L79" i="11"/>
  <c r="L75" i="11"/>
  <c r="L71" i="11"/>
  <c r="M71" i="11" s="1"/>
  <c r="L68" i="11"/>
  <c r="L64" i="11"/>
  <c r="L60" i="11"/>
  <c r="L56" i="11"/>
  <c r="M56" i="11" s="1"/>
  <c r="L52" i="11"/>
  <c r="L48" i="11"/>
  <c r="L44" i="11"/>
  <c r="L40" i="11"/>
  <c r="M40" i="11" s="1"/>
  <c r="L36" i="11"/>
  <c r="L32" i="11"/>
  <c r="L28" i="11"/>
  <c r="L24" i="11"/>
  <c r="L20" i="11"/>
  <c r="L16" i="11"/>
  <c r="L12" i="11"/>
  <c r="L739" i="11"/>
  <c r="L725" i="11"/>
  <c r="L709" i="11"/>
  <c r="M709" i="11" s="1"/>
  <c r="L695" i="11"/>
  <c r="L683" i="11"/>
  <c r="L668" i="11"/>
  <c r="L654" i="11"/>
  <c r="L640" i="11"/>
  <c r="M640" i="11" s="1"/>
  <c r="L624" i="11"/>
  <c r="L612" i="11"/>
  <c r="L598" i="11"/>
  <c r="L588" i="11"/>
  <c r="M588" i="11" s="1"/>
  <c r="L576" i="11"/>
  <c r="L562" i="11"/>
  <c r="L546" i="11"/>
  <c r="L532" i="11"/>
  <c r="L520" i="11"/>
  <c r="L504" i="11"/>
  <c r="L490" i="11"/>
  <c r="L476" i="11"/>
  <c r="M476" i="11" s="1"/>
  <c r="L460" i="11"/>
  <c r="L448" i="11"/>
  <c r="L434" i="11"/>
  <c r="L418" i="11"/>
  <c r="L408" i="11"/>
  <c r="L402" i="11"/>
  <c r="L394" i="11"/>
  <c r="L387" i="11"/>
  <c r="M387" i="11" s="1"/>
  <c r="L380" i="11"/>
  <c r="L372" i="11"/>
  <c r="L366" i="11"/>
  <c r="L359" i="11"/>
  <c r="L351" i="11"/>
  <c r="L344" i="11"/>
  <c r="L338" i="11"/>
  <c r="L330" i="11"/>
  <c r="M330" i="11" s="1"/>
  <c r="L324" i="11"/>
  <c r="L319" i="11"/>
  <c r="L313" i="11"/>
  <c r="L308" i="11"/>
  <c r="L303" i="11"/>
  <c r="L297" i="11"/>
  <c r="L292" i="11"/>
  <c r="L287" i="11"/>
  <c r="M287" i="11" s="1"/>
  <c r="L281" i="11"/>
  <c r="L277" i="11"/>
  <c r="L273" i="11"/>
  <c r="L268" i="11"/>
  <c r="L264" i="11"/>
  <c r="L259" i="11"/>
  <c r="L253" i="11"/>
  <c r="L249" i="11"/>
  <c r="L245" i="11"/>
  <c r="L241" i="11"/>
  <c r="L236" i="11"/>
  <c r="L232" i="11"/>
  <c r="L227" i="11"/>
  <c r="L9" i="11"/>
  <c r="L14" i="11"/>
  <c r="L19" i="11"/>
  <c r="L25" i="11"/>
  <c r="L30" i="11"/>
  <c r="L35" i="11"/>
  <c r="M35" i="11" s="1"/>
  <c r="L41" i="11"/>
  <c r="M41" i="11" s="1"/>
  <c r="L46" i="11"/>
  <c r="L51" i="11"/>
  <c r="L57" i="11"/>
  <c r="L62" i="11"/>
  <c r="M62" i="11" s="1"/>
  <c r="L67" i="11"/>
  <c r="L72" i="11"/>
  <c r="L77" i="11"/>
  <c r="L82" i="11"/>
  <c r="M82" i="11" s="1"/>
  <c r="L88" i="11"/>
  <c r="L93" i="11"/>
  <c r="L98" i="11"/>
  <c r="L104" i="11"/>
  <c r="M104" i="11" s="1"/>
  <c r="L109" i="11"/>
  <c r="L114" i="11"/>
  <c r="L120" i="11"/>
  <c r="L124" i="11"/>
  <c r="L127" i="11"/>
  <c r="L131" i="11"/>
  <c r="L135" i="11"/>
  <c r="L139" i="11"/>
  <c r="L143" i="11"/>
  <c r="L148" i="11"/>
  <c r="L156" i="11"/>
  <c r="L161" i="11"/>
  <c r="L164" i="11"/>
  <c r="L169" i="11"/>
  <c r="L172" i="11"/>
  <c r="L176" i="11"/>
  <c r="L180" i="11"/>
  <c r="L183" i="11"/>
  <c r="L187" i="11"/>
  <c r="L192" i="11"/>
  <c r="L197" i="11"/>
  <c r="L203" i="11"/>
  <c r="L211" i="11"/>
  <c r="L216" i="11"/>
  <c r="L223" i="11"/>
  <c r="L231" i="11"/>
  <c r="L240" i="11"/>
  <c r="L257" i="11"/>
  <c r="L276" i="11"/>
  <c r="L285" i="11"/>
  <c r="L296" i="11"/>
  <c r="L307" i="11"/>
  <c r="M307" i="11" s="1"/>
  <c r="L317" i="11"/>
  <c r="L328" i="11"/>
  <c r="L343" i="11"/>
  <c r="L356" i="11"/>
  <c r="L371" i="11"/>
  <c r="M371" i="11" s="1"/>
  <c r="L386" i="11"/>
  <c r="L399" i="11"/>
  <c r="L416" i="11"/>
  <c r="M416" i="11" s="1"/>
  <c r="L444" i="11"/>
  <c r="L472" i="11"/>
  <c r="L500" i="11"/>
  <c r="L530" i="11"/>
  <c r="L556" i="11"/>
  <c r="L586" i="11"/>
  <c r="L604" i="11"/>
  <c r="L632" i="11"/>
  <c r="M632" i="11" s="1"/>
  <c r="L662" i="11"/>
  <c r="L687" i="11"/>
  <c r="L717" i="11"/>
  <c r="L747" i="11"/>
  <c r="M747" i="11" s="1"/>
  <c r="L10" i="11"/>
  <c r="L15" i="11"/>
  <c r="L21" i="11"/>
  <c r="L26" i="11"/>
  <c r="L31" i="11"/>
  <c r="L37" i="11"/>
  <c r="L42" i="11"/>
  <c r="M42" i="11" s="1"/>
  <c r="L47" i="11"/>
  <c r="L53" i="11"/>
  <c r="L58" i="11"/>
  <c r="L63" i="11"/>
  <c r="M63" i="11" s="1"/>
  <c r="L69" i="11"/>
  <c r="M69" i="11" s="1"/>
  <c r="L73" i="11"/>
  <c r="L78" i="11"/>
  <c r="L84" i="11"/>
  <c r="M84" i="11" s="1"/>
  <c r="L89" i="11"/>
  <c r="M89" i="11" s="1"/>
  <c r="L94" i="11"/>
  <c r="L100" i="11"/>
  <c r="L105" i="11"/>
  <c r="L110" i="11"/>
  <c r="M110" i="11" s="1"/>
  <c r="L116" i="11"/>
  <c r="L121" i="11"/>
  <c r="L125" i="11"/>
  <c r="L132" i="11"/>
  <c r="L145" i="11"/>
  <c r="L149" i="11"/>
  <c r="L152" i="11"/>
  <c r="L165" i="11"/>
  <c r="L177" i="11"/>
  <c r="L181" i="11"/>
  <c r="L189" i="11"/>
  <c r="L193" i="11"/>
  <c r="L198" i="11"/>
  <c r="L205" i="11"/>
  <c r="L212" i="11"/>
  <c r="L218" i="11"/>
  <c r="L225" i="11"/>
  <c r="L234" i="11"/>
  <c r="L243" i="11"/>
  <c r="L261" i="11"/>
  <c r="L271" i="11"/>
  <c r="L279" i="11"/>
  <c r="L289" i="11"/>
  <c r="L300" i="11"/>
  <c r="L311" i="11"/>
  <c r="L321" i="11"/>
  <c r="L334" i="11"/>
  <c r="L348" i="11"/>
  <c r="M348" i="11" s="1"/>
  <c r="L362" i="11"/>
  <c r="L376" i="11"/>
  <c r="L391" i="11"/>
  <c r="L404" i="11"/>
  <c r="L426" i="11"/>
  <c r="L456" i="11"/>
  <c r="L482" i="11"/>
  <c r="L512" i="11"/>
  <c r="M512" i="11" s="1"/>
  <c r="L540" i="11"/>
  <c r="L568" i="11"/>
  <c r="L608" i="11"/>
  <c r="L636" i="11"/>
  <c r="L664" i="11"/>
  <c r="L693" i="11"/>
  <c r="L719" i="11"/>
  <c r="L749" i="11"/>
  <c r="M749" i="11" s="1"/>
  <c r="L11" i="11"/>
  <c r="L22" i="11"/>
  <c r="L27" i="11"/>
  <c r="L33" i="11"/>
  <c r="M33" i="11" s="1"/>
  <c r="L38" i="11"/>
  <c r="L43" i="11"/>
  <c r="L49" i="11"/>
  <c r="L54" i="11"/>
  <c r="L59" i="11"/>
  <c r="L65" i="11"/>
  <c r="L70" i="11"/>
  <c r="L74" i="11"/>
  <c r="L80" i="11"/>
  <c r="L85" i="11"/>
  <c r="L90" i="11"/>
  <c r="L96" i="11"/>
  <c r="L101" i="11"/>
  <c r="L106" i="11"/>
  <c r="L112" i="11"/>
  <c r="L117" i="11"/>
  <c r="L129" i="11"/>
  <c r="L133" i="11"/>
  <c r="L136" i="11"/>
  <c r="L141" i="11"/>
  <c r="L154" i="11"/>
  <c r="L158" i="11"/>
  <c r="L162" i="11"/>
  <c r="L167" i="11"/>
  <c r="L170" i="11"/>
  <c r="L174" i="11"/>
  <c r="L178" i="11"/>
  <c r="L185" i="11"/>
  <c r="L190" i="11"/>
  <c r="L194" i="11"/>
  <c r="L200" i="11"/>
  <c r="L207" i="11"/>
  <c r="L213" i="11"/>
  <c r="L220" i="11"/>
  <c r="L226" i="11"/>
  <c r="L252" i="11"/>
  <c r="L263" i="11"/>
  <c r="L272" i="11"/>
  <c r="L280" i="11"/>
  <c r="M280" i="11" s="1"/>
  <c r="L291" i="11"/>
  <c r="L301" i="11"/>
  <c r="L312" i="11"/>
  <c r="L323" i="11"/>
  <c r="M323" i="11" s="1"/>
  <c r="L335" i="11"/>
  <c r="L350" i="11"/>
  <c r="L364" i="11"/>
  <c r="L378" i="11"/>
  <c r="M378" i="11" s="1"/>
  <c r="L392" i="11"/>
  <c r="L407" i="11"/>
  <c r="L428" i="11"/>
  <c r="L458" i="11"/>
  <c r="L488" i="11"/>
  <c r="L514" i="11"/>
  <c r="L544" i="11"/>
  <c r="L572" i="11"/>
  <c r="M572" i="11" s="1"/>
  <c r="L595" i="11"/>
  <c r="L620" i="11"/>
  <c r="L646" i="11"/>
  <c r="L703" i="11"/>
  <c r="L731" i="11"/>
  <c r="L329" i="11"/>
  <c r="L333" i="11"/>
  <c r="L337" i="11"/>
  <c r="L341" i="11"/>
  <c r="L345" i="11"/>
  <c r="L349" i="11"/>
  <c r="L353" i="11"/>
  <c r="L357" i="11"/>
  <c r="L361" i="11"/>
  <c r="L365" i="11"/>
  <c r="L369" i="11"/>
  <c r="L373" i="11"/>
  <c r="L377" i="11"/>
  <c r="L381" i="11"/>
  <c r="L385" i="11"/>
  <c r="L389" i="11"/>
  <c r="L393" i="11"/>
  <c r="L397" i="11"/>
  <c r="L401" i="11"/>
  <c r="L405" i="11"/>
  <c r="L409" i="11"/>
  <c r="L414" i="11"/>
  <c r="L422" i="11"/>
  <c r="L430" i="11"/>
  <c r="L438" i="11"/>
  <c r="L446" i="11"/>
  <c r="L454" i="11"/>
  <c r="L462" i="11"/>
  <c r="L470" i="11"/>
  <c r="L478" i="11"/>
  <c r="L486" i="11"/>
  <c r="L494" i="11"/>
  <c r="L502" i="11"/>
  <c r="L510" i="11"/>
  <c r="L518" i="11"/>
  <c r="L526" i="11"/>
  <c r="L534" i="11"/>
  <c r="L542" i="11"/>
  <c r="L550" i="11"/>
  <c r="L558" i="11"/>
  <c r="L566" i="11"/>
  <c r="L574" i="11"/>
  <c r="L582" i="11"/>
  <c r="L590" i="11"/>
  <c r="L602" i="11"/>
  <c r="L610" i="11"/>
  <c r="L618" i="11"/>
  <c r="L626" i="11"/>
  <c r="L634" i="11"/>
  <c r="L642" i="11"/>
  <c r="L650" i="11"/>
  <c r="L658" i="11"/>
  <c r="L666" i="11"/>
  <c r="L674" i="11"/>
  <c r="L681" i="11"/>
  <c r="L689" i="11"/>
  <c r="L697" i="11"/>
  <c r="L705" i="11"/>
  <c r="L713" i="11"/>
  <c r="M713" i="11" s="1"/>
  <c r="L721" i="11"/>
  <c r="L729" i="11"/>
  <c r="L737" i="11"/>
  <c r="L748" i="11"/>
  <c r="L744" i="11"/>
  <c r="L740" i="11"/>
  <c r="L736" i="11"/>
  <c r="L732" i="11"/>
  <c r="L728" i="11"/>
  <c r="L724" i="11"/>
  <c r="L720" i="11"/>
  <c r="L716" i="11"/>
  <c r="L712" i="11"/>
  <c r="L708" i="11"/>
  <c r="L704" i="11"/>
  <c r="L700" i="11"/>
  <c r="L696" i="11"/>
  <c r="L692" i="11"/>
  <c r="L688" i="11"/>
  <c r="L684" i="11"/>
  <c r="L680" i="11"/>
  <c r="L676" i="11"/>
  <c r="L673" i="11"/>
  <c r="M673" i="11" s="1"/>
  <c r="L669" i="11"/>
  <c r="M669" i="11" s="1"/>
  <c r="L665" i="11"/>
  <c r="L661" i="11"/>
  <c r="L657" i="11"/>
  <c r="L653" i="11"/>
  <c r="L649" i="11"/>
  <c r="L645" i="11"/>
  <c r="L641" i="11"/>
  <c r="L637" i="11"/>
  <c r="L633" i="11"/>
  <c r="L629" i="11"/>
  <c r="L625" i="11"/>
  <c r="L621" i="11"/>
  <c r="L617" i="11"/>
  <c r="L613" i="11"/>
  <c r="L609" i="11"/>
  <c r="M609" i="11" s="1"/>
  <c r="L605" i="11"/>
  <c r="L601" i="11"/>
  <c r="L597" i="11"/>
  <c r="L594" i="11"/>
  <c r="L591" i="11"/>
  <c r="L587" i="11"/>
  <c r="L583" i="11"/>
  <c r="L579" i="11"/>
  <c r="L575" i="11"/>
  <c r="L571" i="11"/>
  <c r="L567" i="11"/>
  <c r="L563" i="11"/>
  <c r="L559" i="11"/>
  <c r="L555" i="11"/>
  <c r="L551" i="11"/>
  <c r="L547" i="11"/>
  <c r="L543" i="11"/>
  <c r="M543" i="11" s="1"/>
  <c r="L539" i="11"/>
  <c r="L535" i="11"/>
  <c r="L531" i="11"/>
  <c r="L527" i="11"/>
  <c r="L523" i="11"/>
  <c r="L519" i="11"/>
  <c r="L515" i="11"/>
  <c r="L511" i="11"/>
  <c r="L507" i="11"/>
  <c r="L503" i="11"/>
  <c r="L499" i="11"/>
  <c r="L495" i="11"/>
  <c r="L491" i="11"/>
  <c r="L487" i="11"/>
  <c r="L483" i="11"/>
  <c r="L479" i="11"/>
  <c r="L475" i="11"/>
  <c r="M475" i="11" s="1"/>
  <c r="L471" i="11"/>
  <c r="L467" i="11"/>
  <c r="L463" i="11"/>
  <c r="L459" i="11"/>
  <c r="L455" i="11"/>
  <c r="L451" i="11"/>
  <c r="L447" i="11"/>
  <c r="L443" i="11"/>
  <c r="L439" i="11"/>
  <c r="L435" i="11"/>
  <c r="L431" i="11"/>
  <c r="L427" i="11"/>
  <c r="L423" i="11"/>
  <c r="L419" i="11"/>
  <c r="M419" i="11" s="1"/>
  <c r="L415" i="11"/>
  <c r="L750" i="11"/>
  <c r="L746" i="11"/>
  <c r="L742" i="11"/>
  <c r="L738" i="11"/>
  <c r="L734" i="11"/>
  <c r="L730" i="11"/>
  <c r="L726" i="11"/>
  <c r="L722" i="11"/>
  <c r="L718" i="11"/>
  <c r="L714" i="11"/>
  <c r="L710" i="11"/>
  <c r="L706" i="11"/>
  <c r="L702" i="11"/>
  <c r="L698" i="11"/>
  <c r="L694" i="11"/>
  <c r="L690" i="11"/>
  <c r="L686" i="11"/>
  <c r="L682" i="11"/>
  <c r="L678" i="11"/>
  <c r="L675" i="11"/>
  <c r="L671" i="11"/>
  <c r="L667" i="11"/>
  <c r="L663" i="11"/>
  <c r="L659" i="11"/>
  <c r="L655" i="11"/>
  <c r="L651" i="11"/>
  <c r="L647" i="11"/>
  <c r="L643" i="11"/>
  <c r="L639" i="11"/>
  <c r="L635" i="11"/>
  <c r="L631" i="11"/>
  <c r="L627" i="11"/>
  <c r="L623" i="11"/>
  <c r="L619" i="11"/>
  <c r="L615" i="11"/>
  <c r="L611" i="11"/>
  <c r="L607" i="11"/>
  <c r="L603" i="11"/>
  <c r="L599" i="11"/>
  <c r="L593" i="11"/>
  <c r="L589" i="11"/>
  <c r="L585" i="11"/>
  <c r="L581" i="11"/>
  <c r="L577" i="11"/>
  <c r="L573" i="11"/>
  <c r="L569" i="11"/>
  <c r="L565" i="11"/>
  <c r="L561" i="11"/>
  <c r="L557" i="11"/>
  <c r="L553" i="11"/>
  <c r="L549" i="11"/>
  <c r="L545" i="11"/>
  <c r="L541" i="11"/>
  <c r="L537" i="11"/>
  <c r="L533" i="11"/>
  <c r="L529" i="11"/>
  <c r="L525" i="11"/>
  <c r="L521" i="11"/>
  <c r="L517" i="11"/>
  <c r="L513" i="11"/>
  <c r="L509" i="11"/>
  <c r="L505" i="11"/>
  <c r="L501" i="11"/>
  <c r="L497" i="11"/>
  <c r="L493" i="11"/>
  <c r="L489" i="11"/>
  <c r="L485" i="11"/>
  <c r="L481" i="11"/>
  <c r="L477" i="11"/>
  <c r="L473" i="11"/>
  <c r="L469" i="11"/>
  <c r="L465" i="11"/>
  <c r="L461" i="11"/>
  <c r="L457" i="11"/>
  <c r="L453" i="11"/>
  <c r="L449" i="11"/>
  <c r="L445" i="11"/>
  <c r="L441" i="11"/>
  <c r="L437" i="11"/>
  <c r="L433" i="11"/>
  <c r="L429" i="11"/>
  <c r="L425" i="11"/>
  <c r="L421" i="11"/>
  <c r="L417" i="11"/>
  <c r="L413" i="11"/>
  <c r="N129" i="11"/>
  <c r="N155" i="11"/>
  <c r="N137" i="11"/>
  <c r="N177" i="11"/>
  <c r="N94" i="11"/>
  <c r="N122" i="11"/>
  <c r="N126" i="11"/>
  <c r="N130" i="11"/>
  <c r="N134" i="11"/>
  <c r="N138" i="11"/>
  <c r="N142" i="11"/>
  <c r="N146" i="11"/>
  <c r="N150" i="11"/>
  <c r="N154" i="11"/>
  <c r="N158" i="11"/>
  <c r="N162" i="11"/>
  <c r="N166" i="11"/>
  <c r="N170" i="11"/>
  <c r="N201" i="11"/>
  <c r="N50" i="11"/>
  <c r="N197" i="11"/>
  <c r="N249" i="11"/>
  <c r="N182" i="11"/>
  <c r="N193" i="11"/>
  <c r="N207" i="11"/>
  <c r="N178" i="11"/>
  <c r="N261" i="11"/>
  <c r="N174" i="11"/>
  <c r="N190" i="11"/>
  <c r="N213" i="11"/>
  <c r="N277" i="11"/>
  <c r="N152" i="11"/>
  <c r="N186" i="11"/>
  <c r="N208" i="11"/>
  <c r="N217" i="11"/>
  <c r="N233" i="11"/>
  <c r="N221" i="11"/>
  <c r="N237" i="11"/>
  <c r="N253" i="11"/>
  <c r="N265" i="11"/>
  <c r="N205" i="11"/>
  <c r="N212" i="11"/>
  <c r="N225" i="11"/>
  <c r="N241" i="11"/>
  <c r="N269" i="11"/>
  <c r="N209" i="11"/>
  <c r="N229" i="11"/>
  <c r="N245" i="11"/>
  <c r="N273" i="11"/>
  <c r="N594" i="11"/>
  <c r="N676" i="11"/>
  <c r="N674" i="11"/>
  <c r="N725" i="11"/>
  <c r="M39" i="11" l="1"/>
  <c r="N39" i="11" s="1"/>
  <c r="M85" i="11"/>
  <c r="M355" i="11"/>
  <c r="N355" i="11" s="1"/>
  <c r="M583" i="11"/>
  <c r="N583" i="11" s="1"/>
  <c r="M597" i="11"/>
  <c r="N597" i="11" s="1"/>
  <c r="M661" i="11"/>
  <c r="N661" i="11" s="1"/>
  <c r="M514" i="11"/>
  <c r="N514" i="11" s="1"/>
  <c r="M664" i="11"/>
  <c r="M303" i="11"/>
  <c r="N303" i="11" s="1"/>
  <c r="M408" i="11"/>
  <c r="N408" i="11" s="1"/>
  <c r="M520" i="11"/>
  <c r="N520" i="11" s="1"/>
  <c r="M360" i="11"/>
  <c r="N360" i="11" s="1"/>
  <c r="M424" i="11"/>
  <c r="N424" i="11" s="1"/>
  <c r="M536" i="11"/>
  <c r="M440" i="11"/>
  <c r="N440" i="11" s="1"/>
  <c r="M305" i="11"/>
  <c r="N305" i="11" s="1"/>
  <c r="M658" i="11"/>
  <c r="N658" i="11" s="1"/>
  <c r="M626" i="11"/>
  <c r="M405" i="11"/>
  <c r="N405" i="11" s="1"/>
  <c r="M389" i="11"/>
  <c r="N389" i="11" s="1"/>
  <c r="M373" i="11"/>
  <c r="N373" i="11" s="1"/>
  <c r="M357" i="11"/>
  <c r="N357" i="11" s="1"/>
  <c r="M488" i="11"/>
  <c r="N488" i="11" s="1"/>
  <c r="M392" i="11"/>
  <c r="N392" i="11" s="1"/>
  <c r="M96" i="11"/>
  <c r="N96" i="11" s="1"/>
  <c r="M47" i="11"/>
  <c r="N47" i="11" s="1"/>
  <c r="M530" i="11"/>
  <c r="N530" i="11" s="1"/>
  <c r="M498" i="11"/>
  <c r="N498" i="11" s="1"/>
  <c r="M732" i="11"/>
  <c r="N732" i="11" s="1"/>
  <c r="M541" i="11"/>
  <c r="N541" i="11" s="1"/>
  <c r="M427" i="11"/>
  <c r="N427" i="11" s="1"/>
  <c r="M633" i="11"/>
  <c r="N633" i="11" s="1"/>
  <c r="M649" i="11"/>
  <c r="N649" i="11" s="1"/>
  <c r="M689" i="11"/>
  <c r="N689" i="11" s="1"/>
  <c r="M404" i="11"/>
  <c r="N404" i="11" s="1"/>
  <c r="M356" i="11"/>
  <c r="M308" i="11"/>
  <c r="N308" i="11" s="1"/>
  <c r="M359" i="11"/>
  <c r="N359" i="11" s="1"/>
  <c r="M532" i="11"/>
  <c r="N532" i="11" s="1"/>
  <c r="M436" i="11"/>
  <c r="N436" i="11" s="1"/>
  <c r="M379" i="11"/>
  <c r="N379" i="11" s="1"/>
  <c r="M516" i="11"/>
  <c r="N516" i="11" s="1"/>
  <c r="M638" i="11"/>
  <c r="N638" i="11" s="1"/>
  <c r="M723" i="11"/>
  <c r="N723" i="11" s="1"/>
  <c r="M61" i="11"/>
  <c r="N61" i="11" s="1"/>
  <c r="M417" i="11"/>
  <c r="M433" i="11"/>
  <c r="N433" i="11" s="1"/>
  <c r="M449" i="11"/>
  <c r="N449" i="11" s="1"/>
  <c r="M465" i="11"/>
  <c r="N465" i="11" s="1"/>
  <c r="M481" i="11"/>
  <c r="N481" i="11" s="1"/>
  <c r="M497" i="11"/>
  <c r="N497" i="11" s="1"/>
  <c r="M529" i="11"/>
  <c r="N529" i="11" s="1"/>
  <c r="M561" i="11"/>
  <c r="N561" i="11" s="1"/>
  <c r="M611" i="11"/>
  <c r="N611" i="11" s="1"/>
  <c r="M627" i="11"/>
  <c r="N627" i="11" s="1"/>
  <c r="M643" i="11"/>
  <c r="N643" i="11" s="1"/>
  <c r="M659" i="11"/>
  <c r="N659" i="11" s="1"/>
  <c r="M415" i="11"/>
  <c r="N415" i="11" s="1"/>
  <c r="M447" i="11"/>
  <c r="N447" i="11" s="1"/>
  <c r="M479" i="11"/>
  <c r="N479" i="11" s="1"/>
  <c r="M511" i="11"/>
  <c r="M527" i="11"/>
  <c r="N527" i="11" s="1"/>
  <c r="M575" i="11"/>
  <c r="N575" i="11" s="1"/>
  <c r="M591" i="11"/>
  <c r="N591" i="11" s="1"/>
  <c r="M605" i="11"/>
  <c r="N605" i="11" s="1"/>
  <c r="M621" i="11"/>
  <c r="M637" i="11"/>
  <c r="N637" i="11" s="1"/>
  <c r="M653" i="11"/>
  <c r="N653" i="11" s="1"/>
  <c r="M684" i="11"/>
  <c r="N684" i="11" s="1"/>
  <c r="M700" i="11"/>
  <c r="M748" i="11"/>
  <c r="M681" i="11"/>
  <c r="N681" i="11" s="1"/>
  <c r="M650" i="11"/>
  <c r="N650" i="11" s="1"/>
  <c r="M618" i="11"/>
  <c r="N618" i="11" s="1"/>
  <c r="M550" i="11"/>
  <c r="N550" i="11" s="1"/>
  <c r="M401" i="11"/>
  <c r="N401" i="11" s="1"/>
  <c r="M385" i="11"/>
  <c r="N385" i="11" s="1"/>
  <c r="M369" i="11"/>
  <c r="M353" i="11"/>
  <c r="N353" i="11" s="1"/>
  <c r="M703" i="11"/>
  <c r="N703" i="11" s="1"/>
  <c r="M458" i="11"/>
  <c r="N458" i="11" s="1"/>
  <c r="M90" i="11"/>
  <c r="N90" i="11" s="1"/>
  <c r="M70" i="11"/>
  <c r="M75" i="11"/>
  <c r="N75" i="11" s="1"/>
  <c r="M501" i="11"/>
  <c r="N501" i="11" s="1"/>
  <c r="M565" i="11"/>
  <c r="M678" i="11"/>
  <c r="N678" i="11" s="1"/>
  <c r="M694" i="11"/>
  <c r="N694" i="11" s="1"/>
  <c r="M710" i="11"/>
  <c r="N710" i="11" s="1"/>
  <c r="M726" i="11"/>
  <c r="N726" i="11" s="1"/>
  <c r="M742" i="11"/>
  <c r="N742" i="11" s="1"/>
  <c r="M435" i="11"/>
  <c r="N435" i="11" s="1"/>
  <c r="M515" i="11"/>
  <c r="N515" i="11" s="1"/>
  <c r="M579" i="11"/>
  <c r="N579" i="11" s="1"/>
  <c r="M657" i="11"/>
  <c r="N657" i="11" s="1"/>
  <c r="M720" i="11"/>
  <c r="M737" i="11"/>
  <c r="N737" i="11" s="1"/>
  <c r="M646" i="11"/>
  <c r="N646" i="11" s="1"/>
  <c r="M428" i="11"/>
  <c r="N428" i="11" s="1"/>
  <c r="M364" i="11"/>
  <c r="N364" i="11" s="1"/>
  <c r="M106" i="11"/>
  <c r="M549" i="11"/>
  <c r="N549" i="11" s="1"/>
  <c r="M563" i="11"/>
  <c r="N563" i="11" s="1"/>
  <c r="M542" i="11"/>
  <c r="N542" i="11" s="1"/>
  <c r="M397" i="11"/>
  <c r="M381" i="11"/>
  <c r="N381" i="11" s="1"/>
  <c r="M349" i="11"/>
  <c r="N349" i="11" s="1"/>
  <c r="M544" i="11"/>
  <c r="N544" i="11" s="1"/>
  <c r="M43" i="11"/>
  <c r="N43" i="11" s="1"/>
  <c r="M105" i="11"/>
  <c r="N105" i="11" s="1"/>
  <c r="M313" i="11"/>
  <c r="N313" i="11" s="1"/>
  <c r="M394" i="11"/>
  <c r="N394" i="11" s="1"/>
  <c r="M346" i="11"/>
  <c r="N346" i="11" s="1"/>
  <c r="M406" i="11"/>
  <c r="N406" i="11" s="1"/>
  <c r="M570" i="11"/>
  <c r="N570" i="11" s="1"/>
  <c r="M648" i="11"/>
  <c r="N648" i="11" s="1"/>
  <c r="M18" i="11"/>
  <c r="N18" i="11" s="1"/>
  <c r="M425" i="11"/>
  <c r="N425" i="11" s="1"/>
  <c r="M441" i="11"/>
  <c r="N441" i="11" s="1"/>
  <c r="M473" i="11"/>
  <c r="M489" i="11"/>
  <c r="N489" i="11" s="1"/>
  <c r="M537" i="11"/>
  <c r="N537" i="11" s="1"/>
  <c r="M603" i="11"/>
  <c r="N603" i="11" s="1"/>
  <c r="M619" i="11"/>
  <c r="N619" i="11" s="1"/>
  <c r="M635" i="11"/>
  <c r="N635" i="11" s="1"/>
  <c r="M667" i="11"/>
  <c r="N667" i="11" s="1"/>
  <c r="M471" i="11"/>
  <c r="N471" i="11" s="1"/>
  <c r="M567" i="11"/>
  <c r="N567" i="11" s="1"/>
  <c r="M534" i="11"/>
  <c r="N534" i="11" s="1"/>
  <c r="M409" i="11"/>
  <c r="N409" i="11" s="1"/>
  <c r="M393" i="11"/>
  <c r="N393" i="11" s="1"/>
  <c r="M361" i="11"/>
  <c r="N361" i="11" s="1"/>
  <c r="M407" i="11"/>
  <c r="N407" i="11" s="1"/>
  <c r="M101" i="11"/>
  <c r="N101" i="11" s="1"/>
  <c r="M100" i="11"/>
  <c r="N100" i="11" s="1"/>
  <c r="M37" i="11"/>
  <c r="N37" i="11" s="1"/>
  <c r="M386" i="11"/>
  <c r="N386" i="11" s="1"/>
  <c r="M114" i="11"/>
  <c r="M668" i="11"/>
  <c r="N668" i="11" s="1"/>
  <c r="M325" i="11"/>
  <c r="N325" i="11" s="1"/>
  <c r="M466" i="11"/>
  <c r="N466" i="11" s="1"/>
  <c r="M644" i="11"/>
  <c r="M362" i="11"/>
  <c r="N362" i="11" s="1"/>
  <c r="M288" i="11"/>
  <c r="N288" i="11" s="1"/>
  <c r="M331" i="11"/>
  <c r="N331" i="11" s="1"/>
  <c r="M711" i="11"/>
  <c r="N711" i="11" s="1"/>
  <c r="M38" i="11"/>
  <c r="N38" i="11" s="1"/>
  <c r="M58" i="11"/>
  <c r="N58" i="11" s="1"/>
  <c r="M60" i="11"/>
  <c r="M44" i="11"/>
  <c r="N44" i="11" s="1"/>
  <c r="M77" i="11"/>
  <c r="N77" i="11" s="1"/>
  <c r="M499" i="11"/>
  <c r="M365" i="11"/>
  <c r="N365" i="11" s="1"/>
  <c r="M719" i="11"/>
  <c r="N719" i="11" s="1"/>
  <c r="M717" i="11"/>
  <c r="N717" i="11" s="1"/>
  <c r="M120" i="11"/>
  <c r="N120" i="11" s="1"/>
  <c r="M57" i="11"/>
  <c r="N57" i="11" s="1"/>
  <c r="M490" i="11"/>
  <c r="N490" i="11" s="1"/>
  <c r="M107" i="11"/>
  <c r="N107" i="11" s="1"/>
  <c r="M450" i="11"/>
  <c r="N450" i="11" s="1"/>
  <c r="M685" i="11"/>
  <c r="N685" i="11" s="1"/>
  <c r="M384" i="11"/>
  <c r="N384" i="11" s="1"/>
  <c r="M528" i="11"/>
  <c r="N528" i="11" s="1"/>
  <c r="M457" i="11"/>
  <c r="N457" i="11" s="1"/>
  <c r="M651" i="11"/>
  <c r="N651" i="11" s="1"/>
  <c r="M439" i="11"/>
  <c r="N439" i="11" s="1"/>
  <c r="M377" i="11"/>
  <c r="N377" i="11" s="1"/>
  <c r="M586" i="11"/>
  <c r="N586" i="11" s="1"/>
  <c r="M259" i="11"/>
  <c r="N259" i="11" s="1"/>
  <c r="M344" i="11"/>
  <c r="N344" i="11" s="1"/>
  <c r="M522" i="11"/>
  <c r="N522" i="11" s="1"/>
  <c r="M699" i="11"/>
  <c r="N699" i="11" s="1"/>
  <c r="M616" i="11"/>
  <c r="N616" i="11" s="1"/>
  <c r="M327" i="11"/>
  <c r="N327" i="11" s="1"/>
  <c r="D31" i="10"/>
  <c r="E31" i="10" s="1"/>
  <c r="F31" i="10" s="1"/>
  <c r="G31" i="10" s="1"/>
  <c r="H31" i="10"/>
  <c r="I31" i="10" s="1"/>
  <c r="H28" i="10"/>
  <c r="I28" i="10" s="1"/>
  <c r="D28" i="10"/>
  <c r="E28" i="10" s="1"/>
  <c r="F28" i="10" s="1"/>
  <c r="G28" i="10" s="1"/>
  <c r="H32" i="10"/>
  <c r="I32" i="10" s="1"/>
  <c r="D32" i="10"/>
  <c r="E32" i="10" s="1"/>
  <c r="F32" i="10" s="1"/>
  <c r="G32" i="10" s="1"/>
  <c r="M65" i="11"/>
  <c r="N65" i="11" s="1"/>
  <c r="M98" i="11"/>
  <c r="N98" i="11" s="1"/>
  <c r="M91" i="11"/>
  <c r="N91" i="11" s="1"/>
  <c r="M118" i="11"/>
  <c r="N118" i="11" s="1"/>
  <c r="M113" i="11"/>
  <c r="N113" i="11" s="1"/>
  <c r="H29" i="10"/>
  <c r="I29" i="10" s="1"/>
  <c r="D29" i="10"/>
  <c r="E29" i="10" s="1"/>
  <c r="F29" i="10" s="1"/>
  <c r="G29" i="10" s="1"/>
  <c r="M97" i="11"/>
  <c r="N97" i="11" s="1"/>
  <c r="H30" i="10"/>
  <c r="I30" i="10" s="1"/>
  <c r="D30" i="10"/>
  <c r="E30" i="10" s="1"/>
  <c r="F30" i="10" s="1"/>
  <c r="G30" i="10" s="1"/>
  <c r="M413" i="11"/>
  <c r="N413" i="11" s="1"/>
  <c r="M429" i="11"/>
  <c r="N429" i="11" s="1"/>
  <c r="M445" i="11"/>
  <c r="N445" i="11" s="1"/>
  <c r="M461" i="11"/>
  <c r="N461" i="11" s="1"/>
  <c r="M477" i="11"/>
  <c r="N477" i="11" s="1"/>
  <c r="M493" i="11"/>
  <c r="N493" i="11" s="1"/>
  <c r="M525" i="11"/>
  <c r="N525" i="11" s="1"/>
  <c r="M589" i="11"/>
  <c r="N589" i="11" s="1"/>
  <c r="M443" i="11"/>
  <c r="N443" i="11" s="1"/>
  <c r="M311" i="11"/>
  <c r="N311" i="11" s="1"/>
  <c r="M73" i="11"/>
  <c r="N73" i="11" s="1"/>
  <c r="M88" i="11"/>
  <c r="M281" i="11"/>
  <c r="N281" i="11" s="1"/>
  <c r="M68" i="11"/>
  <c r="N68" i="11" s="1"/>
  <c r="M509" i="11"/>
  <c r="N509" i="11" s="1"/>
  <c r="M607" i="11"/>
  <c r="N607" i="11" s="1"/>
  <c r="M623" i="11"/>
  <c r="N623" i="11" s="1"/>
  <c r="M639" i="11"/>
  <c r="N639" i="11" s="1"/>
  <c r="M655" i="11"/>
  <c r="N655" i="11" s="1"/>
  <c r="M671" i="11"/>
  <c r="N671" i="11" s="1"/>
  <c r="M491" i="11"/>
  <c r="N491" i="11" s="1"/>
  <c r="M601" i="11"/>
  <c r="N601" i="11" s="1"/>
  <c r="M680" i="11"/>
  <c r="M721" i="11"/>
  <c r="N721" i="11" s="1"/>
  <c r="M351" i="11"/>
  <c r="N351" i="11" s="1"/>
  <c r="M576" i="11"/>
  <c r="N576" i="11" s="1"/>
  <c r="M624" i="11"/>
  <c r="N624" i="11" s="1"/>
  <c r="M332" i="11"/>
  <c r="N332" i="11" s="1"/>
  <c r="M480" i="11"/>
  <c r="N480" i="11" s="1"/>
  <c r="M600" i="11"/>
  <c r="N600" i="11" s="1"/>
  <c r="M298" i="11"/>
  <c r="N298" i="11" s="1"/>
  <c r="M314" i="11"/>
  <c r="N314" i="11" s="1"/>
  <c r="M352" i="11"/>
  <c r="N352" i="11" s="1"/>
  <c r="M374" i="11"/>
  <c r="N374" i="11" s="1"/>
  <c r="M464" i="11"/>
  <c r="N464" i="11" s="1"/>
  <c r="M506" i="11"/>
  <c r="N506" i="11" s="1"/>
  <c r="M521" i="11"/>
  <c r="N521" i="11" s="1"/>
  <c r="M585" i="11"/>
  <c r="N585" i="11" s="1"/>
  <c r="M682" i="11"/>
  <c r="N682" i="11" s="1"/>
  <c r="M698" i="11"/>
  <c r="N698" i="11" s="1"/>
  <c r="M714" i="11"/>
  <c r="N714" i="11" s="1"/>
  <c r="M730" i="11"/>
  <c r="N730" i="11" s="1"/>
  <c r="M746" i="11"/>
  <c r="M519" i="11"/>
  <c r="N519" i="11" s="1"/>
  <c r="M645" i="11"/>
  <c r="N645" i="11" s="1"/>
  <c r="M697" i="11"/>
  <c r="N697" i="11" s="1"/>
  <c r="M666" i="11"/>
  <c r="M634" i="11"/>
  <c r="N634" i="11" s="1"/>
  <c r="M602" i="11"/>
  <c r="N602" i="11" s="1"/>
  <c r="M566" i="11"/>
  <c r="N566" i="11" s="1"/>
  <c r="M470" i="11"/>
  <c r="M438" i="11"/>
  <c r="N438" i="11" s="1"/>
  <c r="M345" i="11"/>
  <c r="N345" i="11" s="1"/>
  <c r="M329" i="11"/>
  <c r="N329" i="11" s="1"/>
  <c r="M687" i="11"/>
  <c r="N687" i="11" s="1"/>
  <c r="M328" i="11"/>
  <c r="N328" i="11" s="1"/>
  <c r="M72" i="11"/>
  <c r="N72" i="11" s="1"/>
  <c r="M9" i="11"/>
  <c r="N9" i="11" s="1"/>
  <c r="M297" i="11"/>
  <c r="N297" i="11" s="1"/>
  <c r="M402" i="11"/>
  <c r="N402" i="11" s="1"/>
  <c r="M448" i="11"/>
  <c r="M79" i="11"/>
  <c r="N79" i="11" s="1"/>
  <c r="M304" i="11"/>
  <c r="N304" i="11" s="1"/>
  <c r="M578" i="11"/>
  <c r="N578" i="11" s="1"/>
  <c r="M310" i="11"/>
  <c r="M368" i="11"/>
  <c r="M496" i="11"/>
  <c r="N496" i="11" s="1"/>
  <c r="M701" i="11"/>
  <c r="N701" i="11" s="1"/>
  <c r="M340" i="11"/>
  <c r="N340" i="11" s="1"/>
  <c r="M99" i="11"/>
  <c r="N99" i="11" s="1"/>
  <c r="N55" i="11"/>
  <c r="M467" i="11"/>
  <c r="N467" i="11" s="1"/>
  <c r="M483" i="11"/>
  <c r="N483" i="11" s="1"/>
  <c r="M641" i="11"/>
  <c r="M478" i="11"/>
  <c r="N478" i="11" s="1"/>
  <c r="M414" i="11"/>
  <c r="N414" i="11" s="1"/>
  <c r="M423" i="11"/>
  <c r="N423" i="11" s="1"/>
  <c r="M455" i="11"/>
  <c r="N455" i="11" s="1"/>
  <c r="M487" i="11"/>
  <c r="N487" i="11" s="1"/>
  <c r="M708" i="11"/>
  <c r="M502" i="11"/>
  <c r="M301" i="11"/>
  <c r="N301" i="11" s="1"/>
  <c r="M285" i="11"/>
  <c r="N285" i="11" s="1"/>
  <c r="M93" i="11"/>
  <c r="M612" i="11"/>
  <c r="M95" i="11"/>
  <c r="N95" i="11" s="1"/>
  <c r="M382" i="11"/>
  <c r="N382" i="11" s="1"/>
  <c r="M410" i="11"/>
  <c r="M452" i="11"/>
  <c r="N452" i="11" s="1"/>
  <c r="M580" i="11"/>
  <c r="M554" i="11"/>
  <c r="N554" i="11" s="1"/>
  <c r="N432" i="11"/>
  <c r="M547" i="11"/>
  <c r="N547" i="11" s="1"/>
  <c r="M705" i="11"/>
  <c r="N705" i="11" s="1"/>
  <c r="M446" i="11"/>
  <c r="N446" i="11" s="1"/>
  <c r="M333" i="11"/>
  <c r="N333" i="11" s="1"/>
  <c r="M505" i="11"/>
  <c r="N505" i="11" s="1"/>
  <c r="M569" i="11"/>
  <c r="N569" i="11" s="1"/>
  <c r="M629" i="11"/>
  <c r="N629" i="11" s="1"/>
  <c r="M692" i="11"/>
  <c r="N692" i="11" s="1"/>
  <c r="M350" i="11"/>
  <c r="N350" i="11" s="1"/>
  <c r="M693" i="11"/>
  <c r="N693" i="11" s="1"/>
  <c r="M78" i="11"/>
  <c r="N78" i="11" s="1"/>
  <c r="M372" i="11"/>
  <c r="M562" i="11"/>
  <c r="N562" i="11" s="1"/>
  <c r="M354" i="11"/>
  <c r="N354" i="11" s="1"/>
  <c r="M326" i="11"/>
  <c r="M347" i="11"/>
  <c r="M411" i="11"/>
  <c r="N411" i="11" s="1"/>
  <c r="M45" i="11"/>
  <c r="N45" i="11" s="1"/>
  <c r="M92" i="11"/>
  <c r="N92" i="11" s="1"/>
  <c r="M557" i="11"/>
  <c r="N557" i="11" s="1"/>
  <c r="M573" i="11"/>
  <c r="N573" i="11" s="1"/>
  <c r="M686" i="11"/>
  <c r="N686" i="11" s="1"/>
  <c r="M702" i="11"/>
  <c r="N702" i="11" s="1"/>
  <c r="M718" i="11"/>
  <c r="N718" i="11" s="1"/>
  <c r="M734" i="11"/>
  <c r="N734" i="11" s="1"/>
  <c r="M750" i="11"/>
  <c r="M459" i="11"/>
  <c r="N459" i="11" s="1"/>
  <c r="M507" i="11"/>
  <c r="N507" i="11" s="1"/>
  <c r="M523" i="11"/>
  <c r="M539" i="11"/>
  <c r="N539" i="11" s="1"/>
  <c r="M555" i="11"/>
  <c r="N555" i="11" s="1"/>
  <c r="M571" i="11"/>
  <c r="N571" i="11" s="1"/>
  <c r="M587" i="11"/>
  <c r="N587" i="11" s="1"/>
  <c r="M617" i="11"/>
  <c r="N617" i="11" s="1"/>
  <c r="M665" i="11"/>
  <c r="N665" i="11" s="1"/>
  <c r="M696" i="11"/>
  <c r="M712" i="11"/>
  <c r="M728" i="11"/>
  <c r="M744" i="11"/>
  <c r="M590" i="11"/>
  <c r="N590" i="11" s="1"/>
  <c r="M558" i="11"/>
  <c r="M526" i="11"/>
  <c r="M494" i="11"/>
  <c r="N494" i="11" s="1"/>
  <c r="M462" i="11"/>
  <c r="N462" i="11" s="1"/>
  <c r="M430" i="11"/>
  <c r="M341" i="11"/>
  <c r="N341" i="11" s="1"/>
  <c r="M731" i="11"/>
  <c r="N731" i="11" s="1"/>
  <c r="M335" i="11"/>
  <c r="N335" i="11" s="1"/>
  <c r="M291" i="11"/>
  <c r="N291" i="11" s="1"/>
  <c r="M117" i="11"/>
  <c r="M74" i="11"/>
  <c r="N74" i="11" s="1"/>
  <c r="M54" i="11"/>
  <c r="M540" i="11"/>
  <c r="N540" i="11" s="1"/>
  <c r="M426" i="11"/>
  <c r="N426" i="11" s="1"/>
  <c r="M116" i="11"/>
  <c r="N116" i="11" s="1"/>
  <c r="M53" i="11"/>
  <c r="N53" i="11" s="1"/>
  <c r="M662" i="11"/>
  <c r="N662" i="11" s="1"/>
  <c r="M556" i="11"/>
  <c r="N556" i="11" s="1"/>
  <c r="M444" i="11"/>
  <c r="N444" i="11" s="1"/>
  <c r="M317" i="11"/>
  <c r="M109" i="11"/>
  <c r="N109" i="11" s="1"/>
  <c r="M67" i="11"/>
  <c r="N67" i="11" s="1"/>
  <c r="M46" i="11"/>
  <c r="M324" i="11"/>
  <c r="M380" i="11"/>
  <c r="N380" i="11" s="1"/>
  <c r="M460" i="11"/>
  <c r="N460" i="11" s="1"/>
  <c r="M683" i="11"/>
  <c r="N683" i="11" s="1"/>
  <c r="M739" i="11"/>
  <c r="N739" i="11" s="1"/>
  <c r="M36" i="11"/>
  <c r="M52" i="11"/>
  <c r="N52" i="11" s="1"/>
  <c r="M83" i="11"/>
  <c r="N83" i="11" s="1"/>
  <c r="M115" i="11"/>
  <c r="N115" i="11" s="1"/>
  <c r="M309" i="11"/>
  <c r="N309" i="11" s="1"/>
  <c r="M388" i="11"/>
  <c r="N388" i="11" s="1"/>
  <c r="M656" i="11"/>
  <c r="M715" i="11"/>
  <c r="N715" i="11" s="1"/>
  <c r="M282" i="11"/>
  <c r="M395" i="11"/>
  <c r="M420" i="11"/>
  <c r="N420" i="11" s="1"/>
  <c r="M548" i="11"/>
  <c r="M628" i="11"/>
  <c r="N628" i="11" s="1"/>
  <c r="M670" i="11"/>
  <c r="N670" i="11" s="1"/>
  <c r="M295" i="11"/>
  <c r="N295" i="11" s="1"/>
  <c r="M108" i="11"/>
  <c r="M76" i="11"/>
  <c r="N76" i="11" s="1"/>
  <c r="M524" i="11"/>
  <c r="M102" i="11"/>
  <c r="N71" i="11"/>
  <c r="M533" i="11"/>
  <c r="N533" i="11" s="1"/>
  <c r="M312" i="11"/>
  <c r="N312" i="11" s="1"/>
  <c r="M482" i="11"/>
  <c r="N482" i="11" s="1"/>
  <c r="M391" i="11"/>
  <c r="N391" i="11" s="1"/>
  <c r="M334" i="11"/>
  <c r="M21" i="11"/>
  <c r="N21" i="11" s="1"/>
  <c r="M604" i="11"/>
  <c r="N604" i="11" s="1"/>
  <c r="M500" i="11"/>
  <c r="N500" i="11" s="1"/>
  <c r="M292" i="11"/>
  <c r="M338" i="11"/>
  <c r="N338" i="11" s="1"/>
  <c r="M366" i="11"/>
  <c r="N366" i="11" s="1"/>
  <c r="M434" i="11"/>
  <c r="N434" i="11" s="1"/>
  <c r="M598" i="11"/>
  <c r="M654" i="11"/>
  <c r="N654" i="11" s="1"/>
  <c r="M260" i="11"/>
  <c r="N260" i="11" s="1"/>
  <c r="M299" i="11"/>
  <c r="N299" i="11" s="1"/>
  <c r="M320" i="11"/>
  <c r="M375" i="11"/>
  <c r="N375" i="11" s="1"/>
  <c r="M403" i="11"/>
  <c r="N403" i="11" s="1"/>
  <c r="M508" i="11"/>
  <c r="N508" i="11" s="1"/>
  <c r="M564" i="11"/>
  <c r="N564" i="11" s="1"/>
  <c r="M630" i="11"/>
  <c r="M741" i="11"/>
  <c r="M306" i="11"/>
  <c r="N306" i="11" s="1"/>
  <c r="M342" i="11"/>
  <c r="M484" i="11"/>
  <c r="N484" i="11" s="1"/>
  <c r="M606" i="11"/>
  <c r="N606" i="11" s="1"/>
  <c r="M691" i="11"/>
  <c r="M398" i="11"/>
  <c r="N398" i="11" s="1"/>
  <c r="M622" i="11"/>
  <c r="N622" i="11" s="1"/>
  <c r="M316" i="11"/>
  <c r="M468" i="11"/>
  <c r="M87" i="11"/>
  <c r="M86" i="11"/>
  <c r="M111" i="11"/>
  <c r="M59" i="11"/>
  <c r="M66" i="11"/>
  <c r="M34" i="11"/>
  <c r="N34" i="11" s="1"/>
  <c r="M112" i="11"/>
  <c r="N112" i="11" s="1"/>
  <c r="M80" i="11"/>
  <c r="M64" i="11"/>
  <c r="M48" i="11"/>
  <c r="N48" i="11" s="1"/>
  <c r="M32" i="11"/>
  <c r="M49" i="11"/>
  <c r="M677" i="11"/>
  <c r="M553" i="11"/>
  <c r="M503" i="11"/>
  <c r="M535" i="11"/>
  <c r="M551" i="11"/>
  <c r="M613" i="11"/>
  <c r="M740" i="11"/>
  <c r="N740" i="11" s="1"/>
  <c r="M729" i="11"/>
  <c r="M620" i="11"/>
  <c r="N620" i="11" s="1"/>
  <c r="M568" i="11"/>
  <c r="M456" i="11"/>
  <c r="M376" i="11"/>
  <c r="M321" i="11"/>
  <c r="N321" i="11" s="1"/>
  <c r="M472" i="11"/>
  <c r="N472" i="11" s="1"/>
  <c r="M319" i="11"/>
  <c r="N319" i="11" s="1"/>
  <c r="M504" i="11"/>
  <c r="M283" i="11"/>
  <c r="M390" i="11"/>
  <c r="N390" i="11" s="1"/>
  <c r="M538" i="11"/>
  <c r="M660" i="11"/>
  <c r="M743" i="11"/>
  <c r="N743" i="11" s="1"/>
  <c r="M707" i="11"/>
  <c r="N707" i="11" s="1"/>
  <c r="M745" i="11"/>
  <c r="N745" i="11" s="1"/>
  <c r="M513" i="11"/>
  <c r="M545" i="11"/>
  <c r="M577" i="11"/>
  <c r="M690" i="11"/>
  <c r="M706" i="11"/>
  <c r="M722" i="11"/>
  <c r="M738" i="11"/>
  <c r="M431" i="11"/>
  <c r="M463" i="11"/>
  <c r="M495" i="11"/>
  <c r="N495" i="11" s="1"/>
  <c r="M559" i="11"/>
  <c r="N559" i="11" s="1"/>
  <c r="M716" i="11"/>
  <c r="N716" i="11" s="1"/>
  <c r="M582" i="11"/>
  <c r="M518" i="11"/>
  <c r="M486" i="11"/>
  <c r="N486" i="11" s="1"/>
  <c r="M454" i="11"/>
  <c r="M422" i="11"/>
  <c r="M337" i="11"/>
  <c r="N337" i="11" s="1"/>
  <c r="M636" i="11"/>
  <c r="N636" i="11" s="1"/>
  <c r="M300" i="11"/>
  <c r="M257" i="11"/>
  <c r="M418" i="11"/>
  <c r="M695" i="11"/>
  <c r="N695" i="11" s="1"/>
  <c r="M315" i="11"/>
  <c r="M339" i="11"/>
  <c r="M367" i="11"/>
  <c r="M552" i="11"/>
  <c r="M727" i="11"/>
  <c r="N727" i="11" s="1"/>
  <c r="M318" i="11"/>
  <c r="M336" i="11"/>
  <c r="N336" i="11" s="1"/>
  <c r="M358" i="11"/>
  <c r="N358" i="11" s="1"/>
  <c r="M474" i="11"/>
  <c r="M679" i="11"/>
  <c r="N679" i="11" s="1"/>
  <c r="M370" i="11"/>
  <c r="N370" i="11" s="1"/>
  <c r="M584" i="11"/>
  <c r="M652" i="11"/>
  <c r="M383" i="11"/>
  <c r="M284" i="11"/>
  <c r="M751" i="11"/>
  <c r="M421" i="11"/>
  <c r="N421" i="11" s="1"/>
  <c r="M437" i="11"/>
  <c r="M453" i="11"/>
  <c r="M469" i="11"/>
  <c r="N469" i="11" s="1"/>
  <c r="M485" i="11"/>
  <c r="M517" i="11"/>
  <c r="M581" i="11"/>
  <c r="M599" i="11"/>
  <c r="N599" i="11" s="1"/>
  <c r="M615" i="11"/>
  <c r="N615" i="11" s="1"/>
  <c r="M631" i="11"/>
  <c r="M647" i="11"/>
  <c r="M663" i="11"/>
  <c r="N663" i="11" s="1"/>
  <c r="M451" i="11"/>
  <c r="M531" i="11"/>
  <c r="M625" i="11"/>
  <c r="M688" i="11"/>
  <c r="N688" i="11" s="1"/>
  <c r="M704" i="11"/>
  <c r="M736" i="11"/>
  <c r="N736" i="11" s="1"/>
  <c r="M642" i="11"/>
  <c r="M610" i="11"/>
  <c r="N610" i="11" s="1"/>
  <c r="M574" i="11"/>
  <c r="N574" i="11" s="1"/>
  <c r="M510" i="11"/>
  <c r="M608" i="11"/>
  <c r="M289" i="11"/>
  <c r="N289" i="11" s="1"/>
  <c r="M399" i="11"/>
  <c r="M343" i="11"/>
  <c r="M296" i="11"/>
  <c r="M546" i="11"/>
  <c r="M322" i="11"/>
  <c r="M442" i="11"/>
  <c r="M733" i="11"/>
  <c r="N733" i="11" s="1"/>
  <c r="M412" i="11"/>
  <c r="N412" i="11" s="1"/>
  <c r="M10" i="11"/>
  <c r="N10" i="11" s="1"/>
  <c r="M31" i="11"/>
  <c r="N31" i="11" s="1"/>
  <c r="M29" i="11"/>
  <c r="N29" i="11" s="1"/>
  <c r="M28" i="11"/>
  <c r="N28" i="11" s="1"/>
  <c r="M11" i="11"/>
  <c r="N11" i="11" s="1"/>
  <c r="M25" i="11"/>
  <c r="N25" i="11" s="1"/>
  <c r="M13" i="11"/>
  <c r="N13" i="11" s="1"/>
  <c r="M20" i="11"/>
  <c r="N20" i="11" s="1"/>
  <c r="M16" i="11"/>
  <c r="N16" i="11" s="1"/>
  <c r="M14" i="11"/>
  <c r="N14" i="11" s="1"/>
  <c r="M15" i="11"/>
  <c r="N15" i="11" s="1"/>
  <c r="M30" i="11"/>
  <c r="N30" i="11" s="1"/>
  <c r="M23" i="11"/>
  <c r="N23" i="11" s="1"/>
  <c r="M27" i="11"/>
  <c r="N27" i="11" s="1"/>
  <c r="M22" i="11"/>
  <c r="N22" i="11" s="1"/>
  <c r="M26" i="11"/>
  <c r="N26" i="11" s="1"/>
  <c r="M19" i="11"/>
  <c r="N19" i="11" s="1"/>
  <c r="M12" i="11"/>
  <c r="N12" i="11" s="1"/>
  <c r="M17" i="11"/>
  <c r="N17" i="11" s="1"/>
  <c r="M24" i="11"/>
  <c r="N24" i="11" s="1"/>
  <c r="M8" i="11"/>
  <c r="N476" i="11"/>
  <c r="N35" i="11"/>
  <c r="N378" i="11"/>
  <c r="N63" i="11"/>
  <c r="N280" i="11"/>
  <c r="N512" i="11"/>
  <c r="N387" i="11"/>
  <c r="N348" i="11"/>
  <c r="N735" i="11"/>
  <c r="N363" i="11"/>
  <c r="N747" i="11"/>
  <c r="N56" i="11"/>
  <c r="N85" i="11"/>
  <c r="N89" i="11"/>
  <c r="N614" i="11"/>
  <c r="N33" i="11"/>
  <c r="N371" i="11"/>
  <c r="N709" i="11"/>
  <c r="N82" i="11"/>
  <c r="N69" i="11"/>
  <c r="N492" i="11"/>
  <c r="N416" i="11"/>
  <c r="N330" i="11"/>
  <c r="N81" i="11"/>
  <c r="N609" i="11"/>
  <c r="N572" i="11"/>
  <c r="N294" i="11"/>
  <c r="N42" i="11"/>
  <c r="N419" i="11"/>
  <c r="N713" i="11"/>
  <c r="N307" i="11"/>
  <c r="N286" i="11"/>
  <c r="N119" i="11"/>
  <c r="N673" i="11"/>
  <c r="N396" i="11"/>
  <c r="N41" i="11"/>
  <c r="N302" i="11"/>
  <c r="N400" i="11"/>
  <c r="N749" i="11"/>
  <c r="N475" i="11"/>
  <c r="N103" i="11"/>
  <c r="N543" i="11"/>
  <c r="N287" i="11"/>
  <c r="N110" i="11"/>
  <c r="N62" i="11"/>
  <c r="N669" i="11"/>
  <c r="N293" i="11"/>
  <c r="N323" i="11"/>
  <c r="N104" i="11"/>
  <c r="N672" i="11"/>
  <c r="N640" i="11"/>
  <c r="N84" i="11"/>
  <c r="N588" i="11"/>
  <c r="N40" i="11"/>
  <c r="N656" i="11" l="1"/>
  <c r="N584" i="11"/>
  <c r="N680" i="11"/>
  <c r="N608" i="11"/>
  <c r="A416" i="11"/>
  <c r="A401" i="11"/>
  <c r="N368" i="11"/>
  <c r="N8" i="11"/>
  <c r="N32" i="11"/>
  <c r="A528" i="11"/>
  <c r="A723" i="11"/>
  <c r="A107" i="11"/>
  <c r="A363" i="11"/>
  <c r="A511" i="11"/>
  <c r="A598" i="11"/>
  <c r="A33" i="11"/>
  <c r="A607" i="11"/>
  <c r="A336" i="11"/>
  <c r="A450" i="11"/>
  <c r="A409" i="11"/>
  <c r="A597" i="11"/>
  <c r="A605" i="11"/>
  <c r="A410" i="11"/>
  <c r="A603" i="11"/>
  <c r="N395" i="11"/>
  <c r="N111" i="11"/>
  <c r="A678" i="11"/>
  <c r="A40" i="11"/>
  <c r="A57" i="11"/>
  <c r="A394" i="11"/>
  <c r="A37" i="11"/>
  <c r="A565" i="11"/>
  <c r="A654" i="11"/>
  <c r="A413" i="11"/>
  <c r="A296" i="11"/>
  <c r="A303" i="11"/>
  <c r="A298" i="11"/>
  <c r="A297" i="11"/>
  <c r="A308" i="11"/>
  <c r="A304" i="11"/>
  <c r="N296" i="11"/>
  <c r="A310" i="11"/>
  <c r="A311" i="11"/>
  <c r="A305" i="11"/>
  <c r="A307" i="11"/>
  <c r="A313" i="11"/>
  <c r="A608" i="11"/>
  <c r="A609" i="11"/>
  <c r="A627" i="11"/>
  <c r="A626" i="11"/>
  <c r="A624" i="11"/>
  <c r="A614" i="11"/>
  <c r="A623" i="11"/>
  <c r="A616" i="11"/>
  <c r="A618" i="11"/>
  <c r="A619" i="11"/>
  <c r="A611" i="11"/>
  <c r="A621" i="11"/>
  <c r="A642" i="11"/>
  <c r="A632" i="11"/>
  <c r="A638" i="11"/>
  <c r="N642" i="11"/>
  <c r="A648" i="11"/>
  <c r="A625" i="11"/>
  <c r="N625" i="11"/>
  <c r="A647" i="11"/>
  <c r="N647" i="11"/>
  <c r="A581" i="11"/>
  <c r="A567" i="11"/>
  <c r="A453" i="11"/>
  <c r="N453" i="11"/>
  <c r="A441" i="11"/>
  <c r="A443" i="11"/>
  <c r="N284" i="11"/>
  <c r="A284" i="11"/>
  <c r="A370" i="11"/>
  <c r="A386" i="11"/>
  <c r="A389" i="11"/>
  <c r="A374" i="11"/>
  <c r="A377" i="11"/>
  <c r="A368" i="11"/>
  <c r="A381" i="11"/>
  <c r="A371" i="11"/>
  <c r="A379" i="11"/>
  <c r="A369" i="11"/>
  <c r="A384" i="11"/>
  <c r="A385" i="11"/>
  <c r="A378" i="11"/>
  <c r="A373" i="11"/>
  <c r="A367" i="11"/>
  <c r="N367" i="11"/>
  <c r="A362" i="11"/>
  <c r="A418" i="11"/>
  <c r="A425" i="11"/>
  <c r="A433" i="11"/>
  <c r="A427" i="11"/>
  <c r="A424" i="11"/>
  <c r="A419" i="11"/>
  <c r="A438" i="11"/>
  <c r="A435" i="11"/>
  <c r="A429" i="11"/>
  <c r="A432" i="11"/>
  <c r="A439" i="11"/>
  <c r="A436" i="11"/>
  <c r="A417" i="11"/>
  <c r="N418" i="11"/>
  <c r="A428" i="11"/>
  <c r="A337" i="11"/>
  <c r="A518" i="11"/>
  <c r="N518" i="11"/>
  <c r="A520" i="11"/>
  <c r="A495" i="11"/>
  <c r="A506" i="11"/>
  <c r="A490" i="11"/>
  <c r="A489" i="11"/>
  <c r="A488" i="11"/>
  <c r="A497" i="11"/>
  <c r="A492" i="11"/>
  <c r="A722" i="11"/>
  <c r="A710" i="11"/>
  <c r="N722" i="11"/>
  <c r="A721" i="11"/>
  <c r="A545" i="11"/>
  <c r="N545" i="11"/>
  <c r="A541" i="11"/>
  <c r="A544" i="11"/>
  <c r="A542" i="11"/>
  <c r="A283" i="11"/>
  <c r="A278" i="11"/>
  <c r="A275" i="11"/>
  <c r="N283" i="11"/>
  <c r="A273" i="11"/>
  <c r="A272" i="11"/>
  <c r="A276" i="11"/>
  <c r="A287" i="11"/>
  <c r="A274" i="11"/>
  <c r="A321" i="11"/>
  <c r="A620" i="11"/>
  <c r="A551" i="11"/>
  <c r="N551" i="11"/>
  <c r="A677" i="11"/>
  <c r="N677" i="11"/>
  <c r="A64" i="11"/>
  <c r="N64" i="11"/>
  <c r="A77" i="11"/>
  <c r="A70" i="11"/>
  <c r="A66" i="11"/>
  <c r="N66" i="11"/>
  <c r="A87" i="11"/>
  <c r="N87" i="11"/>
  <c r="A100" i="11"/>
  <c r="A320" i="11"/>
  <c r="A325" i="11"/>
  <c r="A328" i="11"/>
  <c r="A329" i="11"/>
  <c r="A327" i="11"/>
  <c r="A340" i="11"/>
  <c r="A323" i="11"/>
  <c r="A331" i="11"/>
  <c r="N320" i="11"/>
  <c r="A330" i="11"/>
  <c r="A332" i="11"/>
  <c r="A719" i="11"/>
  <c r="A302" i="11"/>
  <c r="A280" i="11"/>
  <c r="A561" i="11"/>
  <c r="A314" i="11"/>
  <c r="A468" i="11"/>
  <c r="A479" i="11"/>
  <c r="A471" i="11"/>
  <c r="A475" i="11"/>
  <c r="A464" i="11"/>
  <c r="C42" i="10" s="1"/>
  <c r="D42" i="10" s="1"/>
  <c r="A477" i="11"/>
  <c r="A480" i="11"/>
  <c r="A473" i="11"/>
  <c r="A466" i="11"/>
  <c r="A476" i="11"/>
  <c r="N468" i="11"/>
  <c r="A465" i="11"/>
  <c r="A481" i="11"/>
  <c r="A470" i="11"/>
  <c r="A691" i="11"/>
  <c r="A701" i="11"/>
  <c r="A685" i="11"/>
  <c r="A292" i="11"/>
  <c r="N292" i="11"/>
  <c r="A108" i="11"/>
  <c r="A104" i="11"/>
  <c r="A127" i="11"/>
  <c r="A126" i="11"/>
  <c r="A125" i="11"/>
  <c r="A120" i="11"/>
  <c r="A114" i="11"/>
  <c r="A106" i="11"/>
  <c r="A110" i="11"/>
  <c r="A124" i="11"/>
  <c r="A118" i="11"/>
  <c r="A122" i="11"/>
  <c r="A123" i="11"/>
  <c r="A113" i="11"/>
  <c r="A121" i="11"/>
  <c r="A105" i="11"/>
  <c r="A119" i="11"/>
  <c r="A548" i="11"/>
  <c r="N548" i="11"/>
  <c r="N691" i="11"/>
  <c r="N108" i="11"/>
  <c r="A714" i="11"/>
  <c r="A543" i="11"/>
  <c r="A533" i="11"/>
  <c r="A387" i="11"/>
  <c r="A653" i="11"/>
  <c r="A102" i="11"/>
  <c r="N102" i="11"/>
  <c r="A361" i="11"/>
  <c r="A324" i="11"/>
  <c r="A317" i="11"/>
  <c r="A117" i="11"/>
  <c r="A372" i="11"/>
  <c r="A402" i="11"/>
  <c r="A502" i="11"/>
  <c r="N317" i="11"/>
  <c r="N372" i="11"/>
  <c r="N442" i="11"/>
  <c r="A442" i="11"/>
  <c r="A458" i="11"/>
  <c r="A445" i="11"/>
  <c r="A448" i="11"/>
  <c r="N343" i="11"/>
  <c r="A343" i="11"/>
  <c r="N510" i="11"/>
  <c r="A510" i="11"/>
  <c r="N531" i="11"/>
  <c r="A531" i="11"/>
  <c r="N437" i="11"/>
  <c r="A437" i="11"/>
  <c r="N383" i="11"/>
  <c r="A383" i="11"/>
  <c r="A318" i="11"/>
  <c r="A257" i="11"/>
  <c r="A261" i="11"/>
  <c r="A258" i="11"/>
  <c r="A266" i="11"/>
  <c r="A255" i="11"/>
  <c r="A265" i="11"/>
  <c r="A253" i="11"/>
  <c r="A249" i="11"/>
  <c r="A271" i="11"/>
  <c r="A252" i="11"/>
  <c r="A250" i="11"/>
  <c r="A268" i="11"/>
  <c r="A270" i="11"/>
  <c r="A262" i="11"/>
  <c r="A251" i="11"/>
  <c r="A254" i="11"/>
  <c r="A263" i="11"/>
  <c r="A269" i="11"/>
  <c r="A264" i="11"/>
  <c r="A267" i="11"/>
  <c r="A256" i="11"/>
  <c r="A248" i="11"/>
  <c r="A582" i="11"/>
  <c r="N706" i="11"/>
  <c r="A706" i="11"/>
  <c r="N513" i="11"/>
  <c r="A513" i="11"/>
  <c r="A527" i="11"/>
  <c r="A519" i="11"/>
  <c r="A534" i="11"/>
  <c r="A521" i="11"/>
  <c r="A529" i="11"/>
  <c r="A530" i="11"/>
  <c r="A376" i="11"/>
  <c r="N535" i="11"/>
  <c r="A535" i="11"/>
  <c r="A80" i="11"/>
  <c r="A94" i="11"/>
  <c r="A99" i="11"/>
  <c r="A85" i="11"/>
  <c r="A84" i="11"/>
  <c r="A97" i="11"/>
  <c r="A98" i="11"/>
  <c r="A88" i="11"/>
  <c r="A89" i="11"/>
  <c r="A103" i="11"/>
  <c r="A101" i="11"/>
  <c r="A316" i="11"/>
  <c r="A630" i="11"/>
  <c r="A403" i="11"/>
  <c r="A299" i="11"/>
  <c r="A366" i="11"/>
  <c r="A334" i="11"/>
  <c r="A42" i="11"/>
  <c r="A524" i="11"/>
  <c r="A420" i="11"/>
  <c r="A460" i="11"/>
  <c r="A53" i="11"/>
  <c r="A558" i="11"/>
  <c r="A523" i="11"/>
  <c r="A525" i="11"/>
  <c r="A79" i="11"/>
  <c r="A350" i="11"/>
  <c r="A396" i="11"/>
  <c r="A382" i="11"/>
  <c r="A455" i="11"/>
  <c r="A641" i="11"/>
  <c r="A58" i="11"/>
  <c r="A69" i="11"/>
  <c r="N324" i="11"/>
  <c r="N641" i="11"/>
  <c r="N316" i="11"/>
  <c r="N117" i="11"/>
  <c r="N502" i="11"/>
  <c r="A412" i="11"/>
  <c r="N546" i="11"/>
  <c r="A546" i="11"/>
  <c r="A289" i="11"/>
  <c r="A610" i="11"/>
  <c r="A688" i="11"/>
  <c r="A663" i="11"/>
  <c r="A599" i="11"/>
  <c r="A469" i="11"/>
  <c r="A584" i="11"/>
  <c r="A593" i="11"/>
  <c r="A596" i="11"/>
  <c r="A595" i="11"/>
  <c r="A594" i="11"/>
  <c r="A592" i="11"/>
  <c r="A585" i="11"/>
  <c r="A600" i="11"/>
  <c r="A602" i="11"/>
  <c r="A601" i="11"/>
  <c r="A358" i="11"/>
  <c r="N552" i="11"/>
  <c r="A552" i="11"/>
  <c r="A695" i="11"/>
  <c r="A636" i="11"/>
  <c r="A646" i="11"/>
  <c r="A634" i="11"/>
  <c r="A644" i="11"/>
  <c r="A639" i="11"/>
  <c r="A637" i="11"/>
  <c r="A650" i="11"/>
  <c r="A651" i="11"/>
  <c r="A486" i="11"/>
  <c r="A559" i="11"/>
  <c r="N577" i="11"/>
  <c r="A577" i="11"/>
  <c r="A707" i="11"/>
  <c r="A390" i="11"/>
  <c r="A472" i="11"/>
  <c r="N568" i="11"/>
  <c r="A568" i="11"/>
  <c r="N613" i="11"/>
  <c r="A613" i="11"/>
  <c r="N553" i="11"/>
  <c r="A553" i="11"/>
  <c r="A48" i="11"/>
  <c r="A34" i="11"/>
  <c r="A86" i="11"/>
  <c r="A398" i="11"/>
  <c r="A570" i="11"/>
  <c r="A508" i="11"/>
  <c r="A346" i="11"/>
  <c r="A709" i="11"/>
  <c r="A434" i="11"/>
  <c r="A717" i="11"/>
  <c r="A482" i="11"/>
  <c r="A355" i="11"/>
  <c r="A400" i="11"/>
  <c r="A71" i="11"/>
  <c r="A512" i="11"/>
  <c r="A684" i="11"/>
  <c r="A440" i="11"/>
  <c r="A628" i="11"/>
  <c r="A656" i="11"/>
  <c r="A676" i="11"/>
  <c r="A675" i="11"/>
  <c r="A674" i="11"/>
  <c r="A669" i="11"/>
  <c r="A661" i="11"/>
  <c r="A667" i="11"/>
  <c r="A657" i="11"/>
  <c r="A658" i="11"/>
  <c r="A360" i="11"/>
  <c r="A83" i="11"/>
  <c r="A683" i="11"/>
  <c r="A698" i="11"/>
  <c r="A682" i="11"/>
  <c r="A680" i="11"/>
  <c r="A697" i="11"/>
  <c r="A687" i="11"/>
  <c r="A703" i="11"/>
  <c r="A699" i="11"/>
  <c r="A351" i="11"/>
  <c r="A664" i="11"/>
  <c r="A96" i="11"/>
  <c r="A392" i="11"/>
  <c r="A357" i="11"/>
  <c r="A501" i="11"/>
  <c r="A689" i="11"/>
  <c r="A712" i="11"/>
  <c r="A633" i="11"/>
  <c r="A459" i="11"/>
  <c r="A718" i="11"/>
  <c r="A655" i="11"/>
  <c r="A461" i="11"/>
  <c r="A92" i="11"/>
  <c r="A563" i="11"/>
  <c r="A78" i="11"/>
  <c r="A446" i="11"/>
  <c r="A547" i="11"/>
  <c r="A532" i="11"/>
  <c r="A700" i="11"/>
  <c r="A659" i="11"/>
  <c r="A612" i="11"/>
  <c r="A645" i="11"/>
  <c r="A635" i="11"/>
  <c r="A483" i="11"/>
  <c r="A90" i="11"/>
  <c r="A662" i="11"/>
  <c r="A696" i="11"/>
  <c r="A347" i="11"/>
  <c r="A344" i="11"/>
  <c r="A356" i="11"/>
  <c r="A359" i="11"/>
  <c r="A365" i="11"/>
  <c r="A345" i="11"/>
  <c r="A349" i="11"/>
  <c r="A352" i="11"/>
  <c r="A353" i="11"/>
  <c r="A673" i="11"/>
  <c r="N631" i="11"/>
  <c r="A631" i="11"/>
  <c r="N517" i="11"/>
  <c r="A517" i="11"/>
  <c r="A679" i="11"/>
  <c r="A339" i="11"/>
  <c r="N422" i="11"/>
  <c r="A422" i="11"/>
  <c r="A463" i="11"/>
  <c r="A660" i="11"/>
  <c r="N504" i="11"/>
  <c r="A504" i="11"/>
  <c r="N49" i="11"/>
  <c r="A49" i="11"/>
  <c r="N59" i="11"/>
  <c r="A59" i="11"/>
  <c r="A61" i="11"/>
  <c r="A63" i="11"/>
  <c r="A72" i="11"/>
  <c r="A73" i="11"/>
  <c r="A60" i="11"/>
  <c r="A56" i="11"/>
  <c r="A484" i="11"/>
  <c r="A342" i="11"/>
  <c r="A500" i="11"/>
  <c r="A312" i="11"/>
  <c r="A672" i="11"/>
  <c r="A447" i="11"/>
  <c r="A65" i="11"/>
  <c r="A295" i="11"/>
  <c r="A46" i="11"/>
  <c r="A430" i="11"/>
  <c r="A587" i="11"/>
  <c r="A589" i="11"/>
  <c r="A91" i="11"/>
  <c r="A326" i="11"/>
  <c r="A259" i="11"/>
  <c r="A666" i="11"/>
  <c r="A569" i="11"/>
  <c r="A62" i="11"/>
  <c r="A575" i="11"/>
  <c r="A93" i="11"/>
  <c r="A566" i="11"/>
  <c r="A726" i="11"/>
  <c r="N347" i="11"/>
  <c r="N46" i="11"/>
  <c r="N630" i="11"/>
  <c r="N326" i="11"/>
  <c r="N342" i="11"/>
  <c r="N410" i="11"/>
  <c r="N93" i="11"/>
  <c r="N430" i="11"/>
  <c r="N523" i="11"/>
  <c r="N80" i="11"/>
  <c r="N463" i="11"/>
  <c r="N334" i="11"/>
  <c r="N322" i="11"/>
  <c r="A322" i="11"/>
  <c r="A399" i="11"/>
  <c r="A574" i="11"/>
  <c r="N704" i="11"/>
  <c r="A704" i="11"/>
  <c r="A724" i="11"/>
  <c r="A725" i="11"/>
  <c r="A711" i="11"/>
  <c r="A720" i="11"/>
  <c r="N451" i="11"/>
  <c r="A451" i="11"/>
  <c r="A615" i="11"/>
  <c r="N485" i="11"/>
  <c r="A485" i="11"/>
  <c r="A421" i="11"/>
  <c r="N652" i="11"/>
  <c r="A652" i="11"/>
  <c r="N474" i="11"/>
  <c r="A474" i="11"/>
  <c r="A727" i="11"/>
  <c r="N315" i="11"/>
  <c r="A315" i="11"/>
  <c r="N300" i="11"/>
  <c r="A300" i="11"/>
  <c r="N454" i="11"/>
  <c r="A454" i="11"/>
  <c r="A716" i="11"/>
  <c r="N431" i="11"/>
  <c r="A431" i="11"/>
  <c r="N690" i="11"/>
  <c r="A690" i="11"/>
  <c r="N538" i="11"/>
  <c r="A538" i="11"/>
  <c r="A550" i="11"/>
  <c r="A549" i="11"/>
  <c r="A537" i="11"/>
  <c r="A536" i="11"/>
  <c r="A319" i="11"/>
  <c r="A456" i="11"/>
  <c r="N503" i="11"/>
  <c r="A503" i="11"/>
  <c r="A32" i="11"/>
  <c r="A50" i="11"/>
  <c r="A51" i="11"/>
  <c r="A41" i="11"/>
  <c r="A44" i="11"/>
  <c r="A35" i="11"/>
  <c r="A47" i="11"/>
  <c r="A55" i="11"/>
  <c r="A43" i="11"/>
  <c r="A39" i="11"/>
  <c r="A112" i="11"/>
  <c r="A111" i="11"/>
  <c r="A622" i="11"/>
  <c r="A606" i="11"/>
  <c r="A406" i="11"/>
  <c r="A306" i="11"/>
  <c r="A564" i="11"/>
  <c r="A576" i="11"/>
  <c r="A375" i="11"/>
  <c r="A260" i="11"/>
  <c r="A338" i="11"/>
  <c r="A604" i="11"/>
  <c r="A391" i="11"/>
  <c r="A364" i="11"/>
  <c r="A81" i="11"/>
  <c r="A516" i="11"/>
  <c r="A588" i="11"/>
  <c r="A82" i="11"/>
  <c r="A348" i="11"/>
  <c r="A572" i="11"/>
  <c r="A681" i="11"/>
  <c r="A591" i="11"/>
  <c r="A643" i="11"/>
  <c r="A449" i="11"/>
  <c r="A395" i="11"/>
  <c r="A393" i="11"/>
  <c r="A408" i="11"/>
  <c r="A407" i="11"/>
  <c r="A397" i="11"/>
  <c r="A405" i="11"/>
  <c r="A715" i="11"/>
  <c r="A115" i="11"/>
  <c r="A67" i="11"/>
  <c r="A462" i="11"/>
  <c r="A590" i="11"/>
  <c r="A649" i="11"/>
  <c r="A571" i="11"/>
  <c r="A507" i="11"/>
  <c r="A671" i="11"/>
  <c r="A522" i="11"/>
  <c r="A668" i="11"/>
  <c r="A586" i="11"/>
  <c r="A514" i="11"/>
  <c r="A692" i="11"/>
  <c r="A333" i="11"/>
  <c r="A579" i="11"/>
  <c r="A68" i="11"/>
  <c r="A640" i="11"/>
  <c r="A404" i="11"/>
  <c r="A713" i="11"/>
  <c r="A415" i="11"/>
  <c r="A75" i="11"/>
  <c r="A554" i="11"/>
  <c r="A285" i="11"/>
  <c r="A708" i="11"/>
  <c r="A423" i="11"/>
  <c r="A457" i="11"/>
  <c r="A414" i="11"/>
  <c r="A515" i="11"/>
  <c r="A694" i="11"/>
  <c r="A38" i="11"/>
  <c r="A670" i="11"/>
  <c r="A282" i="11"/>
  <c r="A388" i="11"/>
  <c r="A288" i="11"/>
  <c r="A36" i="11"/>
  <c r="A380" i="11"/>
  <c r="A281" i="11"/>
  <c r="A109" i="11"/>
  <c r="A556" i="11"/>
  <c r="A116" i="11"/>
  <c r="A540" i="11"/>
  <c r="A74" i="11"/>
  <c r="A335" i="11"/>
  <c r="A341" i="11"/>
  <c r="A526" i="11"/>
  <c r="A665" i="11"/>
  <c r="A539" i="11"/>
  <c r="A686" i="11"/>
  <c r="A557" i="11"/>
  <c r="A493" i="11"/>
  <c r="A45" i="11"/>
  <c r="A411" i="11"/>
  <c r="A629" i="11"/>
  <c r="A505" i="11"/>
  <c r="A560" i="11"/>
  <c r="A279" i="11"/>
  <c r="A452" i="11"/>
  <c r="A578" i="11"/>
  <c r="A95" i="11"/>
  <c r="A487" i="11"/>
  <c r="A76" i="11"/>
  <c r="A309" i="11"/>
  <c r="A52" i="11"/>
  <c r="A444" i="11"/>
  <c r="A426" i="11"/>
  <c r="A54" i="11"/>
  <c r="A291" i="11"/>
  <c r="A494" i="11"/>
  <c r="A617" i="11"/>
  <c r="A555" i="11"/>
  <c r="A491" i="11"/>
  <c r="A702" i="11"/>
  <c r="A573" i="11"/>
  <c r="A509" i="11"/>
  <c r="A496" i="11"/>
  <c r="A294" i="11"/>
  <c r="A354" i="11"/>
  <c r="A562" i="11"/>
  <c r="A693" i="11"/>
  <c r="A705" i="11"/>
  <c r="A499" i="11"/>
  <c r="A498" i="11"/>
  <c r="A286" i="11"/>
  <c r="A293" i="11"/>
  <c r="A290" i="11"/>
  <c r="A580" i="11"/>
  <c r="A301" i="11"/>
  <c r="A583" i="11"/>
  <c r="A478" i="11"/>
  <c r="A467" i="11"/>
  <c r="A277" i="11"/>
  <c r="N751" i="11"/>
  <c r="A729" i="11"/>
  <c r="A733" i="11"/>
  <c r="A737" i="11"/>
  <c r="A741" i="11"/>
  <c r="A745" i="11"/>
  <c r="A749" i="11"/>
  <c r="A730" i="11"/>
  <c r="A734" i="11"/>
  <c r="A738" i="11"/>
  <c r="A742" i="11"/>
  <c r="A746" i="11"/>
  <c r="A750" i="11"/>
  <c r="A731" i="11"/>
  <c r="A735" i="11"/>
  <c r="A739" i="11"/>
  <c r="A743" i="11"/>
  <c r="A747" i="11"/>
  <c r="A751" i="11"/>
  <c r="A732" i="11"/>
  <c r="A736" i="11"/>
  <c r="A740" i="11"/>
  <c r="A744" i="11"/>
  <c r="A748" i="11"/>
  <c r="A728" i="11"/>
  <c r="A8" i="11"/>
  <c r="A29" i="11"/>
  <c r="A22" i="11"/>
  <c r="N612" i="11"/>
  <c r="N36" i="11"/>
  <c r="N666" i="11"/>
  <c r="N417" i="11"/>
  <c r="N536" i="11"/>
  <c r="A21" i="11"/>
  <c r="A10" i="11"/>
  <c r="N257" i="11"/>
  <c r="N369" i="11"/>
  <c r="N632" i="11"/>
  <c r="N660" i="11"/>
  <c r="N664" i="11"/>
  <c r="A28" i="11"/>
  <c r="A14" i="11"/>
  <c r="N106" i="11"/>
  <c r="A23" i="11"/>
  <c r="N60" i="11"/>
  <c r="A24" i="11"/>
  <c r="A26" i="11"/>
  <c r="A9" i="11"/>
  <c r="N524" i="11"/>
  <c r="N526" i="11"/>
  <c r="A31" i="11"/>
  <c r="N86" i="11"/>
  <c r="A12" i="11"/>
  <c r="A15" i="11"/>
  <c r="A27" i="11"/>
  <c r="A18" i="11"/>
  <c r="N511" i="11"/>
  <c r="N598" i="11"/>
  <c r="A25" i="11"/>
  <c r="A17" i="11"/>
  <c r="A30" i="11"/>
  <c r="N644" i="11"/>
  <c r="N70" i="11"/>
  <c r="N356" i="11"/>
  <c r="N621" i="11"/>
  <c r="N580" i="11"/>
  <c r="N339" i="11"/>
  <c r="N399" i="11"/>
  <c r="N376" i="11"/>
  <c r="N456" i="11"/>
  <c r="N318" i="11"/>
  <c r="N565" i="11"/>
  <c r="N581" i="11"/>
  <c r="N700" i="11"/>
  <c r="N310" i="11"/>
  <c r="N473" i="11"/>
  <c r="N470" i="11"/>
  <c r="N499" i="11"/>
  <c r="N558" i="11"/>
  <c r="N397" i="11"/>
  <c r="N282" i="11"/>
  <c r="N54" i="11"/>
  <c r="N626" i="11"/>
  <c r="N114" i="11"/>
  <c r="A13" i="11"/>
  <c r="N560" i="11"/>
  <c r="N582" i="11"/>
  <c r="A16" i="11"/>
  <c r="A11" i="11"/>
  <c r="A19" i="11"/>
  <c r="A20" i="11"/>
  <c r="N696" i="11"/>
  <c r="N88" i="11"/>
  <c r="N448" i="11"/>
  <c r="N750" i="11"/>
  <c r="N744" i="11"/>
  <c r="N729" i="11"/>
  <c r="N741" i="11"/>
  <c r="N728" i="11"/>
  <c r="N712" i="11"/>
  <c r="N708" i="11"/>
  <c r="N746" i="11"/>
  <c r="N738" i="11"/>
  <c r="N720" i="11"/>
  <c r="N748" i="11"/>
  <c r="C52" i="10" l="1"/>
  <c r="C40" i="10"/>
  <c r="D40" i="10" s="1"/>
  <c r="E40" i="10" s="1"/>
  <c r="F40" i="10" s="1"/>
  <c r="G40" i="10" s="1"/>
  <c r="C46" i="10"/>
  <c r="D46" i="10" s="1"/>
  <c r="E46" i="10" s="1"/>
  <c r="F46" i="10" s="1"/>
  <c r="G46" i="10" s="1"/>
  <c r="C49" i="10"/>
  <c r="D49" i="10" s="1"/>
  <c r="E49" i="10" s="1"/>
  <c r="F49" i="10" s="1"/>
  <c r="G49" i="10" s="1"/>
  <c r="C36" i="10"/>
  <c r="D36" i="10" s="1"/>
  <c r="E36" i="10" s="1"/>
  <c r="F36" i="10" s="1"/>
  <c r="G36" i="10" s="1"/>
  <c r="C25" i="10"/>
  <c r="D25" i="10" s="1"/>
  <c r="E25" i="10" s="1"/>
  <c r="F25" i="10" s="1"/>
  <c r="G25" i="10" s="1"/>
  <c r="C51" i="10"/>
  <c r="D51" i="10" s="1"/>
  <c r="E51" i="10" s="1"/>
  <c r="F51" i="10" s="1"/>
  <c r="G51" i="10" s="1"/>
  <c r="C41" i="10"/>
  <c r="D41" i="10" s="1"/>
  <c r="E41" i="10" s="1"/>
  <c r="F41" i="10" s="1"/>
  <c r="G41" i="10" s="1"/>
  <c r="C44" i="10"/>
  <c r="D44" i="10" s="1"/>
  <c r="E44" i="10" s="1"/>
  <c r="F44" i="10" s="1"/>
  <c r="G44" i="10" s="1"/>
  <c r="C50" i="10"/>
  <c r="D50" i="10" s="1"/>
  <c r="E50" i="10" s="1"/>
  <c r="F50" i="10" s="1"/>
  <c r="G50" i="10" s="1"/>
  <c r="C45" i="10"/>
  <c r="D45" i="10" s="1"/>
  <c r="E45" i="10" s="1"/>
  <c r="F45" i="10" s="1"/>
  <c r="G45" i="10" s="1"/>
  <c r="C34" i="10"/>
  <c r="D34" i="10" s="1"/>
  <c r="E34" i="10" s="1"/>
  <c r="F34" i="10" s="1"/>
  <c r="G34" i="10" s="1"/>
  <c r="C39" i="10"/>
  <c r="D39" i="10" s="1"/>
  <c r="E39" i="10" s="1"/>
  <c r="F39" i="10" s="1"/>
  <c r="G39" i="10" s="1"/>
  <c r="C35" i="10"/>
  <c r="C33" i="10"/>
  <c r="D33" i="10" s="1"/>
  <c r="E33" i="10" s="1"/>
  <c r="F33" i="10" s="1"/>
  <c r="G33" i="10" s="1"/>
  <c r="C38" i="10"/>
  <c r="D38" i="10" s="1"/>
  <c r="E38" i="10" s="1"/>
  <c r="F38" i="10" s="1"/>
  <c r="G38" i="10" s="1"/>
  <c r="C53" i="10"/>
  <c r="D53" i="10" s="1"/>
  <c r="E53" i="10" s="1"/>
  <c r="F53" i="10" s="1"/>
  <c r="G53" i="10" s="1"/>
  <c r="C26" i="10"/>
  <c r="D26" i="10" s="1"/>
  <c r="E26" i="10" s="1"/>
  <c r="F26" i="10" s="1"/>
  <c r="G26" i="10" s="1"/>
  <c r="C47" i="10"/>
  <c r="D47" i="10" s="1"/>
  <c r="E47" i="10" s="1"/>
  <c r="F47" i="10" s="1"/>
  <c r="G47" i="10" s="1"/>
  <c r="C48" i="10"/>
  <c r="D48" i="10" s="1"/>
  <c r="E48" i="10" s="1"/>
  <c r="F48" i="10" s="1"/>
  <c r="G48" i="10" s="1"/>
  <c r="C24" i="10"/>
  <c r="D24" i="10" s="1"/>
  <c r="E24" i="10" s="1"/>
  <c r="E42" i="10"/>
  <c r="F42" i="10" s="1"/>
  <c r="G42" i="10" s="1"/>
  <c r="C37" i="10"/>
  <c r="D37" i="10" s="1"/>
  <c r="E37" i="10" s="1"/>
  <c r="F37" i="10" s="1"/>
  <c r="G37" i="10" s="1"/>
  <c r="C27" i="10"/>
  <c r="D27" i="10" s="1"/>
  <c r="E27" i="10" s="1"/>
  <c r="F27" i="10" s="1"/>
  <c r="G27" i="10" s="1"/>
  <c r="C43" i="10"/>
  <c r="D43" i="10" s="1"/>
  <c r="E43" i="10" s="1"/>
  <c r="F43" i="10" s="1"/>
  <c r="G43" i="10" s="1"/>
  <c r="C23" i="10"/>
  <c r="D52" i="10"/>
  <c r="E52" i="10" s="1"/>
  <c r="F52" i="10" s="1"/>
  <c r="G52" i="10" s="1"/>
  <c r="F24" i="10" l="1"/>
  <c r="G24" i="10" s="1"/>
  <c r="D23" i="10"/>
  <c r="H42" i="10"/>
  <c r="I42" i="10" s="1"/>
  <c r="J42" i="10" s="1"/>
  <c r="H18" i="9" s="1"/>
  <c r="D35" i="10"/>
  <c r="E35" i="10" s="1"/>
  <c r="F35" i="10" s="1"/>
  <c r="G35" i="10" s="1"/>
  <c r="H40" i="10"/>
  <c r="I40" i="10" s="1"/>
  <c r="H27" i="10"/>
  <c r="I27" i="10" s="1"/>
  <c r="H51" i="10"/>
  <c r="I51" i="10" s="1"/>
  <c r="H36" i="10"/>
  <c r="I36" i="10" s="1"/>
  <c r="H46" i="10"/>
  <c r="I46" i="10" s="1"/>
  <c r="H44" i="10"/>
  <c r="I44" i="10" s="1"/>
  <c r="H48" i="10"/>
  <c r="I48" i="10" s="1"/>
  <c r="H34" i="10"/>
  <c r="I34" i="10" s="1"/>
  <c r="H43" i="10"/>
  <c r="I43" i="10" s="1"/>
  <c r="H39" i="10"/>
  <c r="I39" i="10" s="1"/>
  <c r="H47" i="10"/>
  <c r="I47" i="10" s="1"/>
  <c r="H33" i="10"/>
  <c r="I33" i="10" s="1"/>
  <c r="H41" i="10"/>
  <c r="I41" i="10" s="1"/>
  <c r="H24" i="10"/>
  <c r="I24" i="10" s="1"/>
  <c r="H50" i="10"/>
  <c r="I50" i="10" s="1"/>
  <c r="H45" i="10"/>
  <c r="I45" i="10" s="1"/>
  <c r="H52" i="10"/>
  <c r="I52" i="10" s="1"/>
  <c r="H26" i="10"/>
  <c r="I26" i="10" s="1"/>
  <c r="H38" i="10"/>
  <c r="I38" i="10" s="1"/>
  <c r="H37" i="10"/>
  <c r="I37" i="10" s="1"/>
  <c r="H25" i="10"/>
  <c r="I25" i="10" s="1"/>
  <c r="H53" i="10"/>
  <c r="I53" i="10" s="1"/>
  <c r="H49" i="10"/>
  <c r="I49" i="10" s="1"/>
  <c r="H23" i="10" l="1"/>
  <c r="I23" i="10" s="1"/>
  <c r="F23" i="10"/>
  <c r="D55" i="10"/>
  <c r="D54" i="10"/>
  <c r="H35" i="10"/>
  <c r="I35" i="10" s="1"/>
  <c r="J53" i="10"/>
  <c r="H29" i="9" s="1"/>
  <c r="J51" i="10"/>
  <c r="H27" i="9" s="1"/>
  <c r="J39" i="10"/>
  <c r="H15" i="9" s="1"/>
  <c r="J34" i="10"/>
  <c r="D25" i="9" s="1"/>
  <c r="J30" i="10"/>
  <c r="D21" i="9" s="1"/>
  <c r="J49" i="10"/>
  <c r="H25" i="9" s="1"/>
  <c r="J45" i="10"/>
  <c r="H21" i="9" s="1"/>
  <c r="J41" i="10"/>
  <c r="H17" i="9" s="1"/>
  <c r="J37" i="10"/>
  <c r="D28" i="9" s="1"/>
  <c r="J33" i="10"/>
  <c r="D24" i="9" s="1"/>
  <c r="J29" i="10"/>
  <c r="D20" i="9" s="1"/>
  <c r="J25" i="10"/>
  <c r="D16" i="9" s="1"/>
  <c r="J52" i="10"/>
  <c r="H28" i="9" s="1"/>
  <c r="J48" i="10"/>
  <c r="H24" i="9" s="1"/>
  <c r="J44" i="10"/>
  <c r="H20" i="9" s="1"/>
  <c r="J40" i="10"/>
  <c r="H16" i="9" s="1"/>
  <c r="J36" i="10"/>
  <c r="D27" i="9" s="1"/>
  <c r="J32" i="10"/>
  <c r="D23" i="9" s="1"/>
  <c r="J28" i="10"/>
  <c r="D19" i="9" s="1"/>
  <c r="J47" i="10"/>
  <c r="H23" i="9" s="1"/>
  <c r="J43" i="10"/>
  <c r="H19" i="9" s="1"/>
  <c r="J31" i="10"/>
  <c r="D22" i="9" s="1"/>
  <c r="J27" i="10"/>
  <c r="D18" i="9" s="1"/>
  <c r="J50" i="10"/>
  <c r="H26" i="9" s="1"/>
  <c r="J46" i="10"/>
  <c r="H22" i="9" s="1"/>
  <c r="J38" i="10"/>
  <c r="H14" i="9" s="1"/>
  <c r="J26" i="10"/>
  <c r="D17" i="9" s="1"/>
  <c r="E54" i="10"/>
  <c r="C54" i="10"/>
  <c r="G23" i="10" l="1"/>
  <c r="G54" i="10" s="1"/>
  <c r="F54" i="10"/>
  <c r="J23" i="10"/>
  <c r="D14" i="9" s="1"/>
  <c r="I56" i="10"/>
  <c r="H55" i="10"/>
  <c r="J35" i="10"/>
  <c r="D26" i="9" s="1"/>
  <c r="H54" i="10"/>
  <c r="I54" i="10"/>
  <c r="I55" i="10"/>
  <c r="J24" i="10"/>
  <c r="D15" i="9" s="1"/>
  <c r="L38" i="10"/>
  <c r="J54" i="10" l="1"/>
  <c r="J45" i="2"/>
  <c r="J44" i="2"/>
  <c r="M50" i="10" l="1"/>
  <c r="L50" i="10"/>
  <c r="K50" i="10"/>
  <c r="M51" i="10"/>
  <c r="L51" i="10"/>
  <c r="K51" i="10"/>
  <c r="Z50" i="10" l="1"/>
  <c r="AB51" i="10"/>
  <c r="AB50" i="10"/>
  <c r="O50" i="10"/>
  <c r="W50" i="10"/>
  <c r="S50" i="10"/>
  <c r="AA50" i="10"/>
  <c r="T50" i="10"/>
  <c r="U50" i="10"/>
  <c r="P50" i="10"/>
  <c r="X50" i="10"/>
  <c r="AC50" i="10"/>
  <c r="N50" i="10"/>
  <c r="V50" i="10"/>
  <c r="Q50" i="10"/>
  <c r="Y50" i="10"/>
  <c r="R50" i="10"/>
  <c r="U51" i="10"/>
  <c r="AC51" i="10"/>
  <c r="N51" i="10"/>
  <c r="V51" i="10"/>
  <c r="O51" i="10"/>
  <c r="W51" i="10"/>
  <c r="P51" i="10"/>
  <c r="X51" i="10"/>
  <c r="Q51" i="10"/>
  <c r="Y51" i="10"/>
  <c r="R51" i="10"/>
  <c r="Z51" i="10"/>
  <c r="S51" i="10"/>
  <c r="AA51" i="10"/>
  <c r="T51" i="10"/>
  <c r="J16" i="2"/>
  <c r="J17" i="2"/>
  <c r="J18" i="2"/>
  <c r="J19" i="2"/>
  <c r="J20" i="2"/>
  <c r="J21" i="2"/>
  <c r="J22" i="2"/>
  <c r="J23" i="2"/>
  <c r="J24" i="2"/>
  <c r="J25" i="2"/>
  <c r="J26" i="2"/>
  <c r="J27" i="2"/>
  <c r="J28" i="2"/>
  <c r="J29" i="2"/>
  <c r="J30" i="2"/>
  <c r="J31" i="2"/>
  <c r="J32" i="2"/>
  <c r="J33" i="2"/>
  <c r="J35" i="2"/>
  <c r="J36" i="2"/>
  <c r="J37" i="2"/>
  <c r="J38" i="2"/>
  <c r="J39" i="2"/>
  <c r="J41" i="2"/>
  <c r="J42" i="2"/>
  <c r="J43" i="2"/>
  <c r="J15" i="2"/>
  <c r="K25" i="2"/>
  <c r="J47" i="2" s="1"/>
  <c r="AQ10" i="14" s="1"/>
  <c r="J48" i="2" l="1"/>
  <c r="J49" i="2" l="1"/>
  <c r="AR12" i="14" s="1"/>
  <c r="AW11" i="14"/>
  <c r="C56" i="10"/>
  <c r="C55" i="10"/>
  <c r="E51" i="9"/>
  <c r="L52" i="10"/>
  <c r="M52" i="10"/>
  <c r="K52" i="10"/>
  <c r="L49" i="10"/>
  <c r="M49" i="10"/>
  <c r="K49" i="10"/>
  <c r="L48" i="10"/>
  <c r="M48" i="10"/>
  <c r="N48" i="10" s="1"/>
  <c r="K48" i="10"/>
  <c r="L47" i="10"/>
  <c r="M47" i="10"/>
  <c r="K47" i="10"/>
  <c r="L46" i="10"/>
  <c r="M46" i="10"/>
  <c r="K46" i="10"/>
  <c r="L45" i="10"/>
  <c r="M45" i="10"/>
  <c r="N45" i="10" s="1"/>
  <c r="K45" i="10"/>
  <c r="L44" i="10"/>
  <c r="M44" i="10"/>
  <c r="K44" i="10"/>
  <c r="L43" i="10"/>
  <c r="M43" i="10"/>
  <c r="K43" i="10"/>
  <c r="L42" i="10"/>
  <c r="M42" i="10"/>
  <c r="K42" i="10"/>
  <c r="L41" i="10"/>
  <c r="M41" i="10"/>
  <c r="K41" i="10"/>
  <c r="L32" i="10"/>
  <c r="M32" i="10"/>
  <c r="K32" i="10"/>
  <c r="L31" i="10"/>
  <c r="M31" i="10"/>
  <c r="N31" i="10" s="1"/>
  <c r="K31" i="10"/>
  <c r="L30" i="10"/>
  <c r="M30" i="10"/>
  <c r="K30" i="10"/>
  <c r="L29" i="10"/>
  <c r="M29" i="10"/>
  <c r="K29" i="10"/>
  <c r="L28" i="10"/>
  <c r="M28" i="10"/>
  <c r="N28" i="10" s="1"/>
  <c r="K28" i="10"/>
  <c r="L27" i="10"/>
  <c r="M27" i="10"/>
  <c r="K27" i="10"/>
  <c r="L26" i="10"/>
  <c r="M26" i="10"/>
  <c r="N26" i="10" s="1"/>
  <c r="K26" i="10"/>
  <c r="L25" i="10"/>
  <c r="M25" i="10"/>
  <c r="K25" i="10"/>
  <c r="L24" i="10"/>
  <c r="M24" i="10"/>
  <c r="N24" i="10" s="1"/>
  <c r="K24" i="10"/>
  <c r="K23" i="10"/>
  <c r="M23" i="10"/>
  <c r="N23" i="10" s="1"/>
  <c r="L23" i="10"/>
  <c r="L53" i="10"/>
  <c r="M53" i="10"/>
  <c r="K53" i="10"/>
  <c r="K39" i="10"/>
  <c r="M39" i="10"/>
  <c r="L39" i="10"/>
  <c r="K40" i="10"/>
  <c r="M40" i="10"/>
  <c r="L40" i="10"/>
  <c r="K33" i="10"/>
  <c r="M33" i="10"/>
  <c r="L33" i="10"/>
  <c r="K34" i="10"/>
  <c r="M34" i="10"/>
  <c r="L34" i="10"/>
  <c r="K35" i="10"/>
  <c r="M35" i="10"/>
  <c r="L35" i="10"/>
  <c r="K36" i="10"/>
  <c r="M36" i="10"/>
  <c r="N36" i="10" s="1"/>
  <c r="L36" i="10"/>
  <c r="K37" i="10"/>
  <c r="M37" i="10"/>
  <c r="N37" i="10" s="1"/>
  <c r="L37" i="10"/>
  <c r="K38" i="10"/>
  <c r="M38" i="10"/>
  <c r="N38" i="10" s="1"/>
  <c r="E55" i="10"/>
  <c r="F55" i="10"/>
  <c r="G55" i="10"/>
  <c r="E56" i="10"/>
  <c r="F56" i="10"/>
  <c r="G56" i="10"/>
  <c r="D56" i="10"/>
  <c r="S44" i="10" l="1"/>
  <c r="Q37" i="10"/>
  <c r="P27" i="10"/>
  <c r="Y46" i="10"/>
  <c r="R29" i="10"/>
  <c r="Q46" i="10"/>
  <c r="R40" i="10"/>
  <c r="P35" i="10"/>
  <c r="Q34" i="10"/>
  <c r="T48" i="10"/>
  <c r="P33" i="10"/>
  <c r="X26" i="10"/>
  <c r="Z31" i="10"/>
  <c r="R26" i="10"/>
  <c r="O37" i="10"/>
  <c r="Y41" i="10"/>
  <c r="T49" i="10"/>
  <c r="Z33" i="10"/>
  <c r="AB32" i="10"/>
  <c r="O36" i="10"/>
  <c r="Q41" i="10"/>
  <c r="Q35" i="10"/>
  <c r="Z48" i="10"/>
  <c r="R47" i="10"/>
  <c r="X41" i="10"/>
  <c r="O49" i="10"/>
  <c r="Y49" i="10"/>
  <c r="W34" i="10"/>
  <c r="X27" i="10"/>
  <c r="Z44" i="10"/>
  <c r="Q45" i="10"/>
  <c r="AB49" i="10"/>
  <c r="R30" i="10"/>
  <c r="O48" i="10"/>
  <c r="U41" i="10"/>
  <c r="P49" i="10"/>
  <c r="R49" i="10"/>
  <c r="P31" i="10"/>
  <c r="V48" i="10"/>
  <c r="R48" i="10"/>
  <c r="Q49" i="10"/>
  <c r="V32" i="10"/>
  <c r="P41" i="10"/>
  <c r="Y42" i="10"/>
  <c r="S49" i="10"/>
  <c r="P52" i="10"/>
  <c r="Z38" i="10"/>
  <c r="AA38" i="10"/>
  <c r="AC36" i="10"/>
  <c r="Y44" i="10"/>
  <c r="N47" i="10"/>
  <c r="N35" i="10"/>
  <c r="P37" i="10"/>
  <c r="S26" i="10"/>
  <c r="Q43" i="10"/>
  <c r="AA26" i="10"/>
  <c r="N44" i="10"/>
  <c r="V38" i="10"/>
  <c r="R44" i="10"/>
  <c r="Y28" i="10"/>
  <c r="S45" i="10"/>
  <c r="P48" i="10"/>
  <c r="U27" i="10"/>
  <c r="X48" i="10"/>
  <c r="X45" i="10"/>
  <c r="Y37" i="10"/>
  <c r="AB48" i="10"/>
  <c r="AA48" i="10"/>
  <c r="Y48" i="10"/>
  <c r="AA31" i="10"/>
  <c r="Z29" i="10"/>
  <c r="V33" i="10"/>
  <c r="R45" i="10"/>
  <c r="R36" i="10"/>
  <c r="AA37" i="10"/>
  <c r="T23" i="10"/>
  <c r="U34" i="10"/>
  <c r="Y53" i="10"/>
  <c r="J55" i="10"/>
  <c r="J56" i="10"/>
  <c r="N52" i="10"/>
  <c r="U42" i="10"/>
  <c r="Q52" i="10"/>
  <c r="AB24" i="10"/>
  <c r="AA46" i="10"/>
  <c r="T42" i="10"/>
  <c r="W41" i="10"/>
  <c r="N41" i="10"/>
  <c r="N30" i="10"/>
  <c r="R42" i="10"/>
  <c r="AB29" i="10"/>
  <c r="AA47" i="10"/>
  <c r="N33" i="10"/>
  <c r="N53" i="10"/>
  <c r="X53" i="10"/>
  <c r="AC33" i="10"/>
  <c r="R23" i="10"/>
  <c r="Y38" i="10"/>
  <c r="V30" i="10"/>
  <c r="O30" i="10"/>
  <c r="Z30" i="10"/>
  <c r="W53" i="10"/>
  <c r="O28" i="10"/>
  <c r="O41" i="10"/>
  <c r="S28" i="10"/>
  <c r="N34" i="10"/>
  <c r="V41" i="10"/>
  <c r="O44" i="10"/>
  <c r="U43" i="10"/>
  <c r="T35" i="10"/>
  <c r="U31" i="10"/>
  <c r="O39" i="10"/>
  <c r="O52" i="10"/>
  <c r="W35" i="10"/>
  <c r="Q48" i="10"/>
  <c r="O31" i="10"/>
  <c r="AA29" i="10"/>
  <c r="Q42" i="10"/>
  <c r="U48" i="10"/>
  <c r="W48" i="10"/>
  <c r="U38" i="10"/>
  <c r="W38" i="10"/>
  <c r="U30" i="10"/>
  <c r="T33" i="10"/>
  <c r="AB38" i="10"/>
  <c r="AC48" i="10"/>
  <c r="Y33" i="10"/>
  <c r="AB31" i="10"/>
  <c r="Q31" i="10"/>
  <c r="S48" i="10"/>
  <c r="AB42" i="10"/>
  <c r="P43" i="10"/>
  <c r="T52" i="10"/>
  <c r="W25" i="10"/>
  <c r="X23" i="10"/>
  <c r="Y23" i="10"/>
  <c r="Z45" i="10"/>
  <c r="Z37" i="10"/>
  <c r="Q24" i="10"/>
  <c r="AC44" i="10"/>
  <c r="R46" i="10"/>
  <c r="V46" i="10"/>
  <c r="X44" i="10"/>
  <c r="AA27" i="10"/>
  <c r="Q39" i="10"/>
  <c r="Q29" i="10"/>
  <c r="O47" i="10"/>
  <c r="Y47" i="10"/>
  <c r="P40" i="10"/>
  <c r="AC29" i="10"/>
  <c r="S30" i="10"/>
  <c r="AA40" i="10"/>
  <c r="AC42" i="10"/>
  <c r="P44" i="10"/>
  <c r="P23" i="10"/>
  <c r="W37" i="10"/>
  <c r="V40" i="10"/>
  <c r="AB53" i="10"/>
  <c r="V25" i="10"/>
  <c r="Z27" i="10"/>
  <c r="S53" i="10"/>
  <c r="N43" i="10"/>
  <c r="N46" i="10"/>
  <c r="V37" i="10"/>
  <c r="R33" i="10"/>
  <c r="AA44" i="10"/>
  <c r="X46" i="10"/>
  <c r="W44" i="10"/>
  <c r="T44" i="10"/>
  <c r="T53" i="10"/>
  <c r="O25" i="10"/>
  <c r="O45" i="10"/>
  <c r="W42" i="10"/>
  <c r="W33" i="10"/>
  <c r="AB35" i="10"/>
  <c r="AA35" i="10"/>
  <c r="T40" i="10"/>
  <c r="T46" i="10"/>
  <c r="AB27" i="10"/>
  <c r="AA49" i="10"/>
  <c r="AB28" i="10"/>
  <c r="Q47" i="10"/>
  <c r="P47" i="10"/>
  <c r="O34" i="10"/>
  <c r="V28" i="10"/>
  <c r="O42" i="10"/>
  <c r="AA42" i="10"/>
  <c r="P46" i="10"/>
  <c r="AA23" i="10"/>
  <c r="O38" i="10"/>
  <c r="AA36" i="10"/>
  <c r="Y34" i="10"/>
  <c r="V53" i="10"/>
  <c r="AA24" i="10"/>
  <c r="AB25" i="10"/>
  <c r="AB43" i="10"/>
  <c r="O29" i="10"/>
  <c r="P38" i="10"/>
  <c r="AB33" i="10"/>
  <c r="U44" i="10"/>
  <c r="X33" i="10"/>
  <c r="O26" i="10"/>
  <c r="T29" i="10"/>
  <c r="Y39" i="10"/>
  <c r="Q28" i="10"/>
  <c r="N25" i="10"/>
  <c r="AA28" i="10"/>
  <c r="S33" i="10"/>
  <c r="X43" i="10"/>
  <c r="S36" i="10"/>
  <c r="AC34" i="10"/>
  <c r="T45" i="10"/>
  <c r="O43" i="10"/>
  <c r="S35" i="10"/>
  <c r="W23" i="10"/>
  <c r="AB23" i="10"/>
  <c r="S42" i="10"/>
  <c r="X40" i="10"/>
  <c r="W49" i="10"/>
  <c r="X49" i="10"/>
  <c r="AA33" i="10"/>
  <c r="Q40" i="10"/>
  <c r="O40" i="10"/>
  <c r="Y29" i="10"/>
  <c r="O24" i="10"/>
  <c r="AA41" i="10"/>
  <c r="Z41" i="10"/>
  <c r="O33" i="10"/>
  <c r="Z32" i="10"/>
  <c r="P36" i="10"/>
  <c r="P42" i="10"/>
  <c r="O35" i="10"/>
  <c r="AA30" i="10"/>
  <c r="W40" i="10"/>
  <c r="S29" i="10"/>
  <c r="AB45" i="10"/>
  <c r="R37" i="10"/>
  <c r="T38" i="10"/>
  <c r="N39" i="10"/>
  <c r="AC46" i="10"/>
  <c r="R53" i="10"/>
  <c r="U47" i="10"/>
  <c r="O53" i="10"/>
  <c r="P30" i="10"/>
  <c r="AA43" i="10"/>
  <c r="S23" i="10"/>
  <c r="P34" i="10"/>
  <c r="V43" i="10"/>
  <c r="Y45" i="10"/>
  <c r="R38" i="10"/>
  <c r="P28" i="10"/>
  <c r="AB44" i="10"/>
  <c r="O46" i="10"/>
  <c r="AC53" i="10"/>
  <c r="R43" i="10"/>
  <c r="N42" i="10"/>
  <c r="X38" i="10"/>
  <c r="U33" i="10"/>
  <c r="AB46" i="10"/>
  <c r="T30" i="10"/>
  <c r="X35" i="10"/>
  <c r="AB41" i="10"/>
  <c r="P29" i="10"/>
  <c r="S27" i="10"/>
  <c r="X29" i="10"/>
  <c r="W29" i="10"/>
  <c r="S38" i="10"/>
  <c r="Z40" i="10"/>
  <c r="AB40" i="10"/>
  <c r="N40" i="10"/>
  <c r="W30" i="10"/>
  <c r="S41" i="10"/>
  <c r="Q30" i="10"/>
  <c r="Q53" i="10"/>
  <c r="R35" i="10"/>
  <c r="AC47" i="10"/>
  <c r="S40" i="10"/>
  <c r="AC38" i="10"/>
  <c r="AB37" i="10"/>
  <c r="S46" i="10"/>
  <c r="T41" i="10"/>
  <c r="U46" i="10"/>
  <c r="X30" i="10"/>
  <c r="Y30" i="10"/>
  <c r="Y43" i="10"/>
  <c r="Q33" i="10"/>
  <c r="Z42" i="10"/>
  <c r="U53" i="10"/>
  <c r="AA53" i="10"/>
  <c r="W46" i="10"/>
  <c r="P45" i="10"/>
  <c r="AB30" i="10"/>
  <c r="P53" i="10"/>
  <c r="Q38" i="10"/>
  <c r="Y40" i="10"/>
  <c r="Q36" i="10"/>
  <c r="Z46" i="10"/>
  <c r="W43" i="10"/>
  <c r="V42" i="10"/>
  <c r="X42" i="10"/>
  <c r="AC41" i="10"/>
  <c r="X28" i="10"/>
  <c r="R41" i="10"/>
  <c r="AC30" i="10"/>
  <c r="AC40" i="10"/>
  <c r="Z49" i="10"/>
  <c r="Z28" i="10"/>
  <c r="U29" i="10"/>
  <c r="Z53" i="10"/>
  <c r="X52" i="10"/>
  <c r="R52" i="10"/>
  <c r="V52" i="10"/>
  <c r="AA52" i="10"/>
  <c r="Y52" i="10"/>
  <c r="S52" i="10"/>
  <c r="AC52" i="10"/>
  <c r="Z52" i="10"/>
  <c r="U52" i="10"/>
  <c r="AB52" i="10"/>
  <c r="W52" i="10"/>
  <c r="AC49" i="10"/>
  <c r="U49" i="10"/>
  <c r="V49" i="10"/>
  <c r="S47" i="10"/>
  <c r="Z47" i="10"/>
  <c r="X47" i="10"/>
  <c r="W47" i="10"/>
  <c r="V47" i="10"/>
  <c r="AB47" i="10"/>
  <c r="T47" i="10"/>
  <c r="U45" i="10"/>
  <c r="V45" i="10"/>
  <c r="AC45" i="10"/>
  <c r="AA45" i="10"/>
  <c r="V44" i="10"/>
  <c r="AC43" i="10"/>
  <c r="S43" i="10"/>
  <c r="T43" i="10"/>
  <c r="Z43" i="10"/>
  <c r="V39" i="10"/>
  <c r="S39" i="10"/>
  <c r="U39" i="10"/>
  <c r="R39" i="10"/>
  <c r="AC39" i="10"/>
  <c r="AA39" i="10"/>
  <c r="Z39" i="10"/>
  <c r="T39" i="10"/>
  <c r="X39" i="10"/>
  <c r="W39" i="10"/>
  <c r="S37" i="10"/>
  <c r="AC37" i="10"/>
  <c r="T37" i="10"/>
  <c r="U37" i="10"/>
  <c r="X37" i="10"/>
  <c r="W36" i="10"/>
  <c r="V36" i="10"/>
  <c r="T36" i="10"/>
  <c r="Z35" i="10"/>
  <c r="V35" i="10"/>
  <c r="Y35" i="10"/>
  <c r="U35" i="10"/>
  <c r="V34" i="10"/>
  <c r="R34" i="10"/>
  <c r="Z34" i="10"/>
  <c r="T34" i="10"/>
  <c r="S34" i="10"/>
  <c r="X34" i="10"/>
  <c r="AB34" i="10"/>
  <c r="AA34" i="10"/>
  <c r="U32" i="10"/>
  <c r="AC32" i="10"/>
  <c r="R32" i="10"/>
  <c r="S32" i="10"/>
  <c r="T32" i="10"/>
  <c r="W31" i="10"/>
  <c r="S31" i="10"/>
  <c r="AC31" i="10"/>
  <c r="Y31" i="10"/>
  <c r="T31" i="10"/>
  <c r="V31" i="10"/>
  <c r="R31" i="10"/>
  <c r="X31" i="10"/>
  <c r="T28" i="10"/>
  <c r="AC28" i="10"/>
  <c r="U28" i="10"/>
  <c r="H56" i="10"/>
  <c r="R28" i="10"/>
  <c r="W28" i="10"/>
  <c r="AB26" i="10"/>
  <c r="W26" i="10"/>
  <c r="Y26" i="10"/>
  <c r="V26" i="10"/>
  <c r="Z26" i="10"/>
  <c r="X25" i="10"/>
  <c r="R25" i="10"/>
  <c r="Z25" i="10"/>
  <c r="R24" i="10"/>
  <c r="X24" i="10"/>
  <c r="V24" i="10"/>
  <c r="Z24" i="10"/>
  <c r="W24" i="10"/>
  <c r="T24" i="10"/>
  <c r="Y24" i="10"/>
  <c r="U23" i="10"/>
  <c r="Z23" i="10"/>
  <c r="T25" i="10"/>
  <c r="P26" i="10"/>
  <c r="Y36" i="10"/>
  <c r="O27" i="10"/>
  <c r="T27" i="10"/>
  <c r="U24" i="10"/>
  <c r="X36" i="10"/>
  <c r="AB36" i="10"/>
  <c r="R27" i="10"/>
  <c r="Y27" i="10"/>
  <c r="T26" i="10"/>
  <c r="AC26" i="10"/>
  <c r="AA25" i="10"/>
  <c r="AC25" i="10"/>
  <c r="Q26" i="10"/>
  <c r="U40" i="10"/>
  <c r="AB39" i="10"/>
  <c r="N29" i="10"/>
  <c r="Q23" i="10"/>
  <c r="AC35" i="10"/>
  <c r="X32" i="10"/>
  <c r="P39" i="10"/>
  <c r="V23" i="10"/>
  <c r="O32" i="10"/>
  <c r="Z36" i="10"/>
  <c r="P24" i="10"/>
  <c r="S24" i="10"/>
  <c r="Q25" i="10"/>
  <c r="U26" i="10"/>
  <c r="W27" i="10"/>
  <c r="S25" i="10"/>
  <c r="V27" i="10"/>
  <c r="W45" i="10"/>
  <c r="N32" i="10"/>
  <c r="Q27" i="10"/>
  <c r="AA32" i="10"/>
  <c r="AC24" i="10"/>
  <c r="U36" i="10"/>
  <c r="Q32" i="10"/>
  <c r="Y32" i="10"/>
  <c r="W32" i="10"/>
  <c r="N27" i="10"/>
  <c r="V29" i="10"/>
  <c r="Q44" i="10"/>
  <c r="AC23" i="10"/>
  <c r="P32" i="10"/>
  <c r="U25" i="10"/>
  <c r="AC27" i="10"/>
  <c r="P25" i="10"/>
  <c r="Y25" i="10"/>
  <c r="O23" i="10"/>
  <c r="N49" i="10"/>
  <c r="C4" i="9" l="1"/>
  <c r="C3" i="10"/>
</calcChain>
</file>

<file path=xl/sharedStrings.xml><?xml version="1.0" encoding="utf-8"?>
<sst xmlns="http://schemas.openxmlformats.org/spreadsheetml/2006/main" count="291" uniqueCount="203">
  <si>
    <t>Month:</t>
  </si>
  <si>
    <t>Filtration Technology:</t>
  </si>
  <si>
    <t>Year:</t>
  </si>
  <si>
    <t>Date</t>
  </si>
  <si>
    <t>Max</t>
  </si>
  <si>
    <t>Turbidity</t>
  </si>
  <si>
    <t>(NTU)</t>
  </si>
  <si>
    <t>Total Number of Turbidity Measurements Taken:</t>
  </si>
  <si>
    <t>Monthly Report for Water Treatment Technique Compliance - Turbidity</t>
  </si>
  <si>
    <t>4 Hour Combined Filter Turbidity Readings</t>
  </si>
  <si>
    <t>Duration</t>
  </si>
  <si>
    <t>(Hours)</t>
  </si>
  <si>
    <t>Hours</t>
  </si>
  <si>
    <t>of</t>
  </si>
  <si>
    <t>Operation</t>
  </si>
  <si>
    <t>Reading</t>
  </si>
  <si>
    <t>Daily</t>
  </si>
  <si>
    <t>Number</t>
  </si>
  <si>
    <t>Readings</t>
  </si>
  <si>
    <t>System Number:</t>
  </si>
  <si>
    <t>Prepared by:</t>
  </si>
  <si>
    <t>Treatment Plant:</t>
  </si>
  <si>
    <t>Utility Name:</t>
  </si>
  <si>
    <t>Temperature</t>
  </si>
  <si>
    <t>pH</t>
  </si>
  <si>
    <t>D.</t>
  </si>
  <si>
    <t>Record the daily minimum disinfectant residual at the point-of-entry (POE) to the distribution system</t>
  </si>
  <si>
    <t>Min POE</t>
  </si>
  <si>
    <t xml:space="preserve">   Total Inactivation</t>
  </si>
  <si>
    <t>(mg/L)</t>
  </si>
  <si>
    <t>E.</t>
  </si>
  <si>
    <t>Record the date of occurrence, duration and date reported for each time the disinfectant residual</t>
  </si>
  <si>
    <t>was less than 0.2 mg/L or the total Inactivation Ratio was less than 1.  Attach details of public</t>
  </si>
  <si>
    <t>notice for each event.  If none, enter "none".</t>
  </si>
  <si>
    <t>Pertinent Residual or</t>
  </si>
  <si>
    <t xml:space="preserve">    Date Reported</t>
  </si>
  <si>
    <t xml:space="preserve">    Date of Public</t>
  </si>
  <si>
    <t xml:space="preserve">      Ratio Value</t>
  </si>
  <si>
    <t xml:space="preserve">         to State</t>
  </si>
  <si>
    <t xml:space="preserve">         Notice</t>
  </si>
  <si>
    <t>F.</t>
  </si>
  <si>
    <t>Distribution System Disinfectant Residual Criteria</t>
  </si>
  <si>
    <t>Number of sites where disinfectant residual measurements were made</t>
  </si>
  <si>
    <t xml:space="preserve">  A =</t>
  </si>
  <si>
    <t>Number of sites where HPC samples were taken instead of residual measurements</t>
  </si>
  <si>
    <t xml:space="preserve">  B =</t>
  </si>
  <si>
    <t>Number of sites where no residual was detected and no HPC sample was taken</t>
  </si>
  <si>
    <t xml:space="preserve">  C =</t>
  </si>
  <si>
    <t>Number of sites where no residual was detected and HPC exceeded 500</t>
  </si>
  <si>
    <t xml:space="preserve">  D =</t>
  </si>
  <si>
    <t>Number of sites where no residual measurement was made and HPC exceeded 500</t>
  </si>
  <si>
    <t xml:space="preserve">  E =</t>
  </si>
  <si>
    <t>Violation percentage for this month*</t>
  </si>
  <si>
    <t xml:space="preserve">       Violation percentage for last month*</t>
  </si>
  <si>
    <t>Violation percentage  =  100x(C+D+E)/(A+B)</t>
  </si>
  <si>
    <t>Inactivation Ratio Calculation  -  All data for the same point in time, and at the end of the sequence.</t>
  </si>
  <si>
    <t>Peak Flow</t>
  </si>
  <si>
    <t>Inactivation</t>
  </si>
  <si>
    <t>CT Provided</t>
  </si>
  <si>
    <t>CT Required</t>
  </si>
  <si>
    <t>Ratio</t>
  </si>
  <si>
    <t>Residual</t>
  </si>
  <si>
    <t>(min.*mg/L)</t>
  </si>
  <si>
    <t>Provided</t>
  </si>
  <si>
    <t>Temp</t>
  </si>
  <si>
    <t>AVG</t>
  </si>
  <si>
    <t>MAX</t>
  </si>
  <si>
    <t>MIN</t>
  </si>
  <si>
    <r>
      <t>and the minimum daily plant total inactivation ratio (CT</t>
    </r>
    <r>
      <rPr>
        <vertAlign val="subscript"/>
        <sz val="10"/>
        <rFont val="Arial"/>
        <family val="2"/>
      </rPr>
      <t>provided</t>
    </r>
    <r>
      <rPr>
        <sz val="10"/>
        <rFont val="Arial"/>
        <family val="2"/>
      </rPr>
      <t>/CT</t>
    </r>
    <r>
      <rPr>
        <vertAlign val="subscript"/>
        <sz val="10"/>
        <rFont val="Arial"/>
        <family val="2"/>
      </rPr>
      <t>required</t>
    </r>
    <r>
      <rPr>
        <sz val="10"/>
        <rFont val="Arial"/>
        <family val="2"/>
      </rPr>
      <t>).</t>
    </r>
  </si>
  <si>
    <r>
      <t>Cl</t>
    </r>
    <r>
      <rPr>
        <vertAlign val="subscript"/>
        <sz val="10"/>
        <rFont val="Arial"/>
        <family val="2"/>
      </rPr>
      <t xml:space="preserve">2 </t>
    </r>
    <r>
      <rPr>
        <sz val="10"/>
        <rFont val="Arial"/>
        <family val="2"/>
      </rPr>
      <t>Res</t>
    </r>
  </si>
  <si>
    <r>
      <t>Cl</t>
    </r>
    <r>
      <rPr>
        <vertAlign val="subscript"/>
        <sz val="10"/>
        <color indexed="9"/>
        <rFont val="Arial"/>
        <family val="2"/>
      </rPr>
      <t>2</t>
    </r>
  </si>
  <si>
    <t>Monthly Report for Water Treatment Technique Compliance - Disinfection</t>
  </si>
  <si>
    <t xml:space="preserve">          Ratio</t>
  </si>
  <si>
    <t xml:space="preserve">           Ratio</t>
  </si>
  <si>
    <t>FIRST DISINFECTION SEQUENCE</t>
  </si>
  <si>
    <t>Detention Time</t>
  </si>
  <si>
    <t>(Minutes)</t>
  </si>
  <si>
    <t>(mg/l)</t>
  </si>
  <si>
    <r>
      <t>Peak Flow Cl</t>
    </r>
    <r>
      <rPr>
        <vertAlign val="subscript"/>
        <sz val="10"/>
        <color indexed="8"/>
        <rFont val="Arial"/>
        <family val="2"/>
      </rPr>
      <t>2</t>
    </r>
  </si>
  <si>
    <t>Max NTU</t>
  </si>
  <si>
    <t>Conventional</t>
  </si>
  <si>
    <t>Individual filter turbidity data (15 minute) compiled and checked for compliance (Y/N):</t>
  </si>
  <si>
    <t>Direct Filtration</t>
  </si>
  <si>
    <t>Membrane Filtration</t>
  </si>
  <si>
    <t>Slow Sand Filtration</t>
  </si>
  <si>
    <t>Bag Filtration</t>
  </si>
  <si>
    <t>Diatomaceous Earth Filtration</t>
  </si>
  <si>
    <t>Other (attach description)</t>
  </si>
  <si>
    <t>None</t>
  </si>
  <si>
    <t>Park City</t>
  </si>
  <si>
    <t>Flow (PM &amp; Divide)</t>
  </si>
  <si>
    <t>(gpm)</t>
  </si>
  <si>
    <t>Diameter =</t>
  </si>
  <si>
    <t>Length =</t>
  </si>
  <si>
    <t>Peak Daily</t>
  </si>
  <si>
    <t>Total Number of Turbidity Less Than 0.3 NTU</t>
  </si>
  <si>
    <t>Percent of Turbidity Measurements Less Than 0.3 NTU:</t>
  </si>
  <si>
    <t>&lt;.3 NTU</t>
  </si>
  <si>
    <t>Y</t>
  </si>
  <si>
    <t>4-HR VIRUS INACTIVATION CT WORKSHEET FOR INPUT TO MONTHLY REPORTING</t>
  </si>
  <si>
    <t>Plant Operating Data</t>
  </si>
  <si>
    <t>CT Calcs</t>
  </si>
  <si>
    <t>RESULTS</t>
  </si>
  <si>
    <t>Min Ratio for Day</t>
  </si>
  <si>
    <t>Date and Time</t>
  </si>
  <si>
    <t>Day</t>
  </si>
  <si>
    <t>Required CTr</t>
  </si>
  <si>
    <t>Compliance Ratio</t>
  </si>
  <si>
    <t>Status</t>
  </si>
  <si>
    <t>(Deg. F)</t>
  </si>
  <si>
    <t>(mg-min/L)</t>
  </si>
  <si>
    <t>(min)</t>
  </si>
  <si>
    <t>CTa/CTr</t>
  </si>
  <si>
    <t>NOTES,  CALCULATIONS, AND ASSUMPTIONS</t>
  </si>
  <si>
    <t>Yellow fields are for input.</t>
  </si>
  <si>
    <t>CTa   =   (time) * (chlorine concentration)</t>
  </si>
  <si>
    <t>Volume</t>
  </si>
  <si>
    <t>T10/T</t>
  </si>
  <si>
    <t>(Gals)</t>
  </si>
  <si>
    <t>(-)</t>
  </si>
  <si>
    <t>Temp (Deg F)</t>
  </si>
  <si>
    <t>Temp (Deg C)</t>
  </si>
  <si>
    <t>Req'd CTr (mg-min/L)</t>
  </si>
  <si>
    <t>Compliance ratio must be greater than 1.0 ninety-five percent of the time on a monthly basis.</t>
  </si>
  <si>
    <t xml:space="preserve">Sequence 1 Time   =   (Volume in Pipeline to Boothill Tank) /  (Flow in gpm) *  (T10/T ratio)  </t>
  </si>
  <si>
    <t>Sequence 1
Effective Time</t>
  </si>
  <si>
    <t>Sequence 1
Cta</t>
  </si>
  <si>
    <t>Chlorine Residual from analyzer</t>
  </si>
  <si>
    <t>CREEKSIDE WTP</t>
  </si>
  <si>
    <t>Virus Log Inactivation Treatment Credit granted by Utah DDW:</t>
  </si>
  <si>
    <t>LT1SWTR MONTHLY REPORT TO EPA FOR COMPLIANCE DETERMINATION</t>
  </si>
  <si>
    <t>(Due to EPA by 10th day of the following month)</t>
  </si>
  <si>
    <t>Month</t>
  </si>
  <si>
    <t>System/Treatment Plant</t>
  </si>
  <si>
    <t>PWSID</t>
  </si>
  <si>
    <t>Year</t>
  </si>
  <si>
    <t>Type of Filtration</t>
  </si>
  <si>
    <t>A.  Total number of Combined Filter Effluent (CFE)  water turbidity measurements =</t>
  </si>
  <si>
    <t xml:space="preserve">C.  The percentage of CFE turbidity measurements meeting 0.3 NTU  = B / A * 100 = </t>
  </si>
  <si>
    <t>%</t>
  </si>
  <si>
    <r>
      <t xml:space="preserve">D.  Record the date and turbidity value for any CFE measurements exceeding </t>
    </r>
    <r>
      <rPr>
        <b/>
        <sz val="10"/>
        <rFont val="Arial"/>
        <family val="2"/>
      </rPr>
      <t>1 NTU</t>
    </r>
    <r>
      <rPr>
        <sz val="10"/>
        <rFont val="Arial"/>
        <family val="2"/>
      </rPr>
      <t xml:space="preserve">:  If </t>
    </r>
    <r>
      <rPr>
        <sz val="10"/>
        <rFont val="Arial"/>
        <family val="2"/>
      </rPr>
      <t>n</t>
    </r>
    <r>
      <rPr>
        <sz val="10"/>
        <rFont val="Arial"/>
        <family val="2"/>
      </rPr>
      <t>one, enter “</t>
    </r>
    <r>
      <rPr>
        <b/>
        <sz val="10"/>
        <rFont val="Arial"/>
        <family val="2"/>
      </rPr>
      <t>none</t>
    </r>
    <r>
      <rPr>
        <sz val="10"/>
        <rFont val="Arial"/>
        <family val="2"/>
      </rPr>
      <t>” below:</t>
    </r>
  </si>
  <si>
    <t>E. Total number of chlorine residual measurements:</t>
  </si>
  <si>
    <t>Time and Date of Exceedance</t>
  </si>
  <si>
    <t>Highest Turbidity (NTU)</t>
  </si>
  <si>
    <t>Time and Date EPA Was Notified</t>
  </si>
  <si>
    <t>Disinfection Performance Criteria</t>
  </si>
  <si>
    <r>
      <t>A.  Point-of-Entry</t>
    </r>
    <r>
      <rPr>
        <sz val="10"/>
        <rFont val="Arial"/>
        <family val="2"/>
      </rPr>
      <t xml:space="preserve"> Minimum Disinfectant Residual Criteria and CT Criteria</t>
    </r>
  </si>
  <si>
    <t>Minimum Disinfectant Residual at Point of Entry to Distribution System (mg/L)</t>
  </si>
  <si>
    <t>Days where the POE Residual Was &lt; 0.2 mg/L for &gt; 4 hours</t>
  </si>
  <si>
    <t>Time/Day</t>
  </si>
  <si>
    <t>Duration of Low Level (indicate hrs)</t>
  </si>
  <si>
    <t>Time and Date Reported to EPA</t>
  </si>
  <si>
    <r>
      <t>B.  Distribution System</t>
    </r>
    <r>
      <rPr>
        <sz val="10"/>
        <rFont val="Arial"/>
        <family val="2"/>
      </rPr>
      <t xml:space="preserve"> Disinfectant Residual Criteria MEASURED WHEN TAKING TCR (BACT)  SAMPLES</t>
    </r>
  </si>
  <si>
    <t xml:space="preserve">A = # of samples this month that disinfectant residual was measured in distribution system = </t>
  </si>
  <si>
    <t xml:space="preserve">C = # of samples this month that disinfectant residual was NOT detected when you measured = </t>
  </si>
  <si>
    <t>V = C / A * 100 =</t>
  </si>
  <si>
    <t xml:space="preserve">For the previous month, V = </t>
  </si>
  <si>
    <t xml:space="preserve">Prepared by </t>
  </si>
  <si>
    <t>Creekside Water Treatment Plant</t>
  </si>
  <si>
    <t>Cartridge Filtration</t>
  </si>
  <si>
    <t>Park Meadows Flow Rate</t>
  </si>
  <si>
    <t>Sequence 1: Pipeline from Creekside WTP to Boothill Tank</t>
  </si>
  <si>
    <t xml:space="preserve">Divide Flow Rate </t>
  </si>
  <si>
    <t>Combined Effluent Turbidity Performance Criteria (Data in 'Turbidity Data' Worksheet)</t>
  </si>
  <si>
    <r>
      <t>(UNLESS PLANT OFF – INDICATE “</t>
    </r>
    <r>
      <rPr>
        <b/>
        <sz val="10"/>
        <rFont val="Arial"/>
        <family val="2"/>
      </rPr>
      <t>PO</t>
    </r>
    <r>
      <rPr>
        <sz val="10"/>
        <rFont val="Arial"/>
        <family val="2"/>
      </rPr>
      <t>” IN EACH CELL)</t>
    </r>
  </si>
  <si>
    <t>**REPORT MAXIMUM TURBIDITY READING THAT DAY, EVEN IF IT WAS BETWEEN 4 HOUR READINGS</t>
  </si>
  <si>
    <t>DO NOT REPORT RESULTS COLLECTED DURING BACKWASH, FILTER-TO-WASTE, OR ANY TIME WATER IS NOT BEING PRODUCED FOR CONSUMPTION</t>
  </si>
  <si>
    <t>Park Meadows must obtain 4 log removal credit for virus from chlorine disinfection prior to the first customer.</t>
  </si>
  <si>
    <t>Required CTr for 4 log removal taken from Table C-7, EPA Guidance Manual Disinfection Profiling and Benchmarking</t>
  </si>
  <si>
    <t>Giardia Log Inactivation Treatment Credit granted by Utah DDW:</t>
  </si>
  <si>
    <t>Crypto Log Inactivation Treatment Credit granted by Utah DDW:</t>
  </si>
  <si>
    <t>in.</t>
  </si>
  <si>
    <t>ft.</t>
  </si>
  <si>
    <t>Combined Park Meadows + Divide Flow Rate</t>
  </si>
  <si>
    <t>Required Giardia Log Inactivation for UV Disinfection:</t>
  </si>
  <si>
    <t>Required Giardia Log Inactivation for Chlorine Disinfection:</t>
  </si>
  <si>
    <t>Required Crypto Log Inactivation for UV Disinfection:</t>
  </si>
  <si>
    <t>Required Crypto Log Inactivation for Chlorine Disinfection:</t>
  </si>
  <si>
    <t>Required Virus Log Inactivation for UV Disinfection:</t>
  </si>
  <si>
    <t>Required Virus Log Inactivation for Chlorine Disinfection (see table below):</t>
  </si>
  <si>
    <t>Park Meadows pH</t>
  </si>
  <si>
    <t>Park Meadows Temp.</t>
  </si>
  <si>
    <t>(Deg C)</t>
  </si>
  <si>
    <t>The pipeline volume is 13,710 gallons based on 2335.3 ft of 12" pipe from the Creekside WTP to the chlorine analyzer upstream of Boothill Tank.</t>
  </si>
  <si>
    <t>Creekside WTP</t>
  </si>
  <si>
    <t>April</t>
  </si>
  <si>
    <t>Type of Event</t>
  </si>
  <si>
    <t>none</t>
  </si>
  <si>
    <r>
      <t xml:space="preserve">B.  Total Number of  CFE  water turbidity measurements that are less than or equal to </t>
    </r>
    <r>
      <rPr>
        <b/>
        <sz val="10"/>
        <rFont val="Arial"/>
        <family val="2"/>
      </rPr>
      <t>0.3</t>
    </r>
    <r>
      <rPr>
        <sz val="10"/>
        <rFont val="Arial"/>
        <family val="2"/>
      </rPr>
      <t xml:space="preserve"> NTU </t>
    </r>
    <r>
      <rPr>
        <sz val="10"/>
        <rFont val="Arial"/>
        <family val="2"/>
      </rPr>
      <t>=</t>
    </r>
  </si>
  <si>
    <r>
      <t xml:space="preserve">The minimum residual concentration must not drop below </t>
    </r>
    <r>
      <rPr>
        <b/>
        <sz val="10"/>
        <rFont val="Arial"/>
        <family val="2"/>
      </rPr>
      <t>0.2</t>
    </r>
    <r>
      <rPr>
        <sz val="10"/>
        <rFont val="Arial"/>
        <family val="2"/>
      </rPr>
      <t xml:space="preserve"> mg/L OR the higher value (&gt;0.2 mg/L) needed each day for adequate inactivation of Giardia and viruses.
</t>
    </r>
  </si>
  <si>
    <t/>
  </si>
  <si>
    <t>____________</t>
  </si>
  <si>
    <t>____________________________________________________________</t>
  </si>
  <si>
    <t>__________________</t>
  </si>
  <si>
    <t>REQUIRED # OF 4-HOUR TURBIDITY READINGS/DAY = 6</t>
  </si>
  <si>
    <t>Iwonna Goodley</t>
  </si>
  <si>
    <t>Residual or Total</t>
  </si>
  <si>
    <t>Iwona Goodley</t>
  </si>
  <si>
    <t>IFE #1 Turbidimeter  Calibration Date</t>
  </si>
  <si>
    <t>IFE #2 Turbidimeter  Calibration Date</t>
  </si>
  <si>
    <t>IFE #3 Turbidimeter  Calibration Date</t>
  </si>
  <si>
    <t>Monthly Max</t>
  </si>
  <si>
    <t>CFE Turbidimeter Calibration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</si>
</sst>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_);\(&quot;$&quot;#,##0\)"/>
    <numFmt numFmtId="43" formatCode="_(* #,##0.00_);_(* \(#,##0.00\);_(* &quot;-&quot;??_);_(@_)"/>
    <numFmt numFmtId="164" formatCode="0.000"/>
    <numFmt numFmtId="165" formatCode="0.0"/>
    <numFmt numFmtId="166" formatCode="m/d/yy"/>
    <numFmt numFmtId="167" formatCode="mmmm"/>
    <numFmt numFmtId="168" formatCode="m/d/yy;@"/>
    <numFmt numFmtId="169" formatCode="[$-409]m/d/yy\ h:mm\ AM/PM;@"/>
    <numFmt numFmtId="170" formatCode="_(* #,##0_);_(* \(#,##0\);_(* &quot;-&quot;??_);_(@_)"/>
    <numFmt numFmtId="171" formatCode="m/d;@"/>
  </numFmts>
  <fonts count="57" x14ac:knownFonts="1">
    <font>
      <sz val="10"/>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8"/>
      <name val="Arial"/>
      <family val="2"/>
    </font>
    <font>
      <b/>
      <sz val="12"/>
      <name val="Arial"/>
      <family val="2"/>
    </font>
    <font>
      <sz val="14"/>
      <name val="Times New Roman"/>
      <family val="1"/>
    </font>
    <font>
      <sz val="10"/>
      <name val="Times New Roman"/>
      <family val="1"/>
    </font>
    <font>
      <sz val="10"/>
      <name val="Arial"/>
      <family val="2"/>
    </font>
    <font>
      <b/>
      <sz val="10"/>
      <name val="Times New Roman"/>
      <family val="1"/>
    </font>
    <font>
      <sz val="10"/>
      <color indexed="8"/>
      <name val="Arial"/>
      <family val="2"/>
    </font>
    <font>
      <vertAlign val="subscript"/>
      <sz val="10"/>
      <name val="Arial"/>
      <family val="2"/>
    </font>
    <font>
      <sz val="10"/>
      <color indexed="9"/>
      <name val="Arial"/>
      <family val="2"/>
    </font>
    <font>
      <b/>
      <sz val="10"/>
      <name val="Arial"/>
      <family val="2"/>
    </font>
    <font>
      <b/>
      <sz val="11"/>
      <color indexed="8"/>
      <name val="Arial"/>
      <family val="2"/>
    </font>
    <font>
      <b/>
      <sz val="10"/>
      <color indexed="8"/>
      <name val="Arial"/>
      <family val="2"/>
    </font>
    <font>
      <b/>
      <u/>
      <sz val="10"/>
      <color indexed="8"/>
      <name val="Arial"/>
      <family val="2"/>
    </font>
    <font>
      <vertAlign val="subscript"/>
      <sz val="10"/>
      <color indexed="9"/>
      <name val="Arial"/>
      <family val="2"/>
    </font>
    <font>
      <sz val="10"/>
      <name val="MS Sans Serif"/>
      <family val="2"/>
    </font>
    <font>
      <vertAlign val="subscript"/>
      <sz val="10"/>
      <color indexed="8"/>
      <name val="Arial"/>
      <family val="2"/>
    </font>
    <font>
      <i/>
      <sz val="10"/>
      <name val="Times New Roman"/>
      <family val="1"/>
    </font>
    <font>
      <sz val="10"/>
      <color indexed="12"/>
      <name val="Times New Roman"/>
      <family val="1"/>
    </font>
    <font>
      <sz val="10"/>
      <color indexed="23"/>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indexed="12"/>
      <name val="Arial"/>
      <family val="2"/>
    </font>
    <font>
      <b/>
      <sz val="11"/>
      <name val="Arial"/>
      <family val="2"/>
    </font>
    <font>
      <sz val="11"/>
      <name val="Arial"/>
      <family val="2"/>
    </font>
    <font>
      <b/>
      <sz val="8"/>
      <name val="Arial"/>
      <family val="2"/>
    </font>
    <font>
      <b/>
      <u/>
      <sz val="10"/>
      <name val="Arial"/>
      <family val="2"/>
    </font>
    <font>
      <u/>
      <sz val="10"/>
      <name val="Arial"/>
      <family val="2"/>
    </font>
    <font>
      <sz val="9"/>
      <name val="Arial"/>
      <family val="2"/>
    </font>
  </fonts>
  <fills count="39">
    <fill>
      <patternFill patternType="none"/>
    </fill>
    <fill>
      <patternFill patternType="gray125"/>
    </fill>
    <fill>
      <patternFill patternType="solid">
        <fgColor indexed="9"/>
        <bgColor indexed="9"/>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indexed="44"/>
        <bgColor indexed="64"/>
      </patternFill>
    </fill>
    <fill>
      <patternFill patternType="solid">
        <fgColor theme="0" tint="-0.249977111117893"/>
        <bgColor indexed="64"/>
      </patternFill>
    </fill>
  </fills>
  <borders count="91">
    <border>
      <left/>
      <right/>
      <top/>
      <bottom/>
      <diagonal/>
    </border>
    <border>
      <left style="double">
        <color indexed="64"/>
      </left>
      <right style="thin">
        <color indexed="64"/>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style="thin">
        <color indexed="64"/>
      </right>
      <top/>
      <bottom/>
      <diagonal/>
    </border>
    <border>
      <left/>
      <right style="thin">
        <color indexed="64"/>
      </right>
      <top/>
      <bottom/>
      <diagonal/>
    </border>
    <border>
      <left style="double">
        <color indexed="64"/>
      </left>
      <right style="thin">
        <color indexed="64"/>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right style="double">
        <color indexed="64"/>
      </right>
      <top style="double">
        <color indexed="64"/>
      </top>
      <bottom style="thin">
        <color indexed="64"/>
      </bottom>
      <diagonal/>
    </border>
    <border>
      <left/>
      <right style="double">
        <color indexed="64"/>
      </right>
      <top/>
      <bottom style="thin">
        <color indexed="64"/>
      </bottom>
      <diagonal/>
    </border>
    <border>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diagonal/>
    </border>
    <border>
      <left style="double">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double">
        <color indexed="64"/>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double">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top style="double">
        <color indexed="64"/>
      </top>
      <bottom style="thin">
        <color indexed="64"/>
      </bottom>
      <diagonal/>
    </border>
    <border>
      <left style="double">
        <color indexed="64"/>
      </left>
      <right/>
      <top/>
      <bottom style="thin">
        <color indexed="64"/>
      </bottom>
      <diagonal/>
    </border>
    <border>
      <left style="double">
        <color indexed="64"/>
      </left>
      <right/>
      <top/>
      <bottom style="double">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top/>
      <bottom style="double">
        <color indexed="64"/>
      </bottom>
      <diagonal/>
    </border>
    <border>
      <left style="thin">
        <color indexed="64"/>
      </left>
      <right/>
      <top/>
      <bottom/>
      <diagonal/>
    </border>
    <border>
      <left/>
      <right/>
      <top style="thin">
        <color indexed="64"/>
      </top>
      <bottom style="thin">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right/>
      <top style="double">
        <color indexed="64"/>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diagonal/>
    </border>
    <border>
      <left/>
      <right style="medium">
        <color indexed="64"/>
      </right>
      <top style="thin">
        <color indexed="64"/>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double">
        <color indexed="64"/>
      </left>
      <right style="thin">
        <color indexed="64"/>
      </right>
      <top style="thin">
        <color indexed="64"/>
      </top>
      <bottom/>
      <diagonal/>
    </border>
  </borders>
  <cellStyleXfs count="280">
    <xf numFmtId="0" fontId="0" fillId="0" borderId="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13"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5" fillId="28" borderId="0" applyNumberFormat="0" applyBorder="0" applyAlignment="0" applyProtection="0"/>
    <xf numFmtId="0" fontId="36" fillId="29" borderId="52" applyNumberFormat="0" applyAlignment="0" applyProtection="0"/>
    <xf numFmtId="0" fontId="37" fillId="30" borderId="53" applyNumberFormat="0" applyAlignment="0" applyProtection="0"/>
    <xf numFmtId="3" fontId="12" fillId="2" borderId="0" applyFont="0" applyFill="0" applyBorder="0" applyAlignment="0" applyProtection="0"/>
    <xf numFmtId="5" fontId="12" fillId="2" borderId="0" applyFont="0" applyFill="0" applyBorder="0" applyAlignment="0" applyProtection="0"/>
    <xf numFmtId="0" fontId="12" fillId="2" borderId="0" applyFont="0" applyFill="0" applyBorder="0" applyAlignment="0" applyProtection="0"/>
    <xf numFmtId="0" fontId="38" fillId="0" borderId="0" applyNumberFormat="0" applyFill="0" applyBorder="0" applyAlignment="0" applyProtection="0"/>
    <xf numFmtId="2" fontId="12" fillId="2" borderId="0" applyFont="0" applyFill="0" applyBorder="0" applyAlignment="0" applyProtection="0"/>
    <xf numFmtId="0" fontId="39" fillId="31" borderId="0" applyNumberFormat="0" applyBorder="0" applyAlignment="0" applyProtection="0"/>
    <xf numFmtId="0" fontId="13" fillId="2" borderId="0" applyFont="0" applyFill="0" applyBorder="0" applyAlignment="0" applyProtection="0"/>
    <xf numFmtId="0" fontId="40" fillId="0" borderId="54" applyNumberFormat="0" applyFill="0" applyAlignment="0" applyProtection="0"/>
    <xf numFmtId="0" fontId="14" fillId="2" borderId="0" applyFont="0" applyFill="0" applyBorder="0" applyAlignment="0" applyProtection="0"/>
    <xf numFmtId="0" fontId="41" fillId="0" borderId="55" applyNumberFormat="0" applyFill="0" applyAlignment="0" applyProtection="0"/>
    <xf numFmtId="0" fontId="42" fillId="0" borderId="56" applyNumberFormat="0" applyFill="0" applyAlignment="0" applyProtection="0"/>
    <xf numFmtId="0" fontId="42" fillId="0" borderId="0" applyNumberFormat="0" applyFill="0" applyBorder="0" applyAlignment="0" applyProtection="0"/>
    <xf numFmtId="0" fontId="43" fillId="32" borderId="52" applyNumberFormat="0" applyAlignment="0" applyProtection="0"/>
    <xf numFmtId="0" fontId="44" fillId="0" borderId="57" applyNumberFormat="0" applyFill="0" applyAlignment="0" applyProtection="0"/>
    <xf numFmtId="0" fontId="45" fillId="33" borderId="0" applyNumberFormat="0" applyBorder="0" applyAlignment="0" applyProtection="0"/>
    <xf numFmtId="0" fontId="12" fillId="0" borderId="0"/>
    <xf numFmtId="0" fontId="32" fillId="0" borderId="0"/>
    <xf numFmtId="0" fontId="12" fillId="0" borderId="0"/>
    <xf numFmtId="0" fontId="27" fillId="0" borderId="0"/>
    <xf numFmtId="0" fontId="12" fillId="0" borderId="0"/>
    <xf numFmtId="0" fontId="33" fillId="34" borderId="58" applyNumberFormat="0" applyFont="0" applyAlignment="0" applyProtection="0"/>
    <xf numFmtId="0" fontId="33" fillId="34" borderId="58" applyNumberFormat="0" applyFont="0" applyAlignment="0" applyProtection="0"/>
    <xf numFmtId="0" fontId="33" fillId="34" borderId="58" applyNumberFormat="0" applyFont="0" applyAlignment="0" applyProtection="0"/>
    <xf numFmtId="0" fontId="33" fillId="34" borderId="58" applyNumberFormat="0" applyFont="0" applyAlignment="0" applyProtection="0"/>
    <xf numFmtId="0" fontId="46" fillId="29" borderId="59" applyNumberFormat="0" applyAlignment="0" applyProtection="0"/>
    <xf numFmtId="0" fontId="47" fillId="0" borderId="0" applyNumberFormat="0" applyFill="0" applyBorder="0" applyAlignment="0" applyProtection="0"/>
    <xf numFmtId="0" fontId="12" fillId="2" borderId="0" applyFont="0" applyFill="0" applyBorder="0" applyAlignment="0" applyProtection="0"/>
    <xf numFmtId="0" fontId="48" fillId="0" borderId="60" applyNumberFormat="0" applyFill="0" applyAlignment="0" applyProtection="0"/>
    <xf numFmtId="0" fontId="49" fillId="0" borderId="0" applyNumberFormat="0" applyFill="0" applyBorder="0" applyAlignment="0" applyProtection="0"/>
    <xf numFmtId="0" fontId="11" fillId="34" borderId="58" applyNumberFormat="0" applyFont="0" applyAlignment="0" applyProtection="0"/>
    <xf numFmtId="0" fontId="11" fillId="4"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11" borderId="0" applyNumberFormat="0" applyBorder="0" applyAlignment="0" applyProtection="0"/>
    <xf numFmtId="0" fontId="11" fillId="6" borderId="0" applyNumberFormat="0" applyBorder="0" applyAlignment="0" applyProtection="0"/>
    <xf numFmtId="0" fontId="11" fillId="12" borderId="0" applyNumberFormat="0" applyBorder="0" applyAlignment="0" applyProtection="0"/>
    <xf numFmtId="0" fontId="11" fillId="7" borderId="0" applyNumberFormat="0" applyBorder="0" applyAlignment="0" applyProtection="0"/>
    <xf numFmtId="0" fontId="11" fillId="13" borderId="0" applyNumberFormat="0" applyBorder="0" applyAlignment="0" applyProtection="0"/>
    <xf numFmtId="0" fontId="11" fillId="8" borderId="0" applyNumberFormat="0" applyBorder="0" applyAlignment="0" applyProtection="0"/>
    <xf numFmtId="0" fontId="11" fillId="14" borderId="0" applyNumberFormat="0" applyBorder="0" applyAlignment="0" applyProtection="0"/>
    <xf numFmtId="0" fontId="11" fillId="9" borderId="0" applyNumberFormat="0" applyBorder="0" applyAlignment="0" applyProtection="0"/>
    <xf numFmtId="0" fontId="11" fillId="15" borderId="0" applyNumberFormat="0" applyBorder="0" applyAlignment="0" applyProtection="0"/>
    <xf numFmtId="0" fontId="10" fillId="34" borderId="58" applyNumberFormat="0" applyFont="0" applyAlignment="0" applyProtection="0"/>
    <xf numFmtId="0" fontId="10" fillId="4"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11" borderId="0" applyNumberFormat="0" applyBorder="0" applyAlignment="0" applyProtection="0"/>
    <xf numFmtId="0" fontId="10" fillId="6" borderId="0" applyNumberFormat="0" applyBorder="0" applyAlignment="0" applyProtection="0"/>
    <xf numFmtId="0" fontId="10" fillId="12" borderId="0" applyNumberFormat="0" applyBorder="0" applyAlignment="0" applyProtection="0"/>
    <xf numFmtId="0" fontId="10" fillId="7" borderId="0" applyNumberFormat="0" applyBorder="0" applyAlignment="0" applyProtection="0"/>
    <xf numFmtId="0" fontId="10" fillId="13" borderId="0" applyNumberFormat="0" applyBorder="0" applyAlignment="0" applyProtection="0"/>
    <xf numFmtId="0" fontId="10" fillId="8" borderId="0" applyNumberFormat="0" applyBorder="0" applyAlignment="0" applyProtection="0"/>
    <xf numFmtId="0" fontId="10" fillId="14" borderId="0" applyNumberFormat="0" applyBorder="0" applyAlignment="0" applyProtection="0"/>
    <xf numFmtId="0" fontId="10" fillId="9" borderId="0" applyNumberFormat="0" applyBorder="0" applyAlignment="0" applyProtection="0"/>
    <xf numFmtId="0" fontId="10" fillId="15" borderId="0" applyNumberFormat="0" applyBorder="0" applyAlignment="0" applyProtection="0"/>
    <xf numFmtId="0" fontId="9" fillId="34" borderId="58" applyNumberFormat="0" applyFont="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9" fillId="9" borderId="0" applyNumberFormat="0" applyBorder="0" applyAlignment="0" applyProtection="0"/>
    <xf numFmtId="0" fontId="9" fillId="15" borderId="0" applyNumberFormat="0" applyBorder="0" applyAlignment="0" applyProtection="0"/>
    <xf numFmtId="0" fontId="8" fillId="34" borderId="58" applyNumberFormat="0" applyFont="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15"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12" fillId="0" borderId="0"/>
    <xf numFmtId="0" fontId="7" fillId="34" borderId="58" applyNumberFormat="0" applyFont="0" applyAlignment="0" applyProtection="0"/>
    <xf numFmtId="0" fontId="7" fillId="34" borderId="58" applyNumberFormat="0" applyFont="0" applyAlignment="0" applyProtection="0"/>
    <xf numFmtId="0" fontId="7" fillId="34" borderId="58" applyNumberFormat="0" applyFont="0" applyAlignment="0" applyProtection="0"/>
    <xf numFmtId="0" fontId="7" fillId="34" borderId="58" applyNumberFormat="0" applyFont="0" applyAlignment="0" applyProtection="0"/>
    <xf numFmtId="0" fontId="7" fillId="34" borderId="58" applyNumberFormat="0" applyFont="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5" borderId="0" applyNumberFormat="0" applyBorder="0" applyAlignment="0" applyProtection="0"/>
    <xf numFmtId="0" fontId="7" fillId="34" borderId="58" applyNumberFormat="0" applyFont="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5" borderId="0" applyNumberFormat="0" applyBorder="0" applyAlignment="0" applyProtection="0"/>
    <xf numFmtId="0" fontId="7" fillId="34" borderId="58" applyNumberFormat="0" applyFont="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5" borderId="0" applyNumberFormat="0" applyBorder="0" applyAlignment="0" applyProtection="0"/>
    <xf numFmtId="0" fontId="7" fillId="34" borderId="58" applyNumberFormat="0" applyFont="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5" borderId="0" applyNumberFormat="0" applyBorder="0" applyAlignment="0" applyProtection="0"/>
    <xf numFmtId="0" fontId="16" fillId="0" borderId="0"/>
    <xf numFmtId="0" fontId="6" fillId="0" borderId="0"/>
    <xf numFmtId="43" fontId="6" fillId="0" borderId="0" applyFont="0" applyFill="0" applyBorder="0" applyAlignment="0" applyProtection="0"/>
    <xf numFmtId="0" fontId="5" fillId="0" borderId="0"/>
    <xf numFmtId="0" fontId="3" fillId="0" borderId="0"/>
    <xf numFmtId="0" fontId="1" fillId="0" borderId="0"/>
  </cellStyleXfs>
  <cellXfs count="445">
    <xf numFmtId="0" fontId="0" fillId="0" borderId="0" xfId="0"/>
    <xf numFmtId="0" fontId="12" fillId="0" borderId="14" xfId="95" applyBorder="1" applyAlignment="1" applyProtection="1">
      <alignment horizontal="left"/>
      <protection locked="0"/>
    </xf>
    <xf numFmtId="0" fontId="12" fillId="0" borderId="15" xfId="95" applyBorder="1" applyAlignment="1" applyProtection="1">
      <alignment horizontal="left"/>
      <protection locked="0"/>
    </xf>
    <xf numFmtId="0" fontId="23" fillId="0" borderId="0" xfId="95" applyFont="1"/>
    <xf numFmtId="0" fontId="19" fillId="0" borderId="0" xfId="95" applyFont="1"/>
    <xf numFmtId="165" fontId="19" fillId="0" borderId="0" xfId="95" applyNumberFormat="1" applyFont="1"/>
    <xf numFmtId="2" fontId="19" fillId="0" borderId="0" xfId="95" applyNumberFormat="1" applyFont="1"/>
    <xf numFmtId="164" fontId="19" fillId="0" borderId="0" xfId="95" applyNumberFormat="1" applyFont="1"/>
    <xf numFmtId="0" fontId="21" fillId="0" borderId="0" xfId="95" applyFont="1" applyProtection="1">
      <protection hidden="1"/>
    </xf>
    <xf numFmtId="0" fontId="21" fillId="0" borderId="0" xfId="95" applyFont="1" applyBorder="1" applyProtection="1">
      <protection hidden="1"/>
    </xf>
    <xf numFmtId="0" fontId="19" fillId="0" borderId="0" xfId="95" applyFont="1" applyProtection="1">
      <protection locked="0"/>
    </xf>
    <xf numFmtId="165" fontId="19" fillId="0" borderId="0" xfId="95" applyNumberFormat="1" applyFont="1" applyProtection="1">
      <protection locked="0"/>
    </xf>
    <xf numFmtId="2" fontId="19" fillId="0" borderId="0" xfId="95" applyNumberFormat="1" applyFont="1" applyProtection="1">
      <protection locked="0"/>
    </xf>
    <xf numFmtId="164" fontId="19" fillId="0" borderId="0" xfId="95" applyNumberFormat="1" applyFont="1" applyProtection="1">
      <protection locked="0"/>
    </xf>
    <xf numFmtId="0" fontId="19" fillId="0" borderId="0" xfId="95" applyFont="1" applyBorder="1" applyProtection="1">
      <protection locked="0"/>
    </xf>
    <xf numFmtId="2" fontId="19" fillId="0" borderId="0" xfId="95" applyNumberFormat="1" applyFont="1" applyBorder="1" applyProtection="1">
      <protection locked="0"/>
    </xf>
    <xf numFmtId="0" fontId="25" fillId="0" borderId="0" xfId="95" applyFont="1" applyProtection="1"/>
    <xf numFmtId="0" fontId="19" fillId="0" borderId="0" xfId="95" applyFont="1" applyProtection="1"/>
    <xf numFmtId="165" fontId="19" fillId="0" borderId="0" xfId="95" applyNumberFormat="1" applyFont="1" applyProtection="1"/>
    <xf numFmtId="2" fontId="19" fillId="0" borderId="0" xfId="95" applyNumberFormat="1" applyFont="1" applyProtection="1"/>
    <xf numFmtId="164" fontId="19" fillId="0" borderId="0" xfId="95" applyNumberFormat="1" applyFont="1" applyProtection="1"/>
    <xf numFmtId="0" fontId="19" fillId="0" borderId="1" xfId="95" applyFont="1" applyBorder="1" applyAlignment="1" applyProtection="1">
      <alignment horizontal="center"/>
    </xf>
    <xf numFmtId="165" fontId="19" fillId="0" borderId="3" xfId="95" applyNumberFormat="1" applyFont="1" applyBorder="1" applyAlignment="1">
      <alignment horizontal="center"/>
    </xf>
    <xf numFmtId="2" fontId="19" fillId="0" borderId="3" xfId="95" applyNumberFormat="1" applyFont="1" applyBorder="1" applyAlignment="1">
      <alignment horizontal="center"/>
    </xf>
    <xf numFmtId="164" fontId="19" fillId="0" borderId="3" xfId="95" applyNumberFormat="1" applyFont="1" applyBorder="1" applyAlignment="1">
      <alignment horizontal="center"/>
    </xf>
    <xf numFmtId="2" fontId="19" fillId="0" borderId="16" xfId="95" applyNumberFormat="1" applyFont="1" applyBorder="1" applyAlignment="1">
      <alignment horizontal="center"/>
    </xf>
    <xf numFmtId="0" fontId="19" fillId="0" borderId="4" xfId="95" applyFont="1" applyBorder="1" applyAlignment="1" applyProtection="1">
      <alignment horizontal="center" vertical="top"/>
    </xf>
    <xf numFmtId="165" fontId="19" fillId="0" borderId="5" xfId="95" applyNumberFormat="1" applyFont="1" applyBorder="1" applyAlignment="1">
      <alignment horizontal="center"/>
    </xf>
    <xf numFmtId="2" fontId="19" fillId="0" borderId="5" xfId="95" applyNumberFormat="1" applyFont="1" applyBorder="1" applyAlignment="1">
      <alignment horizontal="center"/>
    </xf>
    <xf numFmtId="164" fontId="19" fillId="0" borderId="5" xfId="95" applyNumberFormat="1" applyFont="1" applyBorder="1" applyAlignment="1">
      <alignment horizontal="center"/>
    </xf>
    <xf numFmtId="2" fontId="19" fillId="0" borderId="17" xfId="95" applyNumberFormat="1" applyFont="1" applyBorder="1" applyAlignment="1">
      <alignment horizontal="center"/>
    </xf>
    <xf numFmtId="0" fontId="19" fillId="0" borderId="6" xfId="95" applyFont="1" applyBorder="1" applyAlignment="1" applyProtection="1">
      <alignment horizontal="center"/>
    </xf>
    <xf numFmtId="165" fontId="19" fillId="0" borderId="8" xfId="95" applyNumberFormat="1" applyFont="1" applyBorder="1" applyAlignment="1">
      <alignment horizontal="center"/>
    </xf>
    <xf numFmtId="2" fontId="19" fillId="0" borderId="8" xfId="95" applyNumberFormat="1" applyFont="1" applyBorder="1" applyAlignment="1">
      <alignment horizontal="center"/>
    </xf>
    <xf numFmtId="164" fontId="19" fillId="0" borderId="8" xfId="95" applyNumberFormat="1" applyFont="1" applyBorder="1" applyAlignment="1">
      <alignment horizontal="center"/>
    </xf>
    <xf numFmtId="2" fontId="19" fillId="0" borderId="15" xfId="95" applyNumberFormat="1" applyFont="1" applyBorder="1" applyAlignment="1">
      <alignment horizontal="center"/>
    </xf>
    <xf numFmtId="2" fontId="21" fillId="0" borderId="0" xfId="95" applyNumberFormat="1" applyFont="1" applyBorder="1" applyAlignment="1" applyProtection="1">
      <alignment horizontal="center"/>
      <protection hidden="1"/>
    </xf>
    <xf numFmtId="0" fontId="19" fillId="0" borderId="18" xfId="95" applyFont="1" applyBorder="1" applyAlignment="1" applyProtection="1">
      <alignment horizontal="left"/>
    </xf>
    <xf numFmtId="2" fontId="21" fillId="0" borderId="0" xfId="95" applyNumberFormat="1" applyFont="1" applyProtection="1">
      <protection hidden="1"/>
    </xf>
    <xf numFmtId="0" fontId="19" fillId="0" borderId="21" xfId="95" applyFont="1" applyBorder="1" applyAlignment="1" applyProtection="1">
      <alignment horizontal="left"/>
    </xf>
    <xf numFmtId="2" fontId="27" fillId="0" borderId="19" xfId="94" applyNumberFormat="1" applyBorder="1" applyAlignment="1" applyProtection="1">
      <alignment horizontal="center"/>
      <protection locked="0"/>
    </xf>
    <xf numFmtId="0" fontId="19" fillId="0" borderId="4" xfId="95" applyFont="1" applyBorder="1" applyAlignment="1" applyProtection="1">
      <alignment horizontal="center"/>
    </xf>
    <xf numFmtId="2" fontId="24" fillId="3" borderId="22" xfId="95" applyNumberFormat="1" applyFont="1" applyFill="1" applyBorder="1" applyAlignment="1" applyProtection="1">
      <alignment horizontal="center"/>
      <protection hidden="1"/>
    </xf>
    <xf numFmtId="2" fontId="24" fillId="3" borderId="23" xfId="95" applyNumberFormat="1" applyFont="1" applyFill="1" applyBorder="1" applyAlignment="1" applyProtection="1">
      <alignment horizontal="center"/>
      <protection hidden="1"/>
    </xf>
    <xf numFmtId="2" fontId="24" fillId="3" borderId="24" xfId="95" applyNumberFormat="1" applyFont="1" applyFill="1" applyBorder="1" applyAlignment="1" applyProtection="1">
      <alignment horizontal="center"/>
      <protection hidden="1"/>
    </xf>
    <xf numFmtId="2" fontId="24" fillId="3" borderId="12" xfId="95" applyNumberFormat="1" applyFont="1" applyFill="1" applyBorder="1" applyAlignment="1" applyProtection="1">
      <alignment horizontal="center"/>
      <protection hidden="1"/>
    </xf>
    <xf numFmtId="2" fontId="19" fillId="0" borderId="0" xfId="95" applyNumberFormat="1" applyFont="1" applyAlignment="1">
      <alignment horizontal="center"/>
    </xf>
    <xf numFmtId="0" fontId="16" fillId="0" borderId="0" xfId="0" applyFont="1"/>
    <xf numFmtId="0" fontId="0" fillId="0" borderId="0" xfId="0" applyProtection="1">
      <protection locked="0"/>
    </xf>
    <xf numFmtId="0" fontId="0" fillId="0" borderId="0" xfId="0" applyAlignment="1" applyProtection="1">
      <alignment horizontal="center"/>
      <protection locked="0"/>
    </xf>
    <xf numFmtId="0" fontId="0" fillId="0" borderId="0" xfId="0" applyAlignment="1" applyProtection="1">
      <alignment horizontal="right"/>
      <protection locked="0"/>
    </xf>
    <xf numFmtId="0" fontId="0" fillId="0" borderId="0" xfId="0" applyBorder="1" applyProtection="1">
      <protection locked="0"/>
    </xf>
    <xf numFmtId="0" fontId="0" fillId="0" borderId="1" xfId="0" applyBorder="1" applyAlignment="1" applyProtection="1">
      <alignment horizontal="center" vertical="center" wrapText="1"/>
      <protection locked="0"/>
    </xf>
    <xf numFmtId="0" fontId="0" fillId="0" borderId="9" xfId="0" applyBorder="1" applyAlignment="1" applyProtection="1">
      <alignment horizontal="center" vertical="center" wrapText="1"/>
      <protection locked="0"/>
    </xf>
    <xf numFmtId="0" fontId="0" fillId="0" borderId="25" xfId="0" applyBorder="1" applyAlignment="1" applyProtection="1">
      <alignment horizontal="center" vertical="center" wrapText="1"/>
      <protection locked="0"/>
    </xf>
    <xf numFmtId="0" fontId="0" fillId="0" borderId="0" xfId="0" applyAlignment="1" applyProtection="1">
      <alignment vertical="center" wrapText="1"/>
      <protection locked="0"/>
    </xf>
    <xf numFmtId="0" fontId="0" fillId="0" borderId="4" xfId="0"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26" xfId="0"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27" xfId="0" applyBorder="1" applyAlignment="1" applyProtection="1">
      <alignment horizontal="center" vertical="center" wrapText="1"/>
      <protection locked="0"/>
    </xf>
    <xf numFmtId="166" fontId="0" fillId="0" borderId="28" xfId="0" applyNumberFormat="1" applyBorder="1" applyAlignment="1" applyProtection="1">
      <alignment horizontal="center"/>
      <protection locked="0"/>
    </xf>
    <xf numFmtId="0" fontId="18" fillId="0" borderId="0" xfId="0" applyFont="1" applyAlignment="1" applyProtection="1">
      <alignment horizontal="right"/>
      <protection locked="0"/>
    </xf>
    <xf numFmtId="0" fontId="12" fillId="0" borderId="0" xfId="95" applyProtection="1">
      <protection locked="0" hidden="1"/>
    </xf>
    <xf numFmtId="0" fontId="12" fillId="0" borderId="0" xfId="95" applyAlignment="1" applyProtection="1">
      <alignment horizontal="right"/>
      <protection locked="0" hidden="1"/>
    </xf>
    <xf numFmtId="0" fontId="0" fillId="0" borderId="29" xfId="0" applyBorder="1" applyProtection="1">
      <protection locked="0"/>
    </xf>
    <xf numFmtId="0" fontId="0" fillId="0" borderId="0" xfId="0" applyProtection="1"/>
    <xf numFmtId="0" fontId="0" fillId="0" borderId="0" xfId="0" applyAlignment="1" applyProtection="1">
      <alignment horizontal="right"/>
    </xf>
    <xf numFmtId="168" fontId="12" fillId="0" borderId="28" xfId="95" quotePrefix="1" applyNumberFormat="1" applyBorder="1" applyAlignment="1" applyProtection="1">
      <alignment horizontal="center"/>
      <protection locked="0"/>
    </xf>
    <xf numFmtId="168" fontId="12" fillId="0" borderId="6" xfId="95" applyNumberFormat="1" applyBorder="1" applyAlignment="1" applyProtection="1">
      <alignment horizontal="center"/>
      <protection locked="0"/>
    </xf>
    <xf numFmtId="165" fontId="12" fillId="0" borderId="22" xfId="95" applyNumberFormat="1" applyBorder="1" applyAlignment="1" applyProtection="1">
      <alignment horizontal="center"/>
      <protection locked="0"/>
    </xf>
    <xf numFmtId="165" fontId="12" fillId="0" borderId="22" xfId="95" quotePrefix="1" applyNumberFormat="1" applyBorder="1" applyAlignment="1" applyProtection="1">
      <alignment horizontal="center"/>
      <protection locked="0"/>
    </xf>
    <xf numFmtId="165" fontId="12" fillId="0" borderId="8" xfId="95" applyNumberFormat="1" applyBorder="1" applyAlignment="1" applyProtection="1">
      <alignment horizontal="center"/>
      <protection locked="0"/>
    </xf>
    <xf numFmtId="168" fontId="12" fillId="0" borderId="22" xfId="95" applyNumberFormat="1" applyBorder="1" applyAlignment="1" applyProtection="1">
      <alignment horizontal="center"/>
      <protection locked="0"/>
    </xf>
    <xf numFmtId="168" fontId="12" fillId="0" borderId="22" xfId="95" quotePrefix="1" applyNumberFormat="1" applyBorder="1" applyAlignment="1" applyProtection="1">
      <alignment horizontal="center"/>
      <protection locked="0"/>
    </xf>
    <xf numFmtId="168" fontId="12" fillId="0" borderId="11" xfId="95" applyNumberFormat="1" applyBorder="1" applyAlignment="1" applyProtection="1">
      <alignment horizontal="center"/>
      <protection locked="0"/>
    </xf>
    <xf numFmtId="2" fontId="12" fillId="0" borderId="38" xfId="95" applyNumberFormat="1" applyBorder="1" applyProtection="1">
      <protection locked="0"/>
    </xf>
    <xf numFmtId="0" fontId="0" fillId="0" borderId="0" xfId="0" applyAlignment="1" applyProtection="1">
      <alignment horizontal="center"/>
    </xf>
    <xf numFmtId="0" fontId="12" fillId="0" borderId="0" xfId="93" applyProtection="1"/>
    <xf numFmtId="0" fontId="12" fillId="0" borderId="0" xfId="95" applyProtection="1"/>
    <xf numFmtId="0" fontId="16" fillId="0" borderId="0" xfId="93" applyFont="1" applyProtection="1"/>
    <xf numFmtId="0" fontId="12" fillId="0" borderId="1" xfId="95" applyBorder="1" applyAlignment="1" applyProtection="1">
      <alignment horizontal="center"/>
    </xf>
    <xf numFmtId="0" fontId="12" fillId="0" borderId="9" xfId="95" applyBorder="1" applyAlignment="1" applyProtection="1">
      <alignment horizontal="center"/>
    </xf>
    <xf numFmtId="0" fontId="12" fillId="0" borderId="2" xfId="95" applyBorder="1" applyProtection="1"/>
    <xf numFmtId="0" fontId="12" fillId="0" borderId="16" xfId="95" applyBorder="1" applyProtection="1"/>
    <xf numFmtId="0" fontId="12" fillId="0" borderId="4" xfId="95" applyBorder="1" applyAlignment="1" applyProtection="1">
      <alignment horizontal="center"/>
    </xf>
    <xf numFmtId="0" fontId="12" fillId="0" borderId="10" xfId="95" applyBorder="1" applyAlignment="1" applyProtection="1">
      <alignment horizontal="center"/>
    </xf>
    <xf numFmtId="0" fontId="12" fillId="0" borderId="0" xfId="95" applyBorder="1" applyProtection="1"/>
    <xf numFmtId="0" fontId="12" fillId="0" borderId="17" xfId="95" applyBorder="1" applyProtection="1"/>
    <xf numFmtId="166" fontId="12" fillId="0" borderId="18" xfId="95" applyNumberFormat="1" applyBorder="1" applyAlignment="1" applyProtection="1">
      <alignment horizontal="center"/>
    </xf>
    <xf numFmtId="166" fontId="12" fillId="0" borderId="28" xfId="95" applyNumberFormat="1" applyBorder="1" applyAlignment="1" applyProtection="1">
      <alignment horizontal="center"/>
    </xf>
    <xf numFmtId="2" fontId="22" fillId="3" borderId="35" xfId="95" applyNumberFormat="1" applyFont="1" applyFill="1" applyBorder="1" applyAlignment="1" applyProtection="1">
      <alignment horizontal="right"/>
    </xf>
    <xf numFmtId="2" fontId="12" fillId="3" borderId="37" xfId="95" applyNumberFormat="1" applyFill="1" applyBorder="1" applyProtection="1"/>
    <xf numFmtId="0" fontId="12" fillId="0" borderId="9" xfId="95" applyBorder="1" applyProtection="1"/>
    <xf numFmtId="0" fontId="12" fillId="0" borderId="3" xfId="95" applyBorder="1" applyAlignment="1" applyProtection="1">
      <alignment horizontal="center"/>
    </xf>
    <xf numFmtId="0" fontId="12" fillId="0" borderId="3" xfId="95" applyBorder="1" applyProtection="1"/>
    <xf numFmtId="0" fontId="12" fillId="0" borderId="10" xfId="95" applyBorder="1" applyProtection="1"/>
    <xf numFmtId="0" fontId="12" fillId="0" borderId="5" xfId="95" applyBorder="1" applyAlignment="1" applyProtection="1">
      <alignment horizontal="center"/>
    </xf>
    <xf numFmtId="0" fontId="12" fillId="0" borderId="5" xfId="95" applyBorder="1" applyProtection="1"/>
    <xf numFmtId="0" fontId="12" fillId="0" borderId="6" xfId="95" applyBorder="1" applyAlignment="1" applyProtection="1">
      <alignment horizontal="center"/>
    </xf>
    <xf numFmtId="0" fontId="12" fillId="0" borderId="11" xfId="95" applyBorder="1" applyProtection="1"/>
    <xf numFmtId="0" fontId="12" fillId="0" borderId="8" xfId="95" applyBorder="1" applyAlignment="1" applyProtection="1">
      <alignment horizontal="center"/>
    </xf>
    <xf numFmtId="0" fontId="12" fillId="0" borderId="7" xfId="95" applyBorder="1" applyProtection="1"/>
    <xf numFmtId="0" fontId="12" fillId="0" borderId="8" xfId="95" applyBorder="1" applyProtection="1"/>
    <xf numFmtId="0" fontId="12" fillId="0" borderId="15" xfId="95" applyBorder="1" applyProtection="1"/>
    <xf numFmtId="0" fontId="12" fillId="0" borderId="41" xfId="95" applyBorder="1" applyProtection="1"/>
    <xf numFmtId="0" fontId="12" fillId="0" borderId="39" xfId="95" applyBorder="1" applyProtection="1"/>
    <xf numFmtId="0" fontId="12" fillId="0" borderId="20" xfId="95" applyBorder="1" applyAlignment="1" applyProtection="1">
      <alignment horizontal="right"/>
    </xf>
    <xf numFmtId="0" fontId="12" fillId="0" borderId="42" xfId="95" applyBorder="1" applyProtection="1"/>
    <xf numFmtId="0" fontId="12" fillId="0" borderId="38" xfId="95" applyBorder="1" applyProtection="1"/>
    <xf numFmtId="0" fontId="12" fillId="0" borderId="19" xfId="95" applyBorder="1" applyAlignment="1" applyProtection="1">
      <alignment horizontal="right"/>
    </xf>
    <xf numFmtId="0" fontId="12" fillId="0" borderId="43" xfId="95" applyBorder="1" applyProtection="1"/>
    <xf numFmtId="0" fontId="12" fillId="0" borderId="8" xfId="95" applyBorder="1" applyAlignment="1" applyProtection="1">
      <alignment horizontal="right"/>
    </xf>
    <xf numFmtId="2" fontId="22" fillId="3" borderId="38" xfId="95" applyNumberFormat="1" applyFont="1" applyFill="1" applyBorder="1" applyProtection="1"/>
    <xf numFmtId="0" fontId="19" fillId="0" borderId="3" xfId="95" applyFont="1" applyBorder="1" applyAlignment="1" applyProtection="1">
      <alignment horizontal="center"/>
    </xf>
    <xf numFmtId="0" fontId="19" fillId="0" borderId="5" xfId="95" applyFont="1" applyBorder="1" applyAlignment="1" applyProtection="1">
      <alignment horizontal="center" vertical="top"/>
    </xf>
    <xf numFmtId="165" fontId="19" fillId="0" borderId="0" xfId="95" applyNumberFormat="1" applyFont="1" applyAlignment="1">
      <alignment horizontal="right"/>
    </xf>
    <xf numFmtId="2" fontId="19" fillId="0" borderId="0" xfId="95" applyNumberFormat="1" applyFont="1" applyAlignment="1">
      <alignment horizontal="right"/>
    </xf>
    <xf numFmtId="2" fontId="17" fillId="0" borderId="0" xfId="94" applyNumberFormat="1" applyFont="1" applyBorder="1" applyAlignment="1" applyProtection="1">
      <alignment horizontal="center"/>
      <protection locked="0"/>
    </xf>
    <xf numFmtId="2" fontId="24" fillId="3" borderId="44" xfId="95" applyNumberFormat="1" applyFont="1" applyFill="1" applyBorder="1" applyAlignment="1" applyProtection="1">
      <alignment horizontal="center"/>
      <protection hidden="1"/>
    </xf>
    <xf numFmtId="0" fontId="12" fillId="0" borderId="11" xfId="95" applyBorder="1" applyAlignment="1" applyProtection="1">
      <alignment horizontal="center"/>
    </xf>
    <xf numFmtId="0" fontId="12" fillId="0" borderId="0" xfId="0" applyFont="1" applyProtection="1">
      <protection locked="0"/>
    </xf>
    <xf numFmtId="0" fontId="19" fillId="0" borderId="11" xfId="95" applyFont="1" applyBorder="1" applyAlignment="1" applyProtection="1">
      <alignment horizontal="center"/>
    </xf>
    <xf numFmtId="0" fontId="12" fillId="0" borderId="0" xfId="0" applyFont="1" applyAlignment="1" applyProtection="1">
      <alignment horizontal="right"/>
      <protection locked="0"/>
    </xf>
    <xf numFmtId="167" fontId="12" fillId="0" borderId="0" xfId="0" applyNumberFormat="1" applyFont="1" applyBorder="1" applyAlignment="1" applyProtection="1">
      <alignment horizontal="center"/>
      <protection locked="0"/>
    </xf>
    <xf numFmtId="0" fontId="12" fillId="0" borderId="0" xfId="0" applyFont="1" applyBorder="1" applyAlignment="1" applyProtection="1">
      <alignment horizontal="right"/>
      <protection locked="0"/>
    </xf>
    <xf numFmtId="2" fontId="32" fillId="0" borderId="22" xfId="92" applyNumberFormat="1" applyBorder="1" applyAlignment="1">
      <alignment horizontal="center"/>
    </xf>
    <xf numFmtId="2" fontId="12" fillId="0" borderId="24" xfId="95" applyNumberFormat="1" applyFill="1" applyBorder="1" applyAlignment="1" applyProtection="1">
      <alignment horizontal="center"/>
      <protection locked="0"/>
    </xf>
    <xf numFmtId="4" fontId="12" fillId="0" borderId="44" xfId="97" applyNumberFormat="1" applyFont="1" applyFill="1" applyBorder="1" applyAlignment="1">
      <alignment horizontal="right"/>
    </xf>
    <xf numFmtId="4" fontId="12" fillId="0" borderId="22" xfId="91" applyNumberFormat="1" applyFill="1" applyBorder="1" applyAlignment="1">
      <alignment horizontal="right"/>
    </xf>
    <xf numFmtId="4" fontId="12" fillId="0" borderId="22" xfId="97" applyNumberFormat="1" applyFont="1" applyFill="1" applyBorder="1" applyAlignment="1">
      <alignment horizontal="right"/>
    </xf>
    <xf numFmtId="2" fontId="12" fillId="0" borderId="44" xfId="91" applyNumberFormat="1" applyFill="1" applyBorder="1" applyAlignment="1">
      <alignment horizontal="right"/>
    </xf>
    <xf numFmtId="2" fontId="12" fillId="0" borderId="22" xfId="97" applyNumberFormat="1" applyFont="1" applyFill="1" applyBorder="1" applyAlignment="1">
      <alignment horizontal="right"/>
    </xf>
    <xf numFmtId="2" fontId="12" fillId="0" borderId="22" xfId="91" applyNumberFormat="1" applyFill="1" applyBorder="1" applyAlignment="1">
      <alignment horizontal="right"/>
    </xf>
    <xf numFmtId="164" fontId="0" fillId="0" borderId="44" xfId="0" applyNumberFormat="1" applyBorder="1" applyAlignment="1">
      <alignment horizontal="right"/>
    </xf>
    <xf numFmtId="165" fontId="0" fillId="0" borderId="44" xfId="0" applyNumberFormat="1" applyBorder="1" applyAlignment="1">
      <alignment horizontal="right"/>
    </xf>
    <xf numFmtId="164" fontId="0" fillId="0" borderId="0" xfId="0" applyNumberFormat="1" applyAlignment="1">
      <alignment horizontal="right"/>
    </xf>
    <xf numFmtId="164" fontId="0" fillId="0" borderId="22" xfId="0" applyNumberFormat="1" applyBorder="1" applyAlignment="1">
      <alignment horizontal="right"/>
    </xf>
    <xf numFmtId="164" fontId="16" fillId="0" borderId="0" xfId="92" applyNumberFormat="1" applyFont="1" applyAlignment="1">
      <alignment horizontal="right"/>
    </xf>
    <xf numFmtId="164" fontId="0" fillId="0" borderId="22" xfId="0" applyNumberFormat="1" applyFill="1" applyBorder="1" applyAlignment="1">
      <alignment horizontal="right"/>
    </xf>
    <xf numFmtId="2" fontId="19" fillId="3" borderId="16" xfId="95" applyNumberFormat="1" applyFont="1" applyFill="1" applyBorder="1" applyAlignment="1" applyProtection="1">
      <alignment horizontal="center"/>
      <protection hidden="1"/>
    </xf>
    <xf numFmtId="2" fontId="19" fillId="3" borderId="23" xfId="95" applyNumberFormat="1" applyFont="1" applyFill="1" applyBorder="1" applyAlignment="1" applyProtection="1">
      <alignment horizontal="center"/>
      <protection hidden="1"/>
    </xf>
    <xf numFmtId="2" fontId="32" fillId="0" borderId="24" xfId="92" applyNumberFormat="1" applyBorder="1" applyAlignment="1">
      <alignment horizontal="center"/>
    </xf>
    <xf numFmtId="0" fontId="19" fillId="0" borderId="34" xfId="95" applyFont="1" applyBorder="1" applyAlignment="1" applyProtection="1">
      <alignment horizontal="left"/>
    </xf>
    <xf numFmtId="166" fontId="0" fillId="0" borderId="28" xfId="0" applyNumberFormat="1" applyBorder="1" applyAlignment="1" applyProtection="1">
      <alignment horizontal="center"/>
      <protection locked="0"/>
    </xf>
    <xf numFmtId="164" fontId="0" fillId="0" borderId="44" xfId="0" applyNumberFormat="1" applyBorder="1" applyAlignment="1" applyProtection="1">
      <alignment horizontal="center"/>
    </xf>
    <xf numFmtId="165" fontId="0" fillId="0" borderId="22" xfId="0" applyNumberFormat="1" applyBorder="1" applyAlignment="1">
      <alignment horizontal="right"/>
    </xf>
    <xf numFmtId="164" fontId="0" fillId="0" borderId="22" xfId="0" applyNumberFormat="1" applyBorder="1" applyAlignment="1">
      <alignment horizontal="right"/>
    </xf>
    <xf numFmtId="2" fontId="19" fillId="3" borderId="12" xfId="95" applyNumberFormat="1" applyFont="1" applyFill="1" applyBorder="1" applyAlignment="1" applyProtection="1">
      <alignment horizontal="center"/>
      <protection hidden="1"/>
    </xf>
    <xf numFmtId="2" fontId="24" fillId="3" borderId="45" xfId="95" applyNumberFormat="1" applyFont="1" applyFill="1" applyBorder="1" applyAlignment="1" applyProtection="1">
      <alignment horizontal="center"/>
      <protection hidden="1"/>
    </xf>
    <xf numFmtId="164" fontId="0" fillId="0" borderId="44" xfId="0" applyNumberFormat="1" applyBorder="1" applyAlignment="1">
      <alignment horizontal="right"/>
    </xf>
    <xf numFmtId="2" fontId="12" fillId="0" borderId="24" xfId="219" applyNumberFormat="1" applyFont="1" applyFill="1" applyBorder="1" applyAlignment="1">
      <alignment horizontal="right"/>
    </xf>
    <xf numFmtId="0" fontId="19" fillId="0" borderId="4" xfId="95" applyFont="1" applyBorder="1" applyAlignment="1" applyProtection="1">
      <alignment horizontal="center"/>
    </xf>
    <xf numFmtId="0" fontId="12" fillId="35" borderId="13" xfId="95" applyFill="1" applyBorder="1" applyAlignment="1" applyProtection="1">
      <alignment horizontal="left"/>
      <protection locked="0"/>
    </xf>
    <xf numFmtId="0" fontId="51" fillId="0" borderId="0" xfId="275" applyFont="1" applyAlignment="1">
      <alignment horizontal="centerContinuous"/>
    </xf>
    <xf numFmtId="0" fontId="51" fillId="0" borderId="0" xfId="275" applyFont="1" applyFill="1" applyAlignment="1">
      <alignment horizontal="centerContinuous"/>
    </xf>
    <xf numFmtId="2" fontId="51" fillId="0" borderId="0" xfId="275" applyNumberFormat="1" applyFont="1" applyAlignment="1">
      <alignment horizontal="centerContinuous"/>
    </xf>
    <xf numFmtId="0" fontId="6" fillId="0" borderId="0" xfId="275"/>
    <xf numFmtId="0" fontId="51" fillId="0" borderId="0" xfId="275" applyFont="1"/>
    <xf numFmtId="0" fontId="51" fillId="0" borderId="61" xfId="275" applyFont="1" applyBorder="1" applyAlignment="1">
      <alignment horizontal="centerContinuous"/>
    </xf>
    <xf numFmtId="0" fontId="51" fillId="0" borderId="62" xfId="275" applyFont="1" applyBorder="1" applyAlignment="1">
      <alignment horizontal="centerContinuous"/>
    </xf>
    <xf numFmtId="0" fontId="51" fillId="0" borderId="63" xfId="275" applyFont="1" applyFill="1" applyBorder="1" applyAlignment="1">
      <alignment horizontal="centerContinuous"/>
    </xf>
    <xf numFmtId="0" fontId="51" fillId="0" borderId="63" xfId="275" applyFont="1" applyBorder="1" applyAlignment="1">
      <alignment horizontal="centerContinuous"/>
    </xf>
    <xf numFmtId="0" fontId="51" fillId="0" borderId="64" xfId="275" applyFont="1" applyBorder="1" applyAlignment="1">
      <alignment horizontal="center" wrapText="1"/>
    </xf>
    <xf numFmtId="0" fontId="51" fillId="0" borderId="65" xfId="275" applyFont="1" applyBorder="1" applyAlignment="1">
      <alignment horizontal="center" wrapText="1"/>
    </xf>
    <xf numFmtId="0" fontId="51" fillId="0" borderId="65" xfId="275" applyFont="1" applyFill="1" applyBorder="1" applyAlignment="1">
      <alignment horizontal="center" wrapText="1"/>
    </xf>
    <xf numFmtId="2" fontId="51" fillId="0" borderId="64" xfId="275" applyNumberFormat="1" applyFont="1" applyBorder="1" applyAlignment="1">
      <alignment horizontal="center" wrapText="1"/>
    </xf>
    <xf numFmtId="0" fontId="51" fillId="0" borderId="66" xfId="275" applyFont="1" applyBorder="1" applyAlignment="1">
      <alignment horizontal="center" wrapText="1"/>
    </xf>
    <xf numFmtId="0" fontId="51" fillId="0" borderId="67" xfId="275" applyFont="1" applyBorder="1" applyAlignment="1">
      <alignment horizontal="center"/>
    </xf>
    <xf numFmtId="0" fontId="51" fillId="0" borderId="68" xfId="275" applyFont="1" applyBorder="1" applyAlignment="1">
      <alignment horizontal="center"/>
    </xf>
    <xf numFmtId="0" fontId="51" fillId="0" borderId="68" xfId="275" applyFont="1" applyFill="1" applyBorder="1" applyAlignment="1">
      <alignment horizontal="center"/>
    </xf>
    <xf numFmtId="2" fontId="51" fillId="0" borderId="67" xfId="275" applyNumberFormat="1" applyFont="1" applyBorder="1" applyAlignment="1">
      <alignment horizontal="center"/>
    </xf>
    <xf numFmtId="0" fontId="51" fillId="0" borderId="69" xfId="275" applyFont="1" applyBorder="1" applyAlignment="1">
      <alignment horizontal="center" wrapText="1"/>
    </xf>
    <xf numFmtId="0" fontId="51" fillId="0" borderId="70" xfId="275" quotePrefix="1" applyFont="1" applyBorder="1" applyAlignment="1">
      <alignment horizontal="center"/>
    </xf>
    <xf numFmtId="0" fontId="51" fillId="0" borderId="70" xfId="275" applyFont="1" applyBorder="1" applyAlignment="1">
      <alignment horizontal="left"/>
    </xf>
    <xf numFmtId="0" fontId="51" fillId="0" borderId="70" xfId="275" applyFont="1" applyFill="1" applyBorder="1" applyAlignment="1">
      <alignment horizontal="left"/>
    </xf>
    <xf numFmtId="0" fontId="51" fillId="0" borderId="70" xfId="275" applyFont="1" applyBorder="1" applyAlignment="1">
      <alignment horizontal="center"/>
    </xf>
    <xf numFmtId="2" fontId="51" fillId="0" borderId="70" xfId="275" applyNumberFormat="1" applyFont="1" applyBorder="1" applyAlignment="1">
      <alignment horizontal="center"/>
    </xf>
    <xf numFmtId="0" fontId="51" fillId="0" borderId="70" xfId="275" applyFont="1" applyBorder="1" applyAlignment="1">
      <alignment horizontal="center" wrapText="1"/>
    </xf>
    <xf numFmtId="1" fontId="52" fillId="0" borderId="71" xfId="275" applyNumberFormat="1" applyFont="1" applyBorder="1" applyAlignment="1">
      <alignment horizontal="center"/>
    </xf>
    <xf numFmtId="169" fontId="52" fillId="36" borderId="71" xfId="275" applyNumberFormat="1" applyFont="1" applyFill="1" applyBorder="1" applyAlignment="1">
      <alignment horizontal="center"/>
    </xf>
    <xf numFmtId="1" fontId="52" fillId="0" borderId="71" xfId="275" applyNumberFormat="1" applyFont="1" applyFill="1" applyBorder="1" applyAlignment="1">
      <alignment horizontal="center"/>
    </xf>
    <xf numFmtId="3" fontId="52" fillId="36" borderId="71" xfId="275" applyNumberFormat="1" applyFont="1" applyFill="1" applyBorder="1" applyAlignment="1">
      <alignment horizontal="center"/>
    </xf>
    <xf numFmtId="2" fontId="52" fillId="36" borderId="71" xfId="275" applyNumberFormat="1" applyFont="1" applyFill="1" applyBorder="1" applyAlignment="1">
      <alignment horizontal="center"/>
    </xf>
    <xf numFmtId="165" fontId="52" fillId="0" borderId="71" xfId="275" applyNumberFormat="1" applyFont="1" applyBorder="1" applyAlignment="1">
      <alignment horizontal="center"/>
    </xf>
    <xf numFmtId="2" fontId="52" fillId="0" borderId="71" xfId="275" applyNumberFormat="1" applyFont="1" applyBorder="1" applyAlignment="1">
      <alignment horizontal="center"/>
    </xf>
    <xf numFmtId="0" fontId="52" fillId="0" borderId="71" xfId="275" applyFont="1" applyBorder="1" applyAlignment="1">
      <alignment horizontal="center"/>
    </xf>
    <xf numFmtId="1" fontId="52" fillId="0" borderId="72" xfId="275" applyNumberFormat="1" applyFont="1" applyBorder="1" applyAlignment="1">
      <alignment horizontal="center"/>
    </xf>
    <xf numFmtId="169" fontId="52" fillId="0" borderId="72" xfId="275" applyNumberFormat="1" applyFont="1" applyFill="1" applyBorder="1" applyAlignment="1">
      <alignment horizontal="center"/>
    </xf>
    <xf numFmtId="1" fontId="52" fillId="0" borderId="72" xfId="275" applyNumberFormat="1" applyFont="1" applyFill="1" applyBorder="1" applyAlignment="1">
      <alignment horizontal="center"/>
    </xf>
    <xf numFmtId="3" fontId="52" fillId="36" borderId="72" xfId="275" applyNumberFormat="1" applyFont="1" applyFill="1" applyBorder="1" applyAlignment="1">
      <alignment horizontal="center"/>
    </xf>
    <xf numFmtId="2" fontId="52" fillId="36" borderId="72" xfId="275" applyNumberFormat="1" applyFont="1" applyFill="1" applyBorder="1" applyAlignment="1">
      <alignment horizontal="center"/>
    </xf>
    <xf numFmtId="0" fontId="52" fillId="0" borderId="72" xfId="275" applyFont="1" applyBorder="1" applyAlignment="1">
      <alignment horizontal="center"/>
    </xf>
    <xf numFmtId="1" fontId="52" fillId="0" borderId="73" xfId="275" applyNumberFormat="1" applyFont="1" applyBorder="1" applyAlignment="1">
      <alignment horizontal="center"/>
    </xf>
    <xf numFmtId="169" fontId="52" fillId="0" borderId="73" xfId="275" applyNumberFormat="1" applyFont="1" applyFill="1" applyBorder="1" applyAlignment="1">
      <alignment horizontal="center"/>
    </xf>
    <xf numFmtId="1" fontId="52" fillId="0" borderId="73" xfId="275" applyNumberFormat="1" applyFont="1" applyFill="1" applyBorder="1" applyAlignment="1">
      <alignment horizontal="center"/>
    </xf>
    <xf numFmtId="0" fontId="52" fillId="0" borderId="73" xfId="275" applyFont="1" applyBorder="1" applyAlignment="1">
      <alignment horizontal="center"/>
    </xf>
    <xf numFmtId="165" fontId="52" fillId="0" borderId="74" xfId="275" applyNumberFormat="1" applyFont="1" applyBorder="1" applyAlignment="1">
      <alignment horizontal="center"/>
    </xf>
    <xf numFmtId="0" fontId="52" fillId="0" borderId="74" xfId="275" applyFont="1" applyBorder="1" applyAlignment="1">
      <alignment horizontal="center"/>
    </xf>
    <xf numFmtId="2" fontId="52" fillId="0" borderId="0" xfId="275" applyNumberFormat="1" applyFont="1" applyBorder="1" applyAlignment="1">
      <alignment horizontal="center"/>
    </xf>
    <xf numFmtId="0" fontId="52" fillId="0" borderId="0" xfId="275" applyFont="1" applyBorder="1" applyAlignment="1">
      <alignment horizontal="center"/>
    </xf>
    <xf numFmtId="0" fontId="52" fillId="0" borderId="0" xfId="275" applyFont="1" applyFill="1" applyBorder="1" applyAlignment="1">
      <alignment horizontal="center"/>
    </xf>
    <xf numFmtId="165" fontId="52" fillId="0" borderId="0" xfId="275" applyNumberFormat="1" applyFont="1" applyBorder="1"/>
    <xf numFmtId="2" fontId="52" fillId="0" borderId="0" xfId="275" applyNumberFormat="1" applyFont="1" applyBorder="1"/>
    <xf numFmtId="0" fontId="52" fillId="0" borderId="0" xfId="275" applyFont="1" applyBorder="1"/>
    <xf numFmtId="0" fontId="51" fillId="0" borderId="0" xfId="275" applyFont="1" applyBorder="1" applyAlignment="1">
      <alignment horizontal="left"/>
    </xf>
    <xf numFmtId="0" fontId="51" fillId="0" borderId="0" xfId="275" applyFont="1" applyFill="1" applyBorder="1" applyAlignment="1">
      <alignment horizontal="left"/>
    </xf>
    <xf numFmtId="0" fontId="52" fillId="0" borderId="0" xfId="275" applyFont="1"/>
    <xf numFmtId="0" fontId="52" fillId="0" borderId="0" xfId="275" applyFont="1" applyBorder="1" applyAlignment="1">
      <alignment horizontal="left"/>
    </xf>
    <xf numFmtId="0" fontId="52" fillId="0" borderId="0" xfId="275" applyFont="1" applyFill="1" applyBorder="1" applyAlignment="1">
      <alignment horizontal="left"/>
    </xf>
    <xf numFmtId="0" fontId="52" fillId="0" borderId="0" xfId="275" applyFont="1" applyFill="1"/>
    <xf numFmtId="0" fontId="51" fillId="0" borderId="0" xfId="275" applyFont="1" applyAlignment="1">
      <alignment horizontal="center"/>
    </xf>
    <xf numFmtId="0" fontId="52" fillId="0" borderId="75" xfId="275" applyFont="1" applyBorder="1" applyAlignment="1">
      <alignment horizontal="centerContinuous"/>
    </xf>
    <xf numFmtId="0" fontId="52" fillId="0" borderId="76" xfId="275" applyFont="1" applyFill="1" applyBorder="1" applyAlignment="1">
      <alignment horizontal="centerContinuous"/>
    </xf>
    <xf numFmtId="0" fontId="51" fillId="0" borderId="76" xfId="275" applyFont="1" applyBorder="1" applyAlignment="1">
      <alignment horizontal="centerContinuous"/>
    </xf>
    <xf numFmtId="0" fontId="51" fillId="0" borderId="77" xfId="275" applyFont="1" applyBorder="1" applyAlignment="1">
      <alignment horizontal="centerContinuous"/>
    </xf>
    <xf numFmtId="2" fontId="51" fillId="0" borderId="76" xfId="275" applyNumberFormat="1" applyFont="1" applyBorder="1" applyAlignment="1">
      <alignment horizontal="center"/>
    </xf>
    <xf numFmtId="0" fontId="51" fillId="0" borderId="78" xfId="275" applyFont="1" applyBorder="1" applyAlignment="1">
      <alignment horizontal="center"/>
    </xf>
    <xf numFmtId="0" fontId="51" fillId="0" borderId="0" xfId="275" applyFont="1" applyBorder="1" applyAlignment="1">
      <alignment horizontal="center"/>
    </xf>
    <xf numFmtId="0" fontId="51" fillId="0" borderId="30" xfId="275" applyFont="1" applyBorder="1" applyAlignment="1">
      <alignment horizontal="centerContinuous"/>
    </xf>
    <xf numFmtId="0" fontId="51" fillId="0" borderId="38" xfId="275" applyFont="1" applyFill="1" applyBorder="1" applyAlignment="1">
      <alignment horizontal="centerContinuous"/>
    </xf>
    <xf numFmtId="0" fontId="51" fillId="0" borderId="38" xfId="275" applyFont="1" applyBorder="1" applyAlignment="1">
      <alignment horizontal="centerContinuous"/>
    </xf>
    <xf numFmtId="0" fontId="51" fillId="0" borderId="19" xfId="275" applyFont="1" applyBorder="1" applyAlignment="1">
      <alignment horizontal="centerContinuous"/>
    </xf>
    <xf numFmtId="2" fontId="51" fillId="0" borderId="38" xfId="275" applyNumberFormat="1" applyFont="1" applyBorder="1" applyAlignment="1">
      <alignment horizontal="center"/>
    </xf>
    <xf numFmtId="0" fontId="51" fillId="0" borderId="44" xfId="275" applyFont="1" applyBorder="1" applyAlignment="1">
      <alignment horizontal="center"/>
    </xf>
    <xf numFmtId="0" fontId="52" fillId="0" borderId="47" xfId="275" applyFont="1" applyBorder="1" applyAlignment="1">
      <alignment horizontal="centerContinuous"/>
    </xf>
    <xf numFmtId="0" fontId="51" fillId="0" borderId="0" xfId="275" applyFont="1" applyFill="1" applyBorder="1" applyAlignment="1">
      <alignment horizontal="centerContinuous"/>
    </xf>
    <xf numFmtId="0" fontId="51" fillId="0" borderId="0" xfId="275" applyFont="1" applyBorder="1" applyAlignment="1">
      <alignment horizontal="centerContinuous"/>
    </xf>
    <xf numFmtId="0" fontId="51" fillId="0" borderId="5" xfId="275" applyFont="1" applyBorder="1" applyAlignment="1">
      <alignment horizontal="centerContinuous"/>
    </xf>
    <xf numFmtId="2" fontId="51" fillId="0" borderId="0" xfId="275" applyNumberFormat="1" applyFont="1" applyBorder="1" applyAlignment="1">
      <alignment horizontal="center"/>
    </xf>
    <xf numFmtId="165" fontId="52" fillId="0" borderId="10" xfId="275" applyNumberFormat="1" applyFont="1" applyBorder="1" applyAlignment="1">
      <alignment horizontal="center"/>
    </xf>
    <xf numFmtId="0" fontId="52" fillId="0" borderId="38" xfId="275" applyFont="1" applyBorder="1" applyAlignment="1">
      <alignment horizontal="centerContinuous"/>
    </xf>
    <xf numFmtId="0" fontId="52" fillId="0" borderId="19" xfId="275" applyFont="1" applyBorder="1" applyAlignment="1">
      <alignment horizontal="centerContinuous"/>
    </xf>
    <xf numFmtId="2" fontId="52" fillId="37" borderId="38" xfId="275" applyNumberFormat="1" applyFont="1" applyFill="1" applyBorder="1"/>
    <xf numFmtId="0" fontId="52" fillId="37" borderId="44" xfId="275" applyFont="1" applyFill="1" applyBorder="1" applyAlignment="1">
      <alignment horizontal="center"/>
    </xf>
    <xf numFmtId="170" fontId="52" fillId="0" borderId="0" xfId="276" applyNumberFormat="1" applyFont="1"/>
    <xf numFmtId="170" fontId="52" fillId="0" borderId="0" xfId="276" applyNumberFormat="1" applyFont="1" applyFill="1"/>
    <xf numFmtId="2" fontId="52" fillId="0" borderId="0" xfId="275" applyNumberFormat="1" applyFont="1"/>
    <xf numFmtId="0" fontId="51" fillId="0" borderId="0" xfId="275" applyFont="1" applyFill="1"/>
    <xf numFmtId="165" fontId="51" fillId="0" borderId="0" xfId="275" applyNumberFormat="1" applyFont="1" applyFill="1" applyBorder="1" applyAlignment="1">
      <alignment horizontal="center"/>
    </xf>
    <xf numFmtId="0" fontId="51" fillId="0" borderId="22" xfId="275" applyFont="1" applyBorder="1" applyAlignment="1">
      <alignment horizontal="center"/>
    </xf>
    <xf numFmtId="0" fontId="51" fillId="0" borderId="22" xfId="275" applyFont="1" applyFill="1" applyBorder="1" applyAlignment="1">
      <alignment horizontal="center"/>
    </xf>
    <xf numFmtId="165" fontId="52" fillId="0" borderId="22" xfId="275" applyNumberFormat="1" applyFont="1" applyBorder="1" applyAlignment="1">
      <alignment horizontal="center"/>
    </xf>
    <xf numFmtId="0" fontId="52" fillId="0" borderId="22" xfId="275" applyFont="1" applyBorder="1" applyAlignment="1">
      <alignment horizontal="center"/>
    </xf>
    <xf numFmtId="0" fontId="52" fillId="0" borderId="22" xfId="275" applyFont="1" applyFill="1" applyBorder="1" applyAlignment="1">
      <alignment horizontal="center"/>
    </xf>
    <xf numFmtId="165" fontId="52" fillId="0" borderId="0" xfId="275" applyNumberFormat="1" applyFont="1"/>
    <xf numFmtId="2" fontId="6" fillId="0" borderId="0" xfId="275" applyNumberFormat="1"/>
    <xf numFmtId="0" fontId="48" fillId="0" borderId="0" xfId="275" applyFont="1"/>
    <xf numFmtId="2" fontId="48" fillId="0" borderId="0" xfId="275" applyNumberFormat="1" applyFont="1"/>
    <xf numFmtId="0" fontId="48" fillId="0" borderId="0" xfId="275" applyFont="1" applyAlignment="1">
      <alignment horizontal="right"/>
    </xf>
    <xf numFmtId="1" fontId="52" fillId="0" borderId="0" xfId="275" applyNumberFormat="1" applyFont="1" applyBorder="1" applyAlignment="1">
      <alignment horizontal="center"/>
    </xf>
    <xf numFmtId="0" fontId="6" fillId="0" borderId="29" xfId="275" applyBorder="1"/>
    <xf numFmtId="0" fontId="51" fillId="0" borderId="0" xfId="275" applyFont="1" applyAlignment="1"/>
    <xf numFmtId="0" fontId="12" fillId="0" borderId="0" xfId="95" applyFont="1" applyAlignment="1" applyProtection="1">
      <alignment horizontal="right"/>
    </xf>
    <xf numFmtId="165" fontId="12" fillId="0" borderId="38" xfId="95" applyNumberFormat="1" applyFont="1" applyBorder="1" applyAlignment="1" applyProtection="1">
      <alignment horizontal="center"/>
      <protection locked="0"/>
    </xf>
    <xf numFmtId="164" fontId="12" fillId="0" borderId="0" xfId="95" applyNumberFormat="1" applyFont="1" applyProtection="1">
      <protection locked="0"/>
    </xf>
    <xf numFmtId="2" fontId="12" fillId="0" borderId="0" xfId="95" applyNumberFormat="1" applyFont="1" applyProtection="1">
      <protection locked="0"/>
    </xf>
    <xf numFmtId="165" fontId="12" fillId="0" borderId="0" xfId="95" applyNumberFormat="1" applyFont="1" applyBorder="1" applyAlignment="1" applyProtection="1">
      <alignment horizontal="center"/>
      <protection locked="0"/>
    </xf>
    <xf numFmtId="1" fontId="0" fillId="0" borderId="44" xfId="0" applyNumberFormat="1" applyBorder="1" applyAlignment="1" applyProtection="1">
      <alignment horizontal="center"/>
    </xf>
    <xf numFmtId="0" fontId="0" fillId="0" borderId="22" xfId="0" applyNumberFormat="1" applyBorder="1" applyAlignment="1" applyProtection="1">
      <alignment horizontal="center"/>
    </xf>
    <xf numFmtId="1" fontId="0" fillId="0" borderId="0" xfId="0" applyNumberFormat="1" applyProtection="1">
      <protection locked="0"/>
    </xf>
    <xf numFmtId="169" fontId="52" fillId="36" borderId="71" xfId="0" applyNumberFormat="1" applyFont="1" applyFill="1" applyBorder="1" applyAlignment="1">
      <alignment horizontal="center"/>
    </xf>
    <xf numFmtId="1" fontId="52" fillId="0" borderId="71" xfId="0" applyNumberFormat="1" applyFont="1" applyFill="1" applyBorder="1" applyAlignment="1">
      <alignment horizontal="center"/>
    </xf>
    <xf numFmtId="3" fontId="52" fillId="36" borderId="72" xfId="0" applyNumberFormat="1" applyFont="1" applyFill="1" applyBorder="1" applyAlignment="1">
      <alignment horizontal="center"/>
    </xf>
    <xf numFmtId="169" fontId="52" fillId="0" borderId="72" xfId="0" applyNumberFormat="1" applyFont="1" applyFill="1" applyBorder="1" applyAlignment="1">
      <alignment horizontal="center"/>
    </xf>
    <xf numFmtId="1" fontId="52" fillId="0" borderId="72" xfId="0" applyNumberFormat="1" applyFont="1" applyFill="1" applyBorder="1" applyAlignment="1">
      <alignment horizontal="center"/>
    </xf>
    <xf numFmtId="169" fontId="52" fillId="0" borderId="73" xfId="0" applyNumberFormat="1" applyFont="1" applyFill="1" applyBorder="1" applyAlignment="1">
      <alignment horizontal="center"/>
    </xf>
    <xf numFmtId="1" fontId="52" fillId="0" borderId="73" xfId="0" applyNumberFormat="1" applyFont="1" applyFill="1" applyBorder="1" applyAlignment="1">
      <alignment horizontal="center"/>
    </xf>
    <xf numFmtId="169" fontId="52" fillId="0" borderId="74" xfId="0" applyNumberFormat="1" applyFont="1" applyFill="1" applyBorder="1" applyAlignment="1">
      <alignment horizontal="center"/>
    </xf>
    <xf numFmtId="1" fontId="52" fillId="0" borderId="74" xfId="0" applyNumberFormat="1" applyFont="1" applyFill="1" applyBorder="1" applyAlignment="1">
      <alignment horizontal="center"/>
    </xf>
    <xf numFmtId="2" fontId="52" fillId="36" borderId="72" xfId="0" applyNumberFormat="1" applyFont="1" applyFill="1" applyBorder="1" applyAlignment="1">
      <alignment horizontal="center"/>
    </xf>
    <xf numFmtId="1" fontId="52" fillId="0" borderId="74" xfId="275" applyNumberFormat="1" applyFont="1" applyBorder="1" applyAlignment="1">
      <alignment horizontal="center"/>
    </xf>
    <xf numFmtId="3" fontId="52" fillId="36" borderId="74" xfId="0" applyNumberFormat="1" applyFont="1" applyFill="1" applyBorder="1" applyAlignment="1">
      <alignment horizontal="center"/>
    </xf>
    <xf numFmtId="2" fontId="52" fillId="36" borderId="74" xfId="0" applyNumberFormat="1" applyFont="1" applyFill="1" applyBorder="1" applyAlignment="1">
      <alignment horizontal="center"/>
    </xf>
    <xf numFmtId="2" fontId="52" fillId="0" borderId="81" xfId="275" applyNumberFormat="1" applyFont="1" applyBorder="1" applyAlignment="1">
      <alignment horizontal="center"/>
    </xf>
    <xf numFmtId="3" fontId="52" fillId="36" borderId="82" xfId="275" applyNumberFormat="1" applyFont="1" applyFill="1" applyBorder="1" applyAlignment="1">
      <alignment horizontal="center"/>
    </xf>
    <xf numFmtId="3" fontId="52" fillId="36" borderId="83" xfId="275" applyNumberFormat="1" applyFont="1" applyFill="1" applyBorder="1" applyAlignment="1">
      <alignment horizontal="center"/>
    </xf>
    <xf numFmtId="3" fontId="52" fillId="36" borderId="83" xfId="0" applyNumberFormat="1" applyFont="1" applyFill="1" applyBorder="1" applyAlignment="1">
      <alignment horizontal="center"/>
    </xf>
    <xf numFmtId="3" fontId="52" fillId="36" borderId="68" xfId="0" applyNumberFormat="1" applyFont="1" applyFill="1" applyBorder="1" applyAlignment="1">
      <alignment horizontal="center"/>
    </xf>
    <xf numFmtId="1" fontId="52" fillId="36" borderId="84" xfId="275" applyNumberFormat="1" applyFont="1" applyFill="1" applyBorder="1" applyAlignment="1">
      <alignment horizontal="center"/>
    </xf>
    <xf numFmtId="1" fontId="52" fillId="36" borderId="85" xfId="275" applyNumberFormat="1" applyFont="1" applyFill="1" applyBorder="1" applyAlignment="1">
      <alignment horizontal="center"/>
    </xf>
    <xf numFmtId="1" fontId="52" fillId="36" borderId="85" xfId="0" applyNumberFormat="1" applyFont="1" applyFill="1" applyBorder="1" applyAlignment="1">
      <alignment horizontal="center"/>
    </xf>
    <xf numFmtId="1" fontId="52" fillId="36" borderId="69" xfId="0" applyNumberFormat="1" applyFont="1" applyFill="1" applyBorder="1" applyAlignment="1">
      <alignment horizontal="center"/>
    </xf>
    <xf numFmtId="0" fontId="51" fillId="0" borderId="86" xfId="275" applyFont="1" applyBorder="1" applyAlignment="1">
      <alignment horizontal="center"/>
    </xf>
    <xf numFmtId="169" fontId="52" fillId="36" borderId="72" xfId="0" applyNumberFormat="1" applyFont="1" applyFill="1" applyBorder="1" applyAlignment="1">
      <alignment horizontal="center"/>
    </xf>
    <xf numFmtId="165" fontId="52" fillId="0" borderId="72" xfId="275" applyNumberFormat="1" applyFont="1" applyBorder="1" applyAlignment="1">
      <alignment horizontal="center"/>
    </xf>
    <xf numFmtId="2" fontId="52" fillId="0" borderId="72" xfId="275" applyNumberFormat="1" applyFont="1" applyBorder="1" applyAlignment="1">
      <alignment horizontal="center"/>
    </xf>
    <xf numFmtId="3" fontId="52" fillId="36" borderId="73" xfId="275" applyNumberFormat="1" applyFont="1" applyFill="1" applyBorder="1" applyAlignment="1">
      <alignment horizontal="center"/>
    </xf>
    <xf numFmtId="3" fontId="52" fillId="36" borderId="87" xfId="275" applyNumberFormat="1" applyFont="1" applyFill="1" applyBorder="1" applyAlignment="1">
      <alignment horizontal="center"/>
    </xf>
    <xf numFmtId="1" fontId="52" fillId="36" borderId="88" xfId="275" applyNumberFormat="1" applyFont="1" applyFill="1" applyBorder="1" applyAlignment="1">
      <alignment horizontal="center"/>
    </xf>
    <xf numFmtId="2" fontId="52" fillId="36" borderId="73" xfId="275" applyNumberFormat="1" applyFont="1" applyFill="1" applyBorder="1" applyAlignment="1">
      <alignment horizontal="center"/>
    </xf>
    <xf numFmtId="165" fontId="52" fillId="0" borderId="89" xfId="275" applyNumberFormat="1" applyFont="1" applyBorder="1" applyAlignment="1">
      <alignment horizontal="center"/>
    </xf>
    <xf numFmtId="2" fontId="52" fillId="0" borderId="89" xfId="275" applyNumberFormat="1" applyFont="1" applyBorder="1" applyAlignment="1">
      <alignment horizontal="center"/>
    </xf>
    <xf numFmtId="3" fontId="52" fillId="36" borderId="73" xfId="0" applyNumberFormat="1" applyFont="1" applyFill="1" applyBorder="1" applyAlignment="1">
      <alignment horizontal="center"/>
    </xf>
    <xf numFmtId="3" fontId="52" fillId="36" borderId="87" xfId="0" applyNumberFormat="1" applyFont="1" applyFill="1" applyBorder="1" applyAlignment="1">
      <alignment horizontal="center"/>
    </xf>
    <xf numFmtId="1" fontId="52" fillId="36" borderId="88" xfId="0" applyNumberFormat="1" applyFont="1" applyFill="1" applyBorder="1" applyAlignment="1">
      <alignment horizontal="center"/>
    </xf>
    <xf numFmtId="2" fontId="52" fillId="36" borderId="73" xfId="0" applyNumberFormat="1" applyFont="1" applyFill="1" applyBorder="1" applyAlignment="1">
      <alignment horizontal="center"/>
    </xf>
    <xf numFmtId="0" fontId="30" fillId="0" borderId="0" xfId="0" applyNumberFormat="1" applyFont="1" applyBorder="1" applyAlignment="1" applyProtection="1">
      <alignment horizontal="center"/>
      <protection locked="0"/>
    </xf>
    <xf numFmtId="0" fontId="54" fillId="0" borderId="0" xfId="0" applyFont="1" applyProtection="1">
      <protection locked="0"/>
    </xf>
    <xf numFmtId="0" fontId="56" fillId="0" borderId="0" xfId="0" applyFont="1" applyAlignment="1"/>
    <xf numFmtId="3" fontId="52" fillId="0" borderId="72" xfId="275" applyNumberFormat="1" applyFont="1" applyFill="1" applyBorder="1" applyAlignment="1">
      <alignment horizontal="center"/>
    </xf>
    <xf numFmtId="0" fontId="4" fillId="0" borderId="0" xfId="275" applyFont="1"/>
    <xf numFmtId="2" fontId="4" fillId="0" borderId="0" xfId="275" applyNumberFormat="1" applyFont="1"/>
    <xf numFmtId="1" fontId="6" fillId="0" borderId="0" xfId="275" applyNumberFormat="1"/>
    <xf numFmtId="0" fontId="4" fillId="0" borderId="0" xfId="275" quotePrefix="1" applyFont="1"/>
    <xf numFmtId="1" fontId="51" fillId="0" borderId="22" xfId="275" applyNumberFormat="1" applyFont="1" applyBorder="1" applyAlignment="1">
      <alignment horizontal="center"/>
    </xf>
    <xf numFmtId="2" fontId="24" fillId="3" borderId="44" xfId="95" applyNumberFormat="1" applyFont="1" applyFill="1" applyBorder="1" applyAlignment="1" applyProtection="1">
      <alignment horizontal="right"/>
      <protection hidden="1"/>
    </xf>
    <xf numFmtId="2" fontId="24" fillId="3" borderId="22" xfId="95" applyNumberFormat="1" applyFont="1" applyFill="1" applyBorder="1" applyAlignment="1" applyProtection="1">
      <alignment horizontal="right"/>
      <protection hidden="1"/>
    </xf>
    <xf numFmtId="2" fontId="24" fillId="3" borderId="24" xfId="95" applyNumberFormat="1" applyFont="1" applyFill="1" applyBorder="1" applyAlignment="1" applyProtection="1">
      <alignment horizontal="right"/>
      <protection hidden="1"/>
    </xf>
    <xf numFmtId="0" fontId="12" fillId="0" borderId="46" xfId="95" applyBorder="1" applyProtection="1"/>
    <xf numFmtId="4" fontId="12" fillId="38" borderId="24" xfId="95" applyNumberFormat="1" applyFill="1" applyBorder="1" applyAlignment="1" applyProtection="1">
      <alignment horizontal="right"/>
      <protection locked="0"/>
    </xf>
    <xf numFmtId="166" fontId="12" fillId="0" borderId="90" xfId="95" applyNumberFormat="1" applyBorder="1" applyAlignment="1" applyProtection="1">
      <alignment horizontal="center"/>
    </xf>
    <xf numFmtId="0" fontId="31" fillId="3" borderId="34" xfId="95" applyFont="1" applyFill="1" applyBorder="1" applyProtection="1"/>
    <xf numFmtId="2" fontId="19" fillId="0" borderId="11" xfId="95" applyNumberFormat="1" applyFont="1" applyBorder="1" applyAlignment="1">
      <alignment horizontal="center"/>
    </xf>
    <xf numFmtId="0" fontId="12" fillId="0" borderId="0" xfId="0" applyFont="1" applyAlignment="1"/>
    <xf numFmtId="4" fontId="52" fillId="36" borderId="84" xfId="275" applyNumberFormat="1" applyFont="1" applyFill="1" applyBorder="1" applyAlignment="1">
      <alignment horizontal="center"/>
    </xf>
    <xf numFmtId="4" fontId="52" fillId="36" borderId="85" xfId="275" applyNumberFormat="1" applyFont="1" applyFill="1" applyBorder="1" applyAlignment="1">
      <alignment horizontal="center"/>
    </xf>
    <xf numFmtId="4" fontId="52" fillId="36" borderId="88" xfId="275" applyNumberFormat="1" applyFont="1" applyFill="1" applyBorder="1" applyAlignment="1">
      <alignment horizontal="center"/>
    </xf>
    <xf numFmtId="4" fontId="52" fillId="36" borderId="85" xfId="0" applyNumberFormat="1" applyFont="1" applyFill="1" applyBorder="1" applyAlignment="1">
      <alignment horizontal="center"/>
    </xf>
    <xf numFmtId="4" fontId="52" fillId="36" borderId="88" xfId="0" applyNumberFormat="1" applyFont="1" applyFill="1" applyBorder="1" applyAlignment="1">
      <alignment horizontal="center"/>
    </xf>
    <xf numFmtId="4" fontId="52" fillId="36" borderId="69" xfId="275" applyNumberFormat="1" applyFont="1" applyFill="1" applyBorder="1" applyAlignment="1">
      <alignment horizontal="center"/>
    </xf>
    <xf numFmtId="3" fontId="12" fillId="0" borderId="0" xfId="92" applyNumberFormat="1" applyFont="1" applyAlignment="1">
      <alignment horizontal="center"/>
    </xf>
    <xf numFmtId="3" fontId="12" fillId="0" borderId="22" xfId="92" applyNumberFormat="1" applyFont="1" applyBorder="1" applyAlignment="1">
      <alignment horizontal="center"/>
    </xf>
    <xf numFmtId="3" fontId="12" fillId="0" borderId="24" xfId="92" applyNumberFormat="1" applyFont="1" applyBorder="1" applyAlignment="1">
      <alignment horizontal="center"/>
    </xf>
    <xf numFmtId="2" fontId="12" fillId="0" borderId="19" xfId="94" applyNumberFormat="1" applyFont="1" applyBorder="1" applyAlignment="1" applyProtection="1">
      <alignment horizontal="center"/>
      <protection locked="0"/>
    </xf>
    <xf numFmtId="0" fontId="3" fillId="0" borderId="0" xfId="278" applyProtection="1"/>
    <xf numFmtId="0" fontId="3" fillId="0" borderId="0" xfId="278"/>
    <xf numFmtId="0" fontId="54" fillId="0" borderId="0" xfId="278" applyFont="1"/>
    <xf numFmtId="0" fontId="12" fillId="0" borderId="0" xfId="278" applyFont="1"/>
    <xf numFmtId="0" fontId="12" fillId="0" borderId="0" xfId="278" applyFont="1" applyAlignment="1"/>
    <xf numFmtId="0" fontId="3" fillId="0" borderId="0" xfId="278" applyAlignment="1"/>
    <xf numFmtId="2" fontId="12" fillId="0" borderId="5" xfId="94" applyNumberFormat="1" applyFont="1" applyBorder="1" applyAlignment="1" applyProtection="1">
      <alignment horizontal="center"/>
      <protection locked="0"/>
    </xf>
    <xf numFmtId="1" fontId="55" fillId="0" borderId="0" xfId="278" applyNumberFormat="1" applyFont="1" applyAlignment="1">
      <alignment horizontal="center"/>
    </xf>
    <xf numFmtId="0" fontId="1" fillId="0" borderId="0" xfId="279"/>
    <xf numFmtId="18" fontId="0" fillId="0" borderId="9" xfId="0" applyNumberFormat="1" applyBorder="1" applyAlignment="1" applyProtection="1">
      <alignment horizontal="center" vertical="center" wrapText="1"/>
      <protection locked="0"/>
    </xf>
    <xf numFmtId="0" fontId="0" fillId="0" borderId="38" xfId="0" applyBorder="1" applyProtection="1">
      <protection locked="0"/>
    </xf>
    <xf numFmtId="166" fontId="0" fillId="0" borderId="0" xfId="0" applyNumberFormat="1" applyBorder="1" applyAlignment="1" applyProtection="1">
      <alignment horizontal="center"/>
      <protection locked="0"/>
    </xf>
    <xf numFmtId="165" fontId="0" fillId="0" borderId="0" xfId="0" applyNumberFormat="1" applyBorder="1" applyAlignment="1">
      <alignment horizontal="right"/>
    </xf>
    <xf numFmtId="164" fontId="0" fillId="0" borderId="0" xfId="0" applyNumberFormat="1" applyBorder="1" applyAlignment="1">
      <alignment horizontal="right"/>
    </xf>
    <xf numFmtId="1" fontId="0" fillId="0" borderId="38" xfId="0" applyNumberFormat="1" applyBorder="1" applyAlignment="1" applyProtection="1">
      <alignment horizontal="center"/>
    </xf>
    <xf numFmtId="0" fontId="0" fillId="0" borderId="19" xfId="0" applyNumberFormat="1" applyBorder="1" applyAlignment="1" applyProtection="1">
      <alignment horizontal="center"/>
    </xf>
    <xf numFmtId="164" fontId="0" fillId="0" borderId="22" xfId="0" applyNumberFormat="1" applyBorder="1" applyAlignment="1" applyProtection="1">
      <alignment horizontal="center"/>
    </xf>
    <xf numFmtId="0" fontId="0" fillId="0" borderId="48" xfId="0" applyBorder="1" applyProtection="1">
      <protection locked="0"/>
    </xf>
    <xf numFmtId="0" fontId="22" fillId="0" borderId="0" xfId="278" applyFont="1" applyAlignment="1">
      <alignment horizontal="center"/>
    </xf>
    <xf numFmtId="0" fontId="3" fillId="0" borderId="0" xfId="278" applyAlignment="1">
      <alignment horizontal="center"/>
    </xf>
    <xf numFmtId="0" fontId="53" fillId="0" borderId="0" xfId="278" applyFont="1" applyAlignment="1">
      <alignment horizontal="center"/>
    </xf>
    <xf numFmtId="0" fontId="3" fillId="0" borderId="0" xfId="278" applyAlignment="1"/>
    <xf numFmtId="0" fontId="54" fillId="0" borderId="0" xfId="278" applyFont="1" applyAlignment="1" applyProtection="1">
      <protection locked="0"/>
    </xf>
    <xf numFmtId="0" fontId="12" fillId="0" borderId="0" xfId="278" applyFont="1" applyAlignment="1"/>
    <xf numFmtId="0" fontId="3" fillId="0" borderId="0" xfId="278" applyAlignment="1" applyProtection="1">
      <protection locked="0"/>
    </xf>
    <xf numFmtId="1" fontId="55" fillId="0" borderId="0" xfId="278" applyNumberFormat="1" applyFont="1" applyAlignment="1" applyProtection="1">
      <protection locked="0"/>
    </xf>
    <xf numFmtId="10" fontId="54" fillId="0" borderId="0" xfId="278" applyNumberFormat="1" applyFont="1" applyAlignment="1" applyProtection="1">
      <alignment horizontal="right"/>
    </xf>
    <xf numFmtId="10" fontId="22" fillId="0" borderId="0" xfId="278" applyNumberFormat="1" applyFont="1" applyAlignment="1">
      <alignment horizontal="right"/>
    </xf>
    <xf numFmtId="0" fontId="12" fillId="0" borderId="31" xfId="278" applyFont="1" applyBorder="1" applyAlignment="1">
      <alignment vertical="center"/>
    </xf>
    <xf numFmtId="0" fontId="3" fillId="0" borderId="48" xfId="278" applyBorder="1" applyAlignment="1"/>
    <xf numFmtId="0" fontId="3" fillId="0" borderId="32" xfId="278" applyBorder="1" applyAlignment="1"/>
    <xf numFmtId="0" fontId="12" fillId="0" borderId="31" xfId="278" applyFont="1" applyBorder="1" applyAlignment="1"/>
    <xf numFmtId="0" fontId="12" fillId="0" borderId="0" xfId="278" applyFont="1" applyAlignment="1">
      <alignment horizontal="right"/>
    </xf>
    <xf numFmtId="0" fontId="3" fillId="0" borderId="0" xfId="278" applyAlignment="1">
      <alignment horizontal="right"/>
    </xf>
    <xf numFmtId="1" fontId="55" fillId="0" borderId="0" xfId="278" quotePrefix="1" applyNumberFormat="1" applyFont="1" applyAlignment="1" applyProtection="1">
      <protection locked="0"/>
    </xf>
    <xf numFmtId="0" fontId="55" fillId="0" borderId="0" xfId="278" applyFont="1" applyAlignment="1" applyProtection="1">
      <protection locked="0"/>
    </xf>
    <xf numFmtId="0" fontId="2" fillId="0" borderId="31" xfId="278" applyFont="1" applyBorder="1" applyAlignment="1" applyProtection="1">
      <protection locked="0"/>
    </xf>
    <xf numFmtId="0" fontId="3" fillId="0" borderId="48" xfId="278" applyBorder="1" applyAlignment="1" applyProtection="1">
      <protection locked="0"/>
    </xf>
    <xf numFmtId="0" fontId="3" fillId="0" borderId="32" xfId="278" applyBorder="1" applyAlignment="1" applyProtection="1">
      <protection locked="0"/>
    </xf>
    <xf numFmtId="0" fontId="3" fillId="0" borderId="31" xfId="278" applyBorder="1" applyAlignment="1" applyProtection="1">
      <protection locked="0"/>
    </xf>
    <xf numFmtId="0" fontId="54" fillId="0" borderId="0" xfId="278" applyFont="1" applyAlignment="1"/>
    <xf numFmtId="0" fontId="22" fillId="0" borderId="0" xfId="278" applyFont="1" applyAlignment="1"/>
    <xf numFmtId="0" fontId="3" fillId="0" borderId="0" xfId="278" applyAlignment="1">
      <alignment horizontal="left" vertical="top" wrapText="1"/>
    </xf>
    <xf numFmtId="0" fontId="3" fillId="0" borderId="0" xfId="278" applyAlignment="1">
      <alignment horizontal="left" vertical="top"/>
    </xf>
    <xf numFmtId="171" fontId="3" fillId="0" borderId="22" xfId="278" applyNumberFormat="1" applyBorder="1" applyAlignment="1">
      <alignment horizontal="right"/>
    </xf>
    <xf numFmtId="2" fontId="2" fillId="0" borderId="31" xfId="278" applyNumberFormat="1" applyFont="1" applyBorder="1" applyAlignment="1" applyProtection="1">
      <alignment horizontal="right"/>
      <protection locked="0"/>
    </xf>
    <xf numFmtId="2" fontId="3" fillId="0" borderId="48" xfId="278" applyNumberFormat="1" applyBorder="1" applyAlignment="1" applyProtection="1">
      <alignment horizontal="right"/>
      <protection locked="0"/>
    </xf>
    <xf numFmtId="2" fontId="3" fillId="0" borderId="32" xfId="278" applyNumberFormat="1" applyBorder="1" applyAlignment="1" applyProtection="1">
      <alignment horizontal="right"/>
      <protection locked="0"/>
    </xf>
    <xf numFmtId="171" fontId="3" fillId="0" borderId="22" xfId="278" applyNumberFormat="1" applyBorder="1" applyAlignment="1"/>
    <xf numFmtId="2" fontId="3" fillId="0" borderId="31" xfId="278" applyNumberFormat="1" applyBorder="1" applyAlignment="1" applyProtection="1">
      <alignment horizontal="right"/>
      <protection locked="0"/>
    </xf>
    <xf numFmtId="0" fontId="3" fillId="0" borderId="22" xfId="278" applyBorder="1" applyAlignment="1"/>
    <xf numFmtId="0" fontId="3" fillId="0" borderId="22" xfId="278" applyBorder="1" applyAlignment="1">
      <alignment horizontal="left" wrapText="1"/>
    </xf>
    <xf numFmtId="0" fontId="3" fillId="0" borderId="22" xfId="278" applyBorder="1" applyAlignment="1">
      <alignment wrapText="1"/>
    </xf>
    <xf numFmtId="0" fontId="56" fillId="0" borderId="22" xfId="278" applyFont="1" applyBorder="1" applyAlignment="1">
      <alignment horizontal="left" vertical="top" wrapText="1"/>
    </xf>
    <xf numFmtId="2" fontId="3" fillId="0" borderId="22" xfId="278" applyNumberFormat="1" applyBorder="1" applyAlignment="1"/>
    <xf numFmtId="0" fontId="2" fillId="0" borderId="22" xfId="278" applyFont="1" applyBorder="1" applyAlignment="1" applyProtection="1">
      <protection locked="0"/>
    </xf>
    <xf numFmtId="0" fontId="3" fillId="0" borderId="22" xfId="278" applyBorder="1" applyAlignment="1" applyProtection="1">
      <protection locked="0"/>
    </xf>
    <xf numFmtId="0" fontId="3" fillId="0" borderId="22" xfId="278" applyBorder="1" applyAlignment="1">
      <alignment horizontal="center"/>
    </xf>
    <xf numFmtId="0" fontId="56" fillId="0" borderId="22" xfId="278" applyFont="1" applyBorder="1" applyAlignment="1"/>
    <xf numFmtId="14" fontId="54" fillId="0" borderId="0" xfId="278" applyNumberFormat="1" applyFont="1" applyAlignment="1" applyProtection="1">
      <protection locked="0"/>
    </xf>
    <xf numFmtId="0" fontId="12" fillId="0" borderId="0" xfId="278" applyFont="1" applyAlignment="1">
      <alignment horizontal="left" indent="2"/>
    </xf>
    <xf numFmtId="0" fontId="3" fillId="0" borderId="0" xfId="278" applyAlignment="1">
      <alignment horizontal="left" indent="2"/>
    </xf>
    <xf numFmtId="2" fontId="54" fillId="0" borderId="0" xfId="278" applyNumberFormat="1" applyFont="1" applyAlignment="1" applyProtection="1">
      <alignment horizontal="right"/>
    </xf>
    <xf numFmtId="2" fontId="3" fillId="0" borderId="0" xfId="278" applyNumberFormat="1" applyAlignment="1" applyProtection="1">
      <alignment horizontal="right"/>
    </xf>
    <xf numFmtId="0" fontId="54" fillId="0" borderId="0" xfId="278" applyFont="1" applyAlignment="1" applyProtection="1">
      <alignment horizontal="right"/>
      <protection locked="0"/>
    </xf>
    <xf numFmtId="0" fontId="3" fillId="0" borderId="0" xfId="278" applyAlignment="1" applyProtection="1">
      <alignment horizontal="right"/>
      <protection locked="0"/>
    </xf>
    <xf numFmtId="0" fontId="0" fillId="0" borderId="0" xfId="0" applyAlignment="1" applyProtection="1">
      <alignment horizontal="left"/>
      <protection locked="0"/>
    </xf>
    <xf numFmtId="164" fontId="18" fillId="0" borderId="76" xfId="0" applyNumberFormat="1" applyFont="1" applyBorder="1" applyAlignment="1">
      <alignment horizontal="right"/>
    </xf>
    <xf numFmtId="0" fontId="15" fillId="0" borderId="0" xfId="0" applyFont="1" applyAlignment="1" applyProtection="1">
      <alignment horizontal="center"/>
      <protection locked="0"/>
    </xf>
    <xf numFmtId="0" fontId="29" fillId="0" borderId="0" xfId="0" applyFont="1" applyAlignment="1" applyProtection="1">
      <alignment horizontal="center"/>
      <protection locked="0"/>
    </xf>
    <xf numFmtId="167" fontId="30" fillId="0" borderId="38" xfId="0" applyNumberFormat="1" applyFont="1" applyBorder="1" applyAlignment="1" applyProtection="1">
      <alignment horizontal="center"/>
    </xf>
    <xf numFmtId="0" fontId="30" fillId="0" borderId="48" xfId="0" applyNumberFormat="1" applyFont="1" applyBorder="1" applyAlignment="1" applyProtection="1">
      <alignment horizontal="center"/>
    </xf>
    <xf numFmtId="0" fontId="30" fillId="0" borderId="38" xfId="0" applyNumberFormat="1" applyFont="1" applyBorder="1" applyAlignment="1" applyProtection="1">
      <alignment horizontal="center"/>
      <protection locked="0"/>
    </xf>
    <xf numFmtId="0" fontId="30" fillId="0" borderId="48" xfId="0" applyNumberFormat="1" applyFont="1" applyBorder="1" applyAlignment="1" applyProtection="1">
      <alignment horizontal="center"/>
      <protection locked="0"/>
    </xf>
    <xf numFmtId="0" fontId="0" fillId="0" borderId="49" xfId="0" applyFill="1" applyBorder="1" applyAlignment="1" applyProtection="1">
      <alignment horizontal="center"/>
      <protection locked="0"/>
    </xf>
    <xf numFmtId="0" fontId="0" fillId="0" borderId="51" xfId="0" applyFill="1" applyBorder="1" applyAlignment="1" applyProtection="1">
      <alignment horizontal="center"/>
      <protection locked="0"/>
    </xf>
    <xf numFmtId="0" fontId="0" fillId="0" borderId="50" xfId="0" applyFill="1" applyBorder="1" applyAlignment="1" applyProtection="1">
      <alignment horizontal="center"/>
      <protection locked="0"/>
    </xf>
    <xf numFmtId="0" fontId="12" fillId="0" borderId="0" xfId="0" applyFont="1" applyAlignment="1">
      <alignment horizontal="left"/>
    </xf>
    <xf numFmtId="0" fontId="22" fillId="0" borderId="0" xfId="0" applyFont="1" applyAlignment="1">
      <alignment horizontal="left" wrapText="1"/>
    </xf>
    <xf numFmtId="0" fontId="16" fillId="0" borderId="0" xfId="0" applyFont="1" applyAlignment="1" applyProtection="1">
      <alignment horizontal="left"/>
      <protection locked="0"/>
    </xf>
    <xf numFmtId="1" fontId="18" fillId="3" borderId="41" xfId="0" applyNumberFormat="1" applyFont="1" applyFill="1" applyBorder="1" applyAlignment="1" applyProtection="1">
      <alignment horizontal="center"/>
    </xf>
    <xf numFmtId="1" fontId="18" fillId="3" borderId="20" xfId="0" applyNumberFormat="1" applyFont="1" applyFill="1" applyBorder="1" applyAlignment="1" applyProtection="1">
      <alignment horizontal="center"/>
    </xf>
    <xf numFmtId="1" fontId="18" fillId="3" borderId="79" xfId="0" applyNumberFormat="1" applyFont="1" applyFill="1" applyBorder="1" applyAlignment="1" applyProtection="1">
      <alignment horizontal="center"/>
    </xf>
    <xf numFmtId="1" fontId="18" fillId="3" borderId="32" xfId="0" applyNumberFormat="1" applyFont="1" applyFill="1" applyBorder="1" applyAlignment="1" applyProtection="1">
      <alignment horizontal="center"/>
    </xf>
    <xf numFmtId="9" fontId="18" fillId="3" borderId="80" xfId="0" applyNumberFormat="1" applyFont="1" applyFill="1" applyBorder="1" applyAlignment="1" applyProtection="1">
      <alignment horizontal="center"/>
    </xf>
    <xf numFmtId="9" fontId="18" fillId="3" borderId="36" xfId="0" applyNumberFormat="1" applyFont="1" applyFill="1" applyBorder="1" applyAlignment="1" applyProtection="1">
      <alignment horizontal="center"/>
    </xf>
    <xf numFmtId="0" fontId="51" fillId="0" borderId="0" xfId="275" applyFont="1" applyAlignment="1">
      <alignment horizontal="center"/>
    </xf>
    <xf numFmtId="0" fontId="51" fillId="0" borderId="62" xfId="275" applyFont="1" applyBorder="1" applyAlignment="1">
      <alignment horizontal="center"/>
    </xf>
    <xf numFmtId="0" fontId="51" fillId="0" borderId="61" xfId="275" applyFont="1" applyBorder="1" applyAlignment="1">
      <alignment horizontal="center"/>
    </xf>
    <xf numFmtId="0" fontId="51" fillId="0" borderId="63" xfId="275" applyFont="1" applyBorder="1" applyAlignment="1">
      <alignment horizontal="center"/>
    </xf>
    <xf numFmtId="2" fontId="22" fillId="3" borderId="40" xfId="95" applyNumberFormat="1" applyFont="1" applyFill="1" applyBorder="1" applyAlignment="1" applyProtection="1">
      <alignment horizontal="center"/>
    </xf>
    <xf numFmtId="2" fontId="22" fillId="3" borderId="13" xfId="95" applyNumberFormat="1" applyFont="1" applyFill="1" applyBorder="1" applyAlignment="1" applyProtection="1">
      <alignment horizontal="center"/>
    </xf>
    <xf numFmtId="2" fontId="22" fillId="3" borderId="31" xfId="95" applyNumberFormat="1" applyFont="1" applyFill="1" applyBorder="1" applyAlignment="1" applyProtection="1">
      <alignment horizontal="center"/>
    </xf>
    <xf numFmtId="2" fontId="22" fillId="3" borderId="33" xfId="95" applyNumberFormat="1" applyFont="1" applyFill="1" applyBorder="1" applyAlignment="1" applyProtection="1">
      <alignment horizontal="center"/>
    </xf>
    <xf numFmtId="2" fontId="22" fillId="3" borderId="35" xfId="95" applyNumberFormat="1" applyFont="1" applyFill="1" applyBorder="1" applyAlignment="1" applyProtection="1">
      <alignment horizontal="center"/>
    </xf>
    <xf numFmtId="2" fontId="22" fillId="3" borderId="37" xfId="95" applyNumberFormat="1" applyFont="1" applyFill="1" applyBorder="1" applyAlignment="1" applyProtection="1">
      <alignment horizontal="center"/>
    </xf>
    <xf numFmtId="0" fontId="15" fillId="0" borderId="0" xfId="0" applyFont="1" applyAlignment="1" applyProtection="1">
      <alignment horizontal="center"/>
    </xf>
    <xf numFmtId="167" fontId="16" fillId="0" borderId="38" xfId="0" applyNumberFormat="1" applyFont="1" applyBorder="1" applyAlignment="1" applyProtection="1">
      <alignment horizontal="center"/>
    </xf>
    <xf numFmtId="0" fontId="16" fillId="0" borderId="48" xfId="0" applyNumberFormat="1" applyFont="1" applyBorder="1" applyAlignment="1" applyProtection="1">
      <alignment horizontal="center"/>
    </xf>
    <xf numFmtId="0" fontId="30" fillId="0" borderId="48" xfId="0" applyFont="1" applyBorder="1" applyAlignment="1" applyProtection="1">
      <alignment horizontal="center"/>
      <protection locked="0"/>
    </xf>
    <xf numFmtId="0" fontId="12" fillId="0" borderId="35" xfId="95" applyBorder="1" applyAlignment="1" applyProtection="1">
      <alignment horizontal="center"/>
      <protection locked="0"/>
    </xf>
    <xf numFmtId="0" fontId="12" fillId="0" borderId="36" xfId="95" applyBorder="1" applyAlignment="1" applyProtection="1">
      <alignment horizontal="center"/>
      <protection locked="0"/>
    </xf>
    <xf numFmtId="168" fontId="12" fillId="0" borderId="35" xfId="95" applyNumberFormat="1" applyBorder="1" applyAlignment="1" applyProtection="1">
      <alignment horizontal="center"/>
      <protection locked="0"/>
    </xf>
    <xf numFmtId="168" fontId="12" fillId="0" borderId="37" xfId="95" applyNumberFormat="1" applyBorder="1" applyAlignment="1" applyProtection="1">
      <alignment horizontal="center"/>
      <protection locked="0"/>
    </xf>
    <xf numFmtId="0" fontId="0" fillId="0" borderId="38" xfId="0" applyNumberFormat="1" applyBorder="1" applyAlignment="1" applyProtection="1">
      <alignment horizontal="center"/>
    </xf>
    <xf numFmtId="167" fontId="30" fillId="0" borderId="48" xfId="0" applyNumberFormat="1" applyFont="1" applyBorder="1" applyAlignment="1" applyProtection="1">
      <alignment horizontal="center"/>
      <protection locked="0"/>
    </xf>
    <xf numFmtId="0" fontId="12" fillId="0" borderId="40" xfId="95" quotePrefix="1" applyBorder="1" applyAlignment="1" applyProtection="1">
      <alignment horizontal="center"/>
      <protection locked="0"/>
    </xf>
    <xf numFmtId="0" fontId="12" fillId="0" borderId="20" xfId="95" quotePrefix="1" applyBorder="1" applyAlignment="1" applyProtection="1">
      <alignment horizontal="center"/>
      <protection locked="0"/>
    </xf>
    <xf numFmtId="0" fontId="12" fillId="0" borderId="31" xfId="95" quotePrefix="1" applyBorder="1" applyAlignment="1" applyProtection="1">
      <alignment horizontal="center"/>
      <protection locked="0"/>
    </xf>
    <xf numFmtId="0" fontId="12" fillId="0" borderId="32" xfId="95" quotePrefix="1" applyBorder="1" applyAlignment="1" applyProtection="1">
      <alignment horizontal="center"/>
      <protection locked="0"/>
    </xf>
    <xf numFmtId="168" fontId="12" fillId="0" borderId="40" xfId="95" applyNumberFormat="1" applyBorder="1" applyAlignment="1" applyProtection="1">
      <alignment horizontal="center"/>
      <protection locked="0"/>
    </xf>
    <xf numFmtId="168" fontId="12" fillId="0" borderId="13" xfId="95" applyNumberFormat="1" applyBorder="1" applyAlignment="1" applyProtection="1">
      <alignment horizontal="center"/>
      <protection locked="0"/>
    </xf>
    <xf numFmtId="168" fontId="12" fillId="0" borderId="31" xfId="95" quotePrefix="1" applyNumberFormat="1" applyBorder="1" applyAlignment="1" applyProtection="1">
      <alignment horizontal="center"/>
      <protection locked="0"/>
    </xf>
    <xf numFmtId="168" fontId="12" fillId="0" borderId="33" xfId="95" quotePrefix="1" applyNumberFormat="1" applyBorder="1" applyAlignment="1" applyProtection="1">
      <alignment horizontal="center"/>
      <protection locked="0"/>
    </xf>
    <xf numFmtId="167" fontId="50" fillId="0" borderId="0" xfId="0" applyNumberFormat="1" applyFont="1" applyBorder="1" applyAlignment="1" applyProtection="1">
      <alignment horizontal="center"/>
      <protection locked="0"/>
    </xf>
    <xf numFmtId="167" fontId="12" fillId="0" borderId="38" xfId="0" applyNumberFormat="1" applyFont="1" applyBorder="1" applyAlignment="1" applyProtection="1">
      <alignment horizontal="center"/>
    </xf>
    <xf numFmtId="0" fontId="12" fillId="0" borderId="48" xfId="0" applyNumberFormat="1" applyFont="1" applyBorder="1" applyAlignment="1" applyProtection="1">
      <alignment horizontal="center"/>
    </xf>
    <xf numFmtId="167" fontId="50" fillId="0" borderId="38" xfId="0" applyNumberFormat="1" applyFont="1" applyBorder="1" applyAlignment="1" applyProtection="1">
      <alignment horizontal="center"/>
      <protection locked="0"/>
    </xf>
    <xf numFmtId="167" fontId="50" fillId="0" borderId="48" xfId="0" applyNumberFormat="1" applyFont="1" applyBorder="1" applyAlignment="1" applyProtection="1">
      <alignment horizontal="center"/>
      <protection locked="0"/>
    </xf>
  </cellXfs>
  <cellStyles count="280">
    <cellStyle name="20% - Accent1" xfId="1" builtinId="30" customBuiltin="1"/>
    <cellStyle name="20% - Accent1 10" xfId="157" xr:uid="{00000000-0005-0000-0000-000001000000}"/>
    <cellStyle name="20% - Accent1 2" xfId="2" xr:uid="{00000000-0005-0000-0000-000002000000}"/>
    <cellStyle name="20% - Accent1 2 2" xfId="158" xr:uid="{00000000-0005-0000-0000-000003000000}"/>
    <cellStyle name="20% - Accent1 3" xfId="3" xr:uid="{00000000-0005-0000-0000-000004000000}"/>
    <cellStyle name="20% - Accent1 3 2" xfId="159" xr:uid="{00000000-0005-0000-0000-000005000000}"/>
    <cellStyle name="20% - Accent1 4" xfId="4" xr:uid="{00000000-0005-0000-0000-000006000000}"/>
    <cellStyle name="20% - Accent1 4 2" xfId="160" xr:uid="{00000000-0005-0000-0000-000007000000}"/>
    <cellStyle name="20% - Accent1 5" xfId="5" xr:uid="{00000000-0005-0000-0000-000008000000}"/>
    <cellStyle name="20% - Accent1 5 2" xfId="161" xr:uid="{00000000-0005-0000-0000-000009000000}"/>
    <cellStyle name="20% - Accent1 6" xfId="106" xr:uid="{00000000-0005-0000-0000-00000A000000}"/>
    <cellStyle name="20% - Accent1 6 2" xfId="223" xr:uid="{00000000-0005-0000-0000-00000B000000}"/>
    <cellStyle name="20% - Accent1 7" xfId="119" xr:uid="{00000000-0005-0000-0000-00000C000000}"/>
    <cellStyle name="20% - Accent1 7 2" xfId="236" xr:uid="{00000000-0005-0000-0000-00000D000000}"/>
    <cellStyle name="20% - Accent1 8" xfId="132" xr:uid="{00000000-0005-0000-0000-00000E000000}"/>
    <cellStyle name="20% - Accent1 8 2" xfId="249" xr:uid="{00000000-0005-0000-0000-00000F000000}"/>
    <cellStyle name="20% - Accent1 9" xfId="145" xr:uid="{00000000-0005-0000-0000-000010000000}"/>
    <cellStyle name="20% - Accent1 9 2" xfId="262" xr:uid="{00000000-0005-0000-0000-000011000000}"/>
    <cellStyle name="20% - Accent2" xfId="6" builtinId="34" customBuiltin="1"/>
    <cellStyle name="20% - Accent2 10" xfId="162" xr:uid="{00000000-0005-0000-0000-000013000000}"/>
    <cellStyle name="20% - Accent2 2" xfId="7" xr:uid="{00000000-0005-0000-0000-000014000000}"/>
    <cellStyle name="20% - Accent2 2 2" xfId="163" xr:uid="{00000000-0005-0000-0000-000015000000}"/>
    <cellStyle name="20% - Accent2 3" xfId="8" xr:uid="{00000000-0005-0000-0000-000016000000}"/>
    <cellStyle name="20% - Accent2 3 2" xfId="164" xr:uid="{00000000-0005-0000-0000-000017000000}"/>
    <cellStyle name="20% - Accent2 4" xfId="9" xr:uid="{00000000-0005-0000-0000-000018000000}"/>
    <cellStyle name="20% - Accent2 4 2" xfId="165" xr:uid="{00000000-0005-0000-0000-000019000000}"/>
    <cellStyle name="20% - Accent2 5" xfId="10" xr:uid="{00000000-0005-0000-0000-00001A000000}"/>
    <cellStyle name="20% - Accent2 5 2" xfId="166" xr:uid="{00000000-0005-0000-0000-00001B000000}"/>
    <cellStyle name="20% - Accent2 6" xfId="108" xr:uid="{00000000-0005-0000-0000-00001C000000}"/>
    <cellStyle name="20% - Accent2 6 2" xfId="225" xr:uid="{00000000-0005-0000-0000-00001D000000}"/>
    <cellStyle name="20% - Accent2 7" xfId="121" xr:uid="{00000000-0005-0000-0000-00001E000000}"/>
    <cellStyle name="20% - Accent2 7 2" xfId="238" xr:uid="{00000000-0005-0000-0000-00001F000000}"/>
    <cellStyle name="20% - Accent2 8" xfId="134" xr:uid="{00000000-0005-0000-0000-000020000000}"/>
    <cellStyle name="20% - Accent2 8 2" xfId="251" xr:uid="{00000000-0005-0000-0000-000021000000}"/>
    <cellStyle name="20% - Accent2 9" xfId="147" xr:uid="{00000000-0005-0000-0000-000022000000}"/>
    <cellStyle name="20% - Accent2 9 2" xfId="264" xr:uid="{00000000-0005-0000-0000-000023000000}"/>
    <cellStyle name="20% - Accent3" xfId="11" builtinId="38" customBuiltin="1"/>
    <cellStyle name="20% - Accent3 10" xfId="167" xr:uid="{00000000-0005-0000-0000-000025000000}"/>
    <cellStyle name="20% - Accent3 2" xfId="12" xr:uid="{00000000-0005-0000-0000-000026000000}"/>
    <cellStyle name="20% - Accent3 2 2" xfId="168" xr:uid="{00000000-0005-0000-0000-000027000000}"/>
    <cellStyle name="20% - Accent3 3" xfId="13" xr:uid="{00000000-0005-0000-0000-000028000000}"/>
    <cellStyle name="20% - Accent3 3 2" xfId="169" xr:uid="{00000000-0005-0000-0000-000029000000}"/>
    <cellStyle name="20% - Accent3 4" xfId="14" xr:uid="{00000000-0005-0000-0000-00002A000000}"/>
    <cellStyle name="20% - Accent3 4 2" xfId="170" xr:uid="{00000000-0005-0000-0000-00002B000000}"/>
    <cellStyle name="20% - Accent3 5" xfId="15" xr:uid="{00000000-0005-0000-0000-00002C000000}"/>
    <cellStyle name="20% - Accent3 5 2" xfId="171" xr:uid="{00000000-0005-0000-0000-00002D000000}"/>
    <cellStyle name="20% - Accent3 6" xfId="110" xr:uid="{00000000-0005-0000-0000-00002E000000}"/>
    <cellStyle name="20% - Accent3 6 2" xfId="227" xr:uid="{00000000-0005-0000-0000-00002F000000}"/>
    <cellStyle name="20% - Accent3 7" xfId="123" xr:uid="{00000000-0005-0000-0000-000030000000}"/>
    <cellStyle name="20% - Accent3 7 2" xfId="240" xr:uid="{00000000-0005-0000-0000-000031000000}"/>
    <cellStyle name="20% - Accent3 8" xfId="136" xr:uid="{00000000-0005-0000-0000-000032000000}"/>
    <cellStyle name="20% - Accent3 8 2" xfId="253" xr:uid="{00000000-0005-0000-0000-000033000000}"/>
    <cellStyle name="20% - Accent3 9" xfId="149" xr:uid="{00000000-0005-0000-0000-000034000000}"/>
    <cellStyle name="20% - Accent3 9 2" xfId="266" xr:uid="{00000000-0005-0000-0000-000035000000}"/>
    <cellStyle name="20% - Accent4" xfId="16" builtinId="42" customBuiltin="1"/>
    <cellStyle name="20% - Accent4 10" xfId="172" xr:uid="{00000000-0005-0000-0000-000037000000}"/>
    <cellStyle name="20% - Accent4 2" xfId="17" xr:uid="{00000000-0005-0000-0000-000038000000}"/>
    <cellStyle name="20% - Accent4 2 2" xfId="173" xr:uid="{00000000-0005-0000-0000-000039000000}"/>
    <cellStyle name="20% - Accent4 3" xfId="18" xr:uid="{00000000-0005-0000-0000-00003A000000}"/>
    <cellStyle name="20% - Accent4 3 2" xfId="174" xr:uid="{00000000-0005-0000-0000-00003B000000}"/>
    <cellStyle name="20% - Accent4 4" xfId="19" xr:uid="{00000000-0005-0000-0000-00003C000000}"/>
    <cellStyle name="20% - Accent4 4 2" xfId="175" xr:uid="{00000000-0005-0000-0000-00003D000000}"/>
    <cellStyle name="20% - Accent4 5" xfId="20" xr:uid="{00000000-0005-0000-0000-00003E000000}"/>
    <cellStyle name="20% - Accent4 5 2" xfId="176" xr:uid="{00000000-0005-0000-0000-00003F000000}"/>
    <cellStyle name="20% - Accent4 6" xfId="112" xr:uid="{00000000-0005-0000-0000-000040000000}"/>
    <cellStyle name="20% - Accent4 6 2" xfId="229" xr:uid="{00000000-0005-0000-0000-000041000000}"/>
    <cellStyle name="20% - Accent4 7" xfId="125" xr:uid="{00000000-0005-0000-0000-000042000000}"/>
    <cellStyle name="20% - Accent4 7 2" xfId="242" xr:uid="{00000000-0005-0000-0000-000043000000}"/>
    <cellStyle name="20% - Accent4 8" xfId="138" xr:uid="{00000000-0005-0000-0000-000044000000}"/>
    <cellStyle name="20% - Accent4 8 2" xfId="255" xr:uid="{00000000-0005-0000-0000-000045000000}"/>
    <cellStyle name="20% - Accent4 9" xfId="151" xr:uid="{00000000-0005-0000-0000-000046000000}"/>
    <cellStyle name="20% - Accent4 9 2" xfId="268" xr:uid="{00000000-0005-0000-0000-000047000000}"/>
    <cellStyle name="20% - Accent5" xfId="21" builtinId="46" customBuiltin="1"/>
    <cellStyle name="20% - Accent5 10" xfId="177" xr:uid="{00000000-0005-0000-0000-000049000000}"/>
    <cellStyle name="20% - Accent5 2" xfId="22" xr:uid="{00000000-0005-0000-0000-00004A000000}"/>
    <cellStyle name="20% - Accent5 2 2" xfId="178" xr:uid="{00000000-0005-0000-0000-00004B000000}"/>
    <cellStyle name="20% - Accent5 3" xfId="23" xr:uid="{00000000-0005-0000-0000-00004C000000}"/>
    <cellStyle name="20% - Accent5 3 2" xfId="179" xr:uid="{00000000-0005-0000-0000-00004D000000}"/>
    <cellStyle name="20% - Accent5 4" xfId="24" xr:uid="{00000000-0005-0000-0000-00004E000000}"/>
    <cellStyle name="20% - Accent5 4 2" xfId="180" xr:uid="{00000000-0005-0000-0000-00004F000000}"/>
    <cellStyle name="20% - Accent5 5" xfId="25" xr:uid="{00000000-0005-0000-0000-000050000000}"/>
    <cellStyle name="20% - Accent5 5 2" xfId="181" xr:uid="{00000000-0005-0000-0000-000051000000}"/>
    <cellStyle name="20% - Accent5 6" xfId="114" xr:uid="{00000000-0005-0000-0000-000052000000}"/>
    <cellStyle name="20% - Accent5 6 2" xfId="231" xr:uid="{00000000-0005-0000-0000-000053000000}"/>
    <cellStyle name="20% - Accent5 7" xfId="127" xr:uid="{00000000-0005-0000-0000-000054000000}"/>
    <cellStyle name="20% - Accent5 7 2" xfId="244" xr:uid="{00000000-0005-0000-0000-000055000000}"/>
    <cellStyle name="20% - Accent5 8" xfId="140" xr:uid="{00000000-0005-0000-0000-000056000000}"/>
    <cellStyle name="20% - Accent5 8 2" xfId="257" xr:uid="{00000000-0005-0000-0000-000057000000}"/>
    <cellStyle name="20% - Accent5 9" xfId="153" xr:uid="{00000000-0005-0000-0000-000058000000}"/>
    <cellStyle name="20% - Accent5 9 2" xfId="270" xr:uid="{00000000-0005-0000-0000-000059000000}"/>
    <cellStyle name="20% - Accent6" xfId="26" builtinId="50" customBuiltin="1"/>
    <cellStyle name="20% - Accent6 10" xfId="182" xr:uid="{00000000-0005-0000-0000-00005B000000}"/>
    <cellStyle name="20% - Accent6 2" xfId="27" xr:uid="{00000000-0005-0000-0000-00005C000000}"/>
    <cellStyle name="20% - Accent6 2 2" xfId="183" xr:uid="{00000000-0005-0000-0000-00005D000000}"/>
    <cellStyle name="20% - Accent6 3" xfId="28" xr:uid="{00000000-0005-0000-0000-00005E000000}"/>
    <cellStyle name="20% - Accent6 3 2" xfId="184" xr:uid="{00000000-0005-0000-0000-00005F000000}"/>
    <cellStyle name="20% - Accent6 4" xfId="29" xr:uid="{00000000-0005-0000-0000-000060000000}"/>
    <cellStyle name="20% - Accent6 4 2" xfId="185" xr:uid="{00000000-0005-0000-0000-000061000000}"/>
    <cellStyle name="20% - Accent6 5" xfId="30" xr:uid="{00000000-0005-0000-0000-000062000000}"/>
    <cellStyle name="20% - Accent6 5 2" xfId="186" xr:uid="{00000000-0005-0000-0000-000063000000}"/>
    <cellStyle name="20% - Accent6 6" xfId="116" xr:uid="{00000000-0005-0000-0000-000064000000}"/>
    <cellStyle name="20% - Accent6 6 2" xfId="233" xr:uid="{00000000-0005-0000-0000-000065000000}"/>
    <cellStyle name="20% - Accent6 7" xfId="129" xr:uid="{00000000-0005-0000-0000-000066000000}"/>
    <cellStyle name="20% - Accent6 7 2" xfId="246" xr:uid="{00000000-0005-0000-0000-000067000000}"/>
    <cellStyle name="20% - Accent6 8" xfId="142" xr:uid="{00000000-0005-0000-0000-000068000000}"/>
    <cellStyle name="20% - Accent6 8 2" xfId="259" xr:uid="{00000000-0005-0000-0000-000069000000}"/>
    <cellStyle name="20% - Accent6 9" xfId="155" xr:uid="{00000000-0005-0000-0000-00006A000000}"/>
    <cellStyle name="20% - Accent6 9 2" xfId="272" xr:uid="{00000000-0005-0000-0000-00006B000000}"/>
    <cellStyle name="40% - Accent1" xfId="31" builtinId="31" customBuiltin="1"/>
    <cellStyle name="40% - Accent1 10" xfId="187" xr:uid="{00000000-0005-0000-0000-00006D000000}"/>
    <cellStyle name="40% - Accent1 2" xfId="32" xr:uid="{00000000-0005-0000-0000-00006E000000}"/>
    <cellStyle name="40% - Accent1 2 2" xfId="188" xr:uid="{00000000-0005-0000-0000-00006F000000}"/>
    <cellStyle name="40% - Accent1 3" xfId="33" xr:uid="{00000000-0005-0000-0000-000070000000}"/>
    <cellStyle name="40% - Accent1 3 2" xfId="189" xr:uid="{00000000-0005-0000-0000-000071000000}"/>
    <cellStyle name="40% - Accent1 4" xfId="34" xr:uid="{00000000-0005-0000-0000-000072000000}"/>
    <cellStyle name="40% - Accent1 4 2" xfId="190" xr:uid="{00000000-0005-0000-0000-000073000000}"/>
    <cellStyle name="40% - Accent1 5" xfId="35" xr:uid="{00000000-0005-0000-0000-000074000000}"/>
    <cellStyle name="40% - Accent1 5 2" xfId="191" xr:uid="{00000000-0005-0000-0000-000075000000}"/>
    <cellStyle name="40% - Accent1 6" xfId="107" xr:uid="{00000000-0005-0000-0000-000076000000}"/>
    <cellStyle name="40% - Accent1 6 2" xfId="224" xr:uid="{00000000-0005-0000-0000-000077000000}"/>
    <cellStyle name="40% - Accent1 7" xfId="120" xr:uid="{00000000-0005-0000-0000-000078000000}"/>
    <cellStyle name="40% - Accent1 7 2" xfId="237" xr:uid="{00000000-0005-0000-0000-000079000000}"/>
    <cellStyle name="40% - Accent1 8" xfId="133" xr:uid="{00000000-0005-0000-0000-00007A000000}"/>
    <cellStyle name="40% - Accent1 8 2" xfId="250" xr:uid="{00000000-0005-0000-0000-00007B000000}"/>
    <cellStyle name="40% - Accent1 9" xfId="146" xr:uid="{00000000-0005-0000-0000-00007C000000}"/>
    <cellStyle name="40% - Accent1 9 2" xfId="263" xr:uid="{00000000-0005-0000-0000-00007D000000}"/>
    <cellStyle name="40% - Accent2" xfId="36" builtinId="35" customBuiltin="1"/>
    <cellStyle name="40% - Accent2 10" xfId="192" xr:uid="{00000000-0005-0000-0000-00007F000000}"/>
    <cellStyle name="40% - Accent2 2" xfId="37" xr:uid="{00000000-0005-0000-0000-000080000000}"/>
    <cellStyle name="40% - Accent2 2 2" xfId="193" xr:uid="{00000000-0005-0000-0000-000081000000}"/>
    <cellStyle name="40% - Accent2 3" xfId="38" xr:uid="{00000000-0005-0000-0000-000082000000}"/>
    <cellStyle name="40% - Accent2 3 2" xfId="194" xr:uid="{00000000-0005-0000-0000-000083000000}"/>
    <cellStyle name="40% - Accent2 4" xfId="39" xr:uid="{00000000-0005-0000-0000-000084000000}"/>
    <cellStyle name="40% - Accent2 4 2" xfId="195" xr:uid="{00000000-0005-0000-0000-000085000000}"/>
    <cellStyle name="40% - Accent2 5" xfId="40" xr:uid="{00000000-0005-0000-0000-000086000000}"/>
    <cellStyle name="40% - Accent2 5 2" xfId="196" xr:uid="{00000000-0005-0000-0000-000087000000}"/>
    <cellStyle name="40% - Accent2 6" xfId="109" xr:uid="{00000000-0005-0000-0000-000088000000}"/>
    <cellStyle name="40% - Accent2 6 2" xfId="226" xr:uid="{00000000-0005-0000-0000-000089000000}"/>
    <cellStyle name="40% - Accent2 7" xfId="122" xr:uid="{00000000-0005-0000-0000-00008A000000}"/>
    <cellStyle name="40% - Accent2 7 2" xfId="239" xr:uid="{00000000-0005-0000-0000-00008B000000}"/>
    <cellStyle name="40% - Accent2 8" xfId="135" xr:uid="{00000000-0005-0000-0000-00008C000000}"/>
    <cellStyle name="40% - Accent2 8 2" xfId="252" xr:uid="{00000000-0005-0000-0000-00008D000000}"/>
    <cellStyle name="40% - Accent2 9" xfId="148" xr:uid="{00000000-0005-0000-0000-00008E000000}"/>
    <cellStyle name="40% - Accent2 9 2" xfId="265" xr:uid="{00000000-0005-0000-0000-00008F000000}"/>
    <cellStyle name="40% - Accent3" xfId="41" builtinId="39" customBuiltin="1"/>
    <cellStyle name="40% - Accent3 10" xfId="197" xr:uid="{00000000-0005-0000-0000-000091000000}"/>
    <cellStyle name="40% - Accent3 2" xfId="42" xr:uid="{00000000-0005-0000-0000-000092000000}"/>
    <cellStyle name="40% - Accent3 2 2" xfId="198" xr:uid="{00000000-0005-0000-0000-000093000000}"/>
    <cellStyle name="40% - Accent3 3" xfId="43" xr:uid="{00000000-0005-0000-0000-000094000000}"/>
    <cellStyle name="40% - Accent3 3 2" xfId="199" xr:uid="{00000000-0005-0000-0000-000095000000}"/>
    <cellStyle name="40% - Accent3 4" xfId="44" xr:uid="{00000000-0005-0000-0000-000096000000}"/>
    <cellStyle name="40% - Accent3 4 2" xfId="200" xr:uid="{00000000-0005-0000-0000-000097000000}"/>
    <cellStyle name="40% - Accent3 5" xfId="45" xr:uid="{00000000-0005-0000-0000-000098000000}"/>
    <cellStyle name="40% - Accent3 5 2" xfId="201" xr:uid="{00000000-0005-0000-0000-000099000000}"/>
    <cellStyle name="40% - Accent3 6" xfId="111" xr:uid="{00000000-0005-0000-0000-00009A000000}"/>
    <cellStyle name="40% - Accent3 6 2" xfId="228" xr:uid="{00000000-0005-0000-0000-00009B000000}"/>
    <cellStyle name="40% - Accent3 7" xfId="124" xr:uid="{00000000-0005-0000-0000-00009C000000}"/>
    <cellStyle name="40% - Accent3 7 2" xfId="241" xr:uid="{00000000-0005-0000-0000-00009D000000}"/>
    <cellStyle name="40% - Accent3 8" xfId="137" xr:uid="{00000000-0005-0000-0000-00009E000000}"/>
    <cellStyle name="40% - Accent3 8 2" xfId="254" xr:uid="{00000000-0005-0000-0000-00009F000000}"/>
    <cellStyle name="40% - Accent3 9" xfId="150" xr:uid="{00000000-0005-0000-0000-0000A0000000}"/>
    <cellStyle name="40% - Accent3 9 2" xfId="267" xr:uid="{00000000-0005-0000-0000-0000A1000000}"/>
    <cellStyle name="40% - Accent4" xfId="46" builtinId="43" customBuiltin="1"/>
    <cellStyle name="40% - Accent4 10" xfId="202" xr:uid="{00000000-0005-0000-0000-0000A3000000}"/>
    <cellStyle name="40% - Accent4 2" xfId="47" xr:uid="{00000000-0005-0000-0000-0000A4000000}"/>
    <cellStyle name="40% - Accent4 2 2" xfId="203" xr:uid="{00000000-0005-0000-0000-0000A5000000}"/>
    <cellStyle name="40% - Accent4 3" xfId="48" xr:uid="{00000000-0005-0000-0000-0000A6000000}"/>
    <cellStyle name="40% - Accent4 3 2" xfId="204" xr:uid="{00000000-0005-0000-0000-0000A7000000}"/>
    <cellStyle name="40% - Accent4 4" xfId="49" xr:uid="{00000000-0005-0000-0000-0000A8000000}"/>
    <cellStyle name="40% - Accent4 4 2" xfId="205" xr:uid="{00000000-0005-0000-0000-0000A9000000}"/>
    <cellStyle name="40% - Accent4 5" xfId="50" xr:uid="{00000000-0005-0000-0000-0000AA000000}"/>
    <cellStyle name="40% - Accent4 5 2" xfId="206" xr:uid="{00000000-0005-0000-0000-0000AB000000}"/>
    <cellStyle name="40% - Accent4 6" xfId="113" xr:uid="{00000000-0005-0000-0000-0000AC000000}"/>
    <cellStyle name="40% - Accent4 6 2" xfId="230" xr:uid="{00000000-0005-0000-0000-0000AD000000}"/>
    <cellStyle name="40% - Accent4 7" xfId="126" xr:uid="{00000000-0005-0000-0000-0000AE000000}"/>
    <cellStyle name="40% - Accent4 7 2" xfId="243" xr:uid="{00000000-0005-0000-0000-0000AF000000}"/>
    <cellStyle name="40% - Accent4 8" xfId="139" xr:uid="{00000000-0005-0000-0000-0000B0000000}"/>
    <cellStyle name="40% - Accent4 8 2" xfId="256" xr:uid="{00000000-0005-0000-0000-0000B1000000}"/>
    <cellStyle name="40% - Accent4 9" xfId="152" xr:uid="{00000000-0005-0000-0000-0000B2000000}"/>
    <cellStyle name="40% - Accent4 9 2" xfId="269" xr:uid="{00000000-0005-0000-0000-0000B3000000}"/>
    <cellStyle name="40% - Accent5" xfId="51" builtinId="47" customBuiltin="1"/>
    <cellStyle name="40% - Accent5 10" xfId="207" xr:uid="{00000000-0005-0000-0000-0000B5000000}"/>
    <cellStyle name="40% - Accent5 2" xfId="52" xr:uid="{00000000-0005-0000-0000-0000B6000000}"/>
    <cellStyle name="40% - Accent5 2 2" xfId="208" xr:uid="{00000000-0005-0000-0000-0000B7000000}"/>
    <cellStyle name="40% - Accent5 3" xfId="53" xr:uid="{00000000-0005-0000-0000-0000B8000000}"/>
    <cellStyle name="40% - Accent5 3 2" xfId="209" xr:uid="{00000000-0005-0000-0000-0000B9000000}"/>
    <cellStyle name="40% - Accent5 4" xfId="54" xr:uid="{00000000-0005-0000-0000-0000BA000000}"/>
    <cellStyle name="40% - Accent5 4 2" xfId="210" xr:uid="{00000000-0005-0000-0000-0000BB000000}"/>
    <cellStyle name="40% - Accent5 5" xfId="55" xr:uid="{00000000-0005-0000-0000-0000BC000000}"/>
    <cellStyle name="40% - Accent5 5 2" xfId="211" xr:uid="{00000000-0005-0000-0000-0000BD000000}"/>
    <cellStyle name="40% - Accent5 6" xfId="115" xr:uid="{00000000-0005-0000-0000-0000BE000000}"/>
    <cellStyle name="40% - Accent5 6 2" xfId="232" xr:uid="{00000000-0005-0000-0000-0000BF000000}"/>
    <cellStyle name="40% - Accent5 7" xfId="128" xr:uid="{00000000-0005-0000-0000-0000C0000000}"/>
    <cellStyle name="40% - Accent5 7 2" xfId="245" xr:uid="{00000000-0005-0000-0000-0000C1000000}"/>
    <cellStyle name="40% - Accent5 8" xfId="141" xr:uid="{00000000-0005-0000-0000-0000C2000000}"/>
    <cellStyle name="40% - Accent5 8 2" xfId="258" xr:uid="{00000000-0005-0000-0000-0000C3000000}"/>
    <cellStyle name="40% - Accent5 9" xfId="154" xr:uid="{00000000-0005-0000-0000-0000C4000000}"/>
    <cellStyle name="40% - Accent5 9 2" xfId="271" xr:uid="{00000000-0005-0000-0000-0000C5000000}"/>
    <cellStyle name="40% - Accent6" xfId="56" builtinId="51" customBuiltin="1"/>
    <cellStyle name="40% - Accent6 10" xfId="212" xr:uid="{00000000-0005-0000-0000-0000C7000000}"/>
    <cellStyle name="40% - Accent6 2" xfId="57" xr:uid="{00000000-0005-0000-0000-0000C8000000}"/>
    <cellStyle name="40% - Accent6 2 2" xfId="213" xr:uid="{00000000-0005-0000-0000-0000C9000000}"/>
    <cellStyle name="40% - Accent6 3" xfId="58" xr:uid="{00000000-0005-0000-0000-0000CA000000}"/>
    <cellStyle name="40% - Accent6 3 2" xfId="214" xr:uid="{00000000-0005-0000-0000-0000CB000000}"/>
    <cellStyle name="40% - Accent6 4" xfId="59" xr:uid="{00000000-0005-0000-0000-0000CC000000}"/>
    <cellStyle name="40% - Accent6 4 2" xfId="215" xr:uid="{00000000-0005-0000-0000-0000CD000000}"/>
    <cellStyle name="40% - Accent6 5" xfId="60" xr:uid="{00000000-0005-0000-0000-0000CE000000}"/>
    <cellStyle name="40% - Accent6 5 2" xfId="216" xr:uid="{00000000-0005-0000-0000-0000CF000000}"/>
    <cellStyle name="40% - Accent6 6" xfId="117" xr:uid="{00000000-0005-0000-0000-0000D0000000}"/>
    <cellStyle name="40% - Accent6 6 2" xfId="234" xr:uid="{00000000-0005-0000-0000-0000D1000000}"/>
    <cellStyle name="40% - Accent6 7" xfId="130" xr:uid="{00000000-0005-0000-0000-0000D2000000}"/>
    <cellStyle name="40% - Accent6 7 2" xfId="247" xr:uid="{00000000-0005-0000-0000-0000D3000000}"/>
    <cellStyle name="40% - Accent6 8" xfId="143" xr:uid="{00000000-0005-0000-0000-0000D4000000}"/>
    <cellStyle name="40% - Accent6 8 2" xfId="260" xr:uid="{00000000-0005-0000-0000-0000D5000000}"/>
    <cellStyle name="40% - Accent6 9" xfId="156" xr:uid="{00000000-0005-0000-0000-0000D6000000}"/>
    <cellStyle name="40% - Accent6 9 2" xfId="273" xr:uid="{00000000-0005-0000-0000-0000D7000000}"/>
    <cellStyle name="60% - Accent1" xfId="61" builtinId="32" customBuiltin="1"/>
    <cellStyle name="60% - Accent2" xfId="62" builtinId="36" customBuiltin="1"/>
    <cellStyle name="60% - Accent3" xfId="63" builtinId="40" customBuiltin="1"/>
    <cellStyle name="60% - Accent4" xfId="64" builtinId="44" customBuiltin="1"/>
    <cellStyle name="60% - Accent5" xfId="65" builtinId="48" customBuiltin="1"/>
    <cellStyle name="60% - Accent6" xfId="66" builtinId="52" customBuiltin="1"/>
    <cellStyle name="Accent1" xfId="67" builtinId="29" customBuiltin="1"/>
    <cellStyle name="Accent2" xfId="68" builtinId="33" customBuiltin="1"/>
    <cellStyle name="Accent3" xfId="69" builtinId="37" customBuiltin="1"/>
    <cellStyle name="Accent4" xfId="70" builtinId="41" customBuiltin="1"/>
    <cellStyle name="Accent5" xfId="71" builtinId="45" customBuiltin="1"/>
    <cellStyle name="Accent6" xfId="72" builtinId="49" customBuiltin="1"/>
    <cellStyle name="Bad" xfId="73" builtinId="27" customBuiltin="1"/>
    <cellStyle name="Calculation" xfId="74" builtinId="22" customBuiltin="1"/>
    <cellStyle name="Check Cell" xfId="75" builtinId="23" customBuiltin="1"/>
    <cellStyle name="Comma 2" xfId="276" xr:uid="{00000000-0005-0000-0000-0000E7000000}"/>
    <cellStyle name="Comma0" xfId="76" xr:uid="{00000000-0005-0000-0000-0000E8000000}"/>
    <cellStyle name="Currency0" xfId="77" xr:uid="{00000000-0005-0000-0000-0000E9000000}"/>
    <cellStyle name="Date" xfId="78" xr:uid="{00000000-0005-0000-0000-0000EA000000}"/>
    <cellStyle name="Explanatory Text" xfId="79" builtinId="53" customBuiltin="1"/>
    <cellStyle name="Fixed" xfId="80" xr:uid="{00000000-0005-0000-0000-0000EC000000}"/>
    <cellStyle name="Good" xfId="81" builtinId="26" customBuiltin="1"/>
    <cellStyle name="Heading 1" xfId="82" builtinId="16" customBuiltin="1"/>
    <cellStyle name="Heading 1 2" xfId="83" xr:uid="{00000000-0005-0000-0000-0000EF000000}"/>
    <cellStyle name="Heading 2" xfId="84" builtinId="17" customBuiltin="1"/>
    <cellStyle name="Heading 2 2" xfId="85" xr:uid="{00000000-0005-0000-0000-0000F1000000}"/>
    <cellStyle name="Heading 3" xfId="86" builtinId="18" customBuiltin="1"/>
    <cellStyle name="Heading 4" xfId="87" builtinId="19" customBuiltin="1"/>
    <cellStyle name="Input" xfId="88" builtinId="20" customBuiltin="1"/>
    <cellStyle name="Linked Cell" xfId="89" builtinId="24" customBuiltin="1"/>
    <cellStyle name="Neutral" xfId="90" builtinId="28" customBuiltin="1"/>
    <cellStyle name="Normal" xfId="0" builtinId="0"/>
    <cellStyle name="Normal 2" xfId="91" xr:uid="{00000000-0005-0000-0000-0000F8000000}"/>
    <cellStyle name="Normal 3" xfId="92" xr:uid="{00000000-0005-0000-0000-0000F9000000}"/>
    <cellStyle name="Normal 3 2" xfId="217" xr:uid="{00000000-0005-0000-0000-0000FA000000}"/>
    <cellStyle name="Normal 4" xfId="274" xr:uid="{00000000-0005-0000-0000-0000FB000000}"/>
    <cellStyle name="Normal 5" xfId="275" xr:uid="{00000000-0005-0000-0000-0000FC000000}"/>
    <cellStyle name="Normal 6" xfId="277" xr:uid="{00000000-0005-0000-0000-0000FD000000}"/>
    <cellStyle name="Normal 6 2" xfId="279" xr:uid="{CD2E8402-BFBE-4CCF-8EA7-C28C68BE33A7}"/>
    <cellStyle name="Normal 7" xfId="278" xr:uid="{45440ED1-E1A6-444E-B910-C56E5731B785}"/>
    <cellStyle name="Normal_CT_unprotectedMaster" xfId="93" xr:uid="{00000000-0005-0000-0000-0000FE000000}"/>
    <cellStyle name="Normal_CT-BASIN (MASTER COPY)" xfId="94" xr:uid="{00000000-0005-0000-0000-0000FF000000}"/>
    <cellStyle name="Normal_OctoberCT" xfId="95" xr:uid="{00000000-0005-0000-0000-000000010000}"/>
    <cellStyle name="Note 2" xfId="96" xr:uid="{00000000-0005-0000-0000-000001010000}"/>
    <cellStyle name="Note 2 2" xfId="218" xr:uid="{00000000-0005-0000-0000-000002010000}"/>
    <cellStyle name="Note 3" xfId="97" xr:uid="{00000000-0005-0000-0000-000003010000}"/>
    <cellStyle name="Note 3 2" xfId="219" xr:uid="{00000000-0005-0000-0000-000004010000}"/>
    <cellStyle name="Note 4" xfId="98" xr:uid="{00000000-0005-0000-0000-000005010000}"/>
    <cellStyle name="Note 4 2" xfId="220" xr:uid="{00000000-0005-0000-0000-000006010000}"/>
    <cellStyle name="Note 5" xfId="99" xr:uid="{00000000-0005-0000-0000-000007010000}"/>
    <cellStyle name="Note 5 2" xfId="221" xr:uid="{00000000-0005-0000-0000-000008010000}"/>
    <cellStyle name="Note 6" xfId="105" xr:uid="{00000000-0005-0000-0000-000009010000}"/>
    <cellStyle name="Note 6 2" xfId="222" xr:uid="{00000000-0005-0000-0000-00000A010000}"/>
    <cellStyle name="Note 7" xfId="118" xr:uid="{00000000-0005-0000-0000-00000B010000}"/>
    <cellStyle name="Note 7 2" xfId="235" xr:uid="{00000000-0005-0000-0000-00000C010000}"/>
    <cellStyle name="Note 8" xfId="131" xr:uid="{00000000-0005-0000-0000-00000D010000}"/>
    <cellStyle name="Note 8 2" xfId="248" xr:uid="{00000000-0005-0000-0000-00000E010000}"/>
    <cellStyle name="Note 9" xfId="144" xr:uid="{00000000-0005-0000-0000-00000F010000}"/>
    <cellStyle name="Note 9 2" xfId="261" xr:uid="{00000000-0005-0000-0000-000010010000}"/>
    <cellStyle name="Output" xfId="100" builtinId="21" customBuiltin="1"/>
    <cellStyle name="Title" xfId="101" builtinId="15" customBuiltin="1"/>
    <cellStyle name="Total" xfId="102" builtinId="25" customBuiltin="1"/>
    <cellStyle name="Total 2" xfId="103" xr:uid="{00000000-0005-0000-0000-000014010000}"/>
    <cellStyle name="Warning Text" xfId="104" builtinId="11" customBuiltin="1"/>
  </cellStyles>
  <dxfs count="248">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1" defaultTableStyle="TableStyleMedium2" defaultPivotStyle="PivotStyleLight16">
    <tableStyle name="MySqlDefault"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121920</xdr:colOff>
      <xdr:row>0</xdr:row>
      <xdr:rowOff>68580</xdr:rowOff>
    </xdr:from>
    <xdr:to>
      <xdr:col>13</xdr:col>
      <xdr:colOff>243840</xdr:colOff>
      <xdr:row>64</xdr:row>
      <xdr:rowOff>152400</xdr:rowOff>
    </xdr:to>
    <xdr:sp macro="" textlink="">
      <xdr:nvSpPr>
        <xdr:cNvPr id="2" name="TextBox 1">
          <a:extLst>
            <a:ext uri="{FF2B5EF4-FFF2-40B4-BE49-F238E27FC236}">
              <a16:creationId xmlns:a16="http://schemas.microsoft.com/office/drawing/2014/main" id="{A4E63892-6959-4031-B272-6A093956D1A3}"/>
            </a:ext>
          </a:extLst>
        </xdr:cNvPr>
        <xdr:cNvSpPr txBox="1"/>
      </xdr:nvSpPr>
      <xdr:spPr>
        <a:xfrm>
          <a:off x="121920" y="68580"/>
          <a:ext cx="6684645" cy="10447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Bef>
              <a:spcPts val="0"/>
            </a:spcBef>
            <a:spcAft>
              <a:spcPts val="600"/>
            </a:spcAft>
          </a:pPr>
          <a:r>
            <a:rPr lang="en-US" sz="1100">
              <a:solidFill>
                <a:schemeClr val="dk1"/>
              </a:solidFill>
              <a:effectLst/>
              <a:latin typeface="+mn-lt"/>
              <a:ea typeface="+mn-ea"/>
              <a:cs typeface="+mn-cs"/>
            </a:rPr>
            <a:t>This page provides a brief explanation of the CT reporting tabs in this Excel file, specifically the “Operational Worksheet,” “Disinfection Report,” and “Sequence 1” tabs.</a:t>
          </a:r>
        </a:p>
        <a:p>
          <a:pPr>
            <a:spcBef>
              <a:spcPts val="0"/>
            </a:spcBef>
            <a:spcAft>
              <a:spcPts val="600"/>
            </a:spcAft>
          </a:pPr>
          <a:endParaRPr lang="en-US" sz="1100">
            <a:solidFill>
              <a:schemeClr val="dk1"/>
            </a:solidFill>
            <a:effectLst/>
            <a:latin typeface="+mn-lt"/>
            <a:ea typeface="+mn-ea"/>
            <a:cs typeface="+mn-cs"/>
          </a:endParaRPr>
        </a:p>
        <a:p>
          <a:pPr>
            <a:spcBef>
              <a:spcPts val="0"/>
            </a:spcBef>
            <a:spcAft>
              <a:spcPts val="600"/>
            </a:spcAft>
          </a:pPr>
          <a:r>
            <a:rPr lang="en-US" sz="1100">
              <a:solidFill>
                <a:schemeClr val="dk1"/>
              </a:solidFill>
              <a:effectLst/>
              <a:latin typeface="+mn-lt"/>
              <a:ea typeface="+mn-ea"/>
              <a:cs typeface="+mn-cs"/>
            </a:rPr>
            <a:t>Background:</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Utah DDW reporting typically utilizes readings taken every 4 hours (6 readings per day). Utah DDW guidelines are based on reporting daily CT performance as the inactivation ratio from the 4-hr increment with the highest (peak) flow.</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The intent of using the peak flow is to capture the worst-case condition for CT (i.e. the lowest activation ratio) based on an inherent assumption that the worst case will occur when the flows are highest and detention times lowest.</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CT calculations are based on measured water temperature, flow rate in the combined Park Meadows and Divide pipeline, measured chlorine residual, and volume of water in the pipeline from the Creekside WTP to Boothill Tank.</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Similar to the Quinns Junction WTP, CT reporting for the Creekside WTP uses an hourly calculated CT ratio of actual to required CT using the variables listed in item 3 and reports data at the lowest CT ratio. </a:t>
          </a:r>
        </a:p>
        <a:p>
          <a:pPr>
            <a:spcBef>
              <a:spcPts val="0"/>
            </a:spcBef>
            <a:spcAft>
              <a:spcPts val="600"/>
            </a:spcAft>
          </a:pPr>
          <a:endParaRPr lang="en-US" sz="1100">
            <a:solidFill>
              <a:schemeClr val="dk1"/>
            </a:solidFill>
            <a:effectLst/>
            <a:latin typeface="+mn-lt"/>
            <a:ea typeface="+mn-ea"/>
            <a:cs typeface="+mn-cs"/>
          </a:endParaRPr>
        </a:p>
        <a:p>
          <a:pPr>
            <a:spcBef>
              <a:spcPts val="0"/>
            </a:spcBef>
            <a:spcAft>
              <a:spcPts val="600"/>
            </a:spcAft>
          </a:pPr>
          <a:r>
            <a:rPr lang="en-US" sz="1100">
              <a:solidFill>
                <a:schemeClr val="dk1"/>
              </a:solidFill>
              <a:effectLst/>
              <a:latin typeface="+mn-lt"/>
              <a:ea typeface="+mn-ea"/>
              <a:cs typeface="+mn-cs"/>
            </a:rPr>
            <a:t>“Operational Worksheet” Tab:</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The purpose of this worksheet is to provide hourly CT calculations for each day of the month, including CTr, CTa, and inactivation (CT) ratio. It also identifies which hour of each day has the lowest inactivation ratio for reporting purposes, and it provides information to the “Sequence 1” tab.</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This tab has cells populated by the plant SCADA system. These cells are highlighted yellow and include hourly data for Park Meadows flow rate, Divide flow rate, water temperature, and chlorine residual at the chlorine analyzer near Boothill Tank. </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Calculations are described in the “Notes, Calculations, and Assumptions” section below the main table. The calculations</a:t>
          </a:r>
          <a:r>
            <a:rPr lang="en-US" sz="1100" baseline="0">
              <a:solidFill>
                <a:schemeClr val="dk1"/>
              </a:solidFill>
              <a:effectLst/>
              <a:latin typeface="+mn-lt"/>
              <a:ea typeface="+mn-ea"/>
              <a:cs typeface="+mn-cs"/>
            </a:rPr>
            <a:t> include the following:</a:t>
          </a:r>
        </a:p>
        <a:p>
          <a:pPr marL="685800" lvl="1" indent="-228600">
            <a:spcBef>
              <a:spcPts val="0"/>
            </a:spcBef>
            <a:spcAft>
              <a:spcPts val="600"/>
            </a:spcAft>
            <a:buFont typeface="Arial" panose="020B0604020202020204" pitchFamily="34" charset="0"/>
            <a:buChar char="•"/>
          </a:pPr>
          <a:r>
            <a:rPr lang="en-US" sz="1100">
              <a:solidFill>
                <a:schemeClr val="dk1"/>
              </a:solidFill>
              <a:effectLst/>
              <a:latin typeface="+mn-lt"/>
              <a:ea typeface="+mn-ea"/>
              <a:cs typeface="+mn-cs"/>
            </a:rPr>
            <a:t>Volume [gal] = Pipeline Length from Creekside WTP to Boothill Tank Chlorine</a:t>
          </a:r>
          <a:r>
            <a:rPr lang="en-US" sz="1100" baseline="0">
              <a:solidFill>
                <a:schemeClr val="dk1"/>
              </a:solidFill>
              <a:effectLst/>
              <a:latin typeface="+mn-lt"/>
              <a:ea typeface="+mn-ea"/>
              <a:cs typeface="+mn-cs"/>
            </a:rPr>
            <a:t> Analyzer [ft] * Pipe Area [ft</a:t>
          </a:r>
          <a:r>
            <a:rPr lang="en-US" sz="1100" baseline="30000">
              <a:solidFill>
                <a:schemeClr val="dk1"/>
              </a:solidFill>
              <a:effectLst/>
              <a:latin typeface="+mn-lt"/>
              <a:ea typeface="+mn-ea"/>
              <a:cs typeface="+mn-cs"/>
            </a:rPr>
            <a:t>2</a:t>
          </a:r>
          <a:r>
            <a:rPr lang="en-US" sz="1100" baseline="0">
              <a:solidFill>
                <a:schemeClr val="dk1"/>
              </a:solidFill>
              <a:effectLst/>
              <a:latin typeface="+mn-lt"/>
              <a:ea typeface="+mn-ea"/>
              <a:cs typeface="+mn-cs"/>
            </a:rPr>
            <a:t>] * 7.48052 [gal/cf]</a:t>
          </a:r>
          <a:endParaRPr lang="en-US" sz="1100">
            <a:solidFill>
              <a:schemeClr val="dk1"/>
            </a:solidFill>
            <a:effectLst/>
            <a:latin typeface="+mn-lt"/>
            <a:ea typeface="+mn-ea"/>
            <a:cs typeface="+mn-cs"/>
          </a:endParaRPr>
        </a:p>
        <a:p>
          <a:pPr marL="685800" lvl="1" indent="-228600">
            <a:spcBef>
              <a:spcPts val="0"/>
            </a:spcBef>
            <a:spcAft>
              <a:spcPts val="600"/>
            </a:spcAft>
            <a:buFont typeface="Arial" panose="020B0604020202020204" pitchFamily="34" charset="0"/>
            <a:buChar char="•"/>
          </a:pPr>
          <a:r>
            <a:rPr lang="en-US" sz="1100">
              <a:solidFill>
                <a:schemeClr val="dk1"/>
              </a:solidFill>
              <a:effectLst/>
              <a:latin typeface="+mn-lt"/>
              <a:ea typeface="+mn-ea"/>
              <a:cs typeface="+mn-cs"/>
            </a:rPr>
            <a:t>Effective Time (T10)</a:t>
          </a:r>
          <a:r>
            <a:rPr lang="en-US" sz="1100" baseline="0">
              <a:solidFill>
                <a:schemeClr val="dk1"/>
              </a:solidFill>
              <a:effectLst/>
              <a:latin typeface="+mn-lt"/>
              <a:ea typeface="+mn-ea"/>
              <a:cs typeface="+mn-cs"/>
            </a:rPr>
            <a:t> [min] = Baffling Factor * (Volume [gal]/Combined Flow Rate [gpm])</a:t>
          </a:r>
        </a:p>
        <a:p>
          <a:pPr marL="1143000" lvl="2" indent="-228600">
            <a:spcBef>
              <a:spcPts val="0"/>
            </a:spcBef>
            <a:spcAft>
              <a:spcPts val="600"/>
            </a:spcAft>
            <a:buFont typeface="Arial" panose="020B0604020202020204" pitchFamily="34" charset="0"/>
            <a:buChar char="•"/>
          </a:pPr>
          <a:r>
            <a:rPr lang="en-US" sz="1100" baseline="0">
              <a:solidFill>
                <a:schemeClr val="dk1"/>
              </a:solidFill>
              <a:effectLst/>
              <a:latin typeface="+mn-lt"/>
              <a:ea typeface="+mn-ea"/>
              <a:cs typeface="+mn-cs"/>
            </a:rPr>
            <a:t>Baffling Factor = T10/T</a:t>
          </a:r>
        </a:p>
        <a:p>
          <a:pPr marL="1143000" lvl="2" indent="-228600">
            <a:spcBef>
              <a:spcPts val="0"/>
            </a:spcBef>
            <a:spcAft>
              <a:spcPts val="600"/>
            </a:spcAft>
            <a:buFont typeface="Arial" panose="020B0604020202020204" pitchFamily="34" charset="0"/>
            <a:buChar char="•"/>
          </a:pPr>
          <a:r>
            <a:rPr lang="en-US" sz="1100" baseline="0">
              <a:solidFill>
                <a:schemeClr val="dk1"/>
              </a:solidFill>
              <a:effectLst/>
              <a:latin typeface="+mn-lt"/>
              <a:ea typeface="+mn-ea"/>
              <a:cs typeface="+mn-cs"/>
            </a:rPr>
            <a:t>T = Hydraulic Retention Time</a:t>
          </a:r>
        </a:p>
        <a:p>
          <a:pPr marL="685800" lvl="1" indent="-228600">
            <a:spcBef>
              <a:spcPts val="0"/>
            </a:spcBef>
            <a:spcAft>
              <a:spcPts val="600"/>
            </a:spcAft>
            <a:buFont typeface="Arial" panose="020B0604020202020204" pitchFamily="34" charset="0"/>
            <a:buChar char="•"/>
          </a:pPr>
          <a:r>
            <a:rPr lang="en-US" sz="1100" baseline="0">
              <a:solidFill>
                <a:schemeClr val="dk1"/>
              </a:solidFill>
              <a:effectLst/>
              <a:latin typeface="+mn-lt"/>
              <a:ea typeface="+mn-ea"/>
              <a:cs typeface="+mn-cs"/>
            </a:rPr>
            <a:t>CT</a:t>
          </a:r>
          <a:r>
            <a:rPr lang="en-US" sz="1100" baseline="-25000">
              <a:solidFill>
                <a:schemeClr val="dk1"/>
              </a:solidFill>
              <a:effectLst/>
              <a:latin typeface="+mn-lt"/>
              <a:ea typeface="+mn-ea"/>
              <a:cs typeface="+mn-cs"/>
            </a:rPr>
            <a:t>actual</a:t>
          </a:r>
          <a:r>
            <a:rPr lang="en-US" sz="1100" baseline="0">
              <a:solidFill>
                <a:schemeClr val="dk1"/>
              </a:solidFill>
              <a:effectLst/>
              <a:latin typeface="+mn-lt"/>
              <a:ea typeface="+mn-ea"/>
              <a:cs typeface="+mn-cs"/>
            </a:rPr>
            <a:t> [mg-min/L] = Chlorine Residual from Analyzer [mg/L] * Effective Time (T10) [min]</a:t>
          </a:r>
        </a:p>
        <a:p>
          <a:pPr marL="685800" lvl="1" indent="-228600">
            <a:spcBef>
              <a:spcPts val="0"/>
            </a:spcBef>
            <a:spcAft>
              <a:spcPts val="600"/>
            </a:spcAft>
            <a:buFont typeface="Arial" panose="020B0604020202020204" pitchFamily="34" charset="0"/>
            <a:buChar char="•"/>
          </a:pPr>
          <a:r>
            <a:rPr lang="en-US" sz="1100" baseline="0">
              <a:solidFill>
                <a:schemeClr val="dk1"/>
              </a:solidFill>
              <a:effectLst/>
              <a:latin typeface="+mn-lt"/>
              <a:ea typeface="+mn-ea"/>
              <a:cs typeface="+mn-cs"/>
            </a:rPr>
            <a:t>Compliance Ratio = CT</a:t>
          </a:r>
          <a:r>
            <a:rPr lang="en-US" sz="1100" baseline="-25000">
              <a:solidFill>
                <a:schemeClr val="dk1"/>
              </a:solidFill>
              <a:effectLst/>
              <a:latin typeface="+mn-lt"/>
              <a:ea typeface="+mn-ea"/>
              <a:cs typeface="+mn-cs"/>
            </a:rPr>
            <a:t>actual</a:t>
          </a:r>
          <a:r>
            <a:rPr lang="en-US" sz="1100" baseline="0">
              <a:solidFill>
                <a:schemeClr val="dk1"/>
              </a:solidFill>
              <a:effectLst/>
              <a:latin typeface="+mn-lt"/>
              <a:ea typeface="+mn-ea"/>
              <a:cs typeface="+mn-cs"/>
            </a:rPr>
            <a:t> [mg-min/L]/CT</a:t>
          </a:r>
          <a:r>
            <a:rPr lang="en-US" sz="1100" baseline="-25000">
              <a:solidFill>
                <a:schemeClr val="dk1"/>
              </a:solidFill>
              <a:effectLst/>
              <a:latin typeface="+mn-lt"/>
              <a:ea typeface="+mn-ea"/>
              <a:cs typeface="+mn-cs"/>
            </a:rPr>
            <a:t>required</a:t>
          </a:r>
          <a:r>
            <a:rPr lang="en-US" sz="1100" baseline="0">
              <a:solidFill>
                <a:schemeClr val="dk1"/>
              </a:solidFill>
              <a:effectLst/>
              <a:latin typeface="+mn-lt"/>
              <a:ea typeface="+mn-ea"/>
              <a:cs typeface="+mn-cs"/>
            </a:rPr>
            <a:t> [mg-min/L]</a:t>
          </a:r>
          <a:endParaRPr lang="en-US" sz="1100">
            <a:solidFill>
              <a:schemeClr val="dk1"/>
            </a:solidFill>
            <a:effectLst/>
            <a:latin typeface="+mn-lt"/>
            <a:ea typeface="+mn-ea"/>
            <a:cs typeface="+mn-cs"/>
          </a:endParaRP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At the bottom of the worksheet is the lookup table for </a:t>
          </a:r>
          <a:r>
            <a:rPr lang="en-US" sz="1100" baseline="0">
              <a:solidFill>
                <a:schemeClr val="dk1"/>
              </a:solidFill>
              <a:effectLst/>
              <a:latin typeface="+mn-lt"/>
              <a:ea typeface="+mn-ea"/>
              <a:cs typeface="+mn-cs"/>
            </a:rPr>
            <a:t>CT</a:t>
          </a:r>
          <a:r>
            <a:rPr lang="en-US" sz="1100" baseline="-25000">
              <a:solidFill>
                <a:schemeClr val="dk1"/>
              </a:solidFill>
              <a:effectLst/>
              <a:latin typeface="+mn-lt"/>
              <a:ea typeface="+mn-ea"/>
              <a:cs typeface="+mn-cs"/>
            </a:rPr>
            <a:t>required</a:t>
          </a:r>
          <a:r>
            <a:rPr lang="en-US" sz="1100">
              <a:solidFill>
                <a:schemeClr val="dk1"/>
              </a:solidFill>
              <a:effectLst/>
              <a:latin typeface="+mn-lt"/>
              <a:ea typeface="+mn-ea"/>
              <a:cs typeface="+mn-cs"/>
            </a:rPr>
            <a:t> (CT</a:t>
          </a:r>
          <a:r>
            <a:rPr lang="en-US" sz="1100" baseline="-25000">
              <a:solidFill>
                <a:schemeClr val="dk1"/>
              </a:solidFill>
              <a:effectLst/>
              <a:latin typeface="+mn-lt"/>
              <a:ea typeface="+mn-ea"/>
              <a:cs typeface="+mn-cs"/>
            </a:rPr>
            <a:t>r</a:t>
          </a:r>
          <a:r>
            <a:rPr lang="en-US" sz="1100">
              <a:solidFill>
                <a:schemeClr val="dk1"/>
              </a:solidFill>
              <a:effectLst/>
              <a:latin typeface="+mn-lt"/>
              <a:ea typeface="+mn-ea"/>
              <a:cs typeface="+mn-cs"/>
            </a:rPr>
            <a:t>) for 4-log virus removal based on temperature. Note that this table is evaluated conservatively. Where a temperature is between values, the CT</a:t>
          </a:r>
          <a:r>
            <a:rPr lang="en-US" sz="1100" baseline="-25000">
              <a:solidFill>
                <a:schemeClr val="dk1"/>
              </a:solidFill>
              <a:effectLst/>
              <a:latin typeface="+mn-lt"/>
              <a:ea typeface="+mn-ea"/>
              <a:cs typeface="+mn-cs"/>
            </a:rPr>
            <a:t>r</a:t>
          </a:r>
          <a:r>
            <a:rPr lang="en-US" sz="1100">
              <a:solidFill>
                <a:schemeClr val="dk1"/>
              </a:solidFill>
              <a:effectLst/>
              <a:latin typeface="+mn-lt"/>
              <a:ea typeface="+mn-ea"/>
              <a:cs typeface="+mn-cs"/>
            </a:rPr>
            <a:t> for the lower temperature (the higher CT</a:t>
          </a:r>
          <a:r>
            <a:rPr lang="en-US" sz="1100" baseline="-25000">
              <a:solidFill>
                <a:schemeClr val="dk1"/>
              </a:solidFill>
              <a:effectLst/>
              <a:latin typeface="+mn-lt"/>
              <a:ea typeface="+mn-ea"/>
              <a:cs typeface="+mn-cs"/>
            </a:rPr>
            <a:t>r</a:t>
          </a:r>
          <a:r>
            <a:rPr lang="en-US" sz="1100">
              <a:solidFill>
                <a:schemeClr val="dk1"/>
              </a:solidFill>
              <a:effectLst/>
              <a:latin typeface="+mn-lt"/>
              <a:ea typeface="+mn-ea"/>
              <a:cs typeface="+mn-cs"/>
            </a:rPr>
            <a:t>) is used.</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This tab could have been used to directly provide the required information into the “Disinfection Report” tab. However, Utah DDW uses separate tabs for each sequence, so we have preserved that format.</a:t>
          </a:r>
        </a:p>
        <a:p>
          <a:pPr>
            <a:spcBef>
              <a:spcPts val="0"/>
            </a:spcBef>
            <a:spcAft>
              <a:spcPts val="600"/>
            </a:spcAft>
          </a:pPr>
          <a:endParaRPr lang="en-US" sz="1100">
            <a:solidFill>
              <a:schemeClr val="dk1"/>
            </a:solidFill>
            <a:effectLst/>
            <a:latin typeface="+mn-lt"/>
            <a:ea typeface="+mn-ea"/>
            <a:cs typeface="+mn-cs"/>
          </a:endParaRPr>
        </a:p>
        <a:p>
          <a:pPr>
            <a:spcBef>
              <a:spcPts val="0"/>
            </a:spcBef>
            <a:spcAft>
              <a:spcPts val="600"/>
            </a:spcAft>
          </a:pPr>
          <a:r>
            <a:rPr lang="en-US" sz="1100">
              <a:solidFill>
                <a:schemeClr val="dk1"/>
              </a:solidFill>
              <a:effectLst/>
              <a:latin typeface="+mn-lt"/>
              <a:ea typeface="+mn-ea"/>
              <a:cs typeface="+mn-cs"/>
            </a:rPr>
            <a:t>“Sequence 1” Tab:</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The purpose of this tab is to provide the daily inactivation ratio, which is based on the data from the hour with the lowest total inactivation ratio identified in the “Operational Worksheet” tab. This tab provides the inactivation (CT) ratio for the “Disinfection Report” tab. </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Terminology in this tab was based on terminology in the Utah DDW spreadsheets. Although the table references “peak flow,” the actual condition used is the lowest inactivation ratio for that day (as explained above).</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The detention time, chlorine residual, temperature, and CTr are referenced into this tab from the “Operational Worksheet” tab. </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CT calculations</a:t>
          </a:r>
          <a:r>
            <a:rPr lang="en-US" sz="1100" baseline="0">
              <a:solidFill>
                <a:schemeClr val="dk1"/>
              </a:solidFill>
              <a:effectLst/>
              <a:latin typeface="+mn-lt"/>
              <a:ea typeface="+mn-ea"/>
              <a:cs typeface="+mn-cs"/>
            </a:rPr>
            <a:t> for virus inactivation are not pH-dependent when within a pH range of 6-9. At this facility, pH is generally between 6 and 9, and therefore, pH is not used for CT calcuations. </a:t>
          </a:r>
          <a:r>
            <a:rPr lang="en-US" sz="1100">
              <a:solidFill>
                <a:schemeClr val="dk1"/>
              </a:solidFill>
              <a:effectLst/>
              <a:latin typeface="+mn-lt"/>
              <a:ea typeface="+mn-ea"/>
              <a:cs typeface="+mn-cs"/>
            </a:rPr>
            <a:t> </a:t>
          </a:r>
        </a:p>
        <a:p>
          <a:pPr>
            <a:spcBef>
              <a:spcPts val="0"/>
            </a:spcBef>
            <a:spcAft>
              <a:spcPts val="600"/>
            </a:spcAft>
          </a:pPr>
          <a:endParaRPr lang="en-US" sz="1100">
            <a:solidFill>
              <a:schemeClr val="dk1"/>
            </a:solidFill>
            <a:effectLst/>
            <a:latin typeface="+mn-lt"/>
            <a:ea typeface="+mn-ea"/>
            <a:cs typeface="+mn-cs"/>
          </a:endParaRPr>
        </a:p>
        <a:p>
          <a:pPr>
            <a:spcBef>
              <a:spcPts val="0"/>
            </a:spcBef>
            <a:spcAft>
              <a:spcPts val="600"/>
            </a:spcAft>
          </a:pPr>
          <a:r>
            <a:rPr lang="en-US" sz="1100">
              <a:solidFill>
                <a:schemeClr val="dk1"/>
              </a:solidFill>
              <a:effectLst/>
              <a:latin typeface="+mn-lt"/>
              <a:ea typeface="+mn-ea"/>
              <a:cs typeface="+mn-cs"/>
            </a:rPr>
            <a:t>“Disinfection Report” Tab”</a:t>
          </a:r>
        </a:p>
        <a:p>
          <a:pPr marL="228600" lvl="0" indent="-228600">
            <a:spcBef>
              <a:spcPts val="0"/>
            </a:spcBef>
            <a:spcAft>
              <a:spcPts val="600"/>
            </a:spcAft>
            <a:buFont typeface="+mj-lt"/>
            <a:buAutoNum type="arabicPeriod"/>
          </a:pPr>
          <a:r>
            <a:rPr lang="en-US" sz="1100">
              <a:solidFill>
                <a:schemeClr val="dk1"/>
              </a:solidFill>
              <a:effectLst/>
              <a:latin typeface="+mn-lt"/>
              <a:ea typeface="+mn-ea"/>
              <a:cs typeface="+mn-cs"/>
            </a:rPr>
            <a:t>This tab is the official disinfection report for Utah DDW. The inactivation ratio for each day is the worst-case inactivation ratio for each day as shown in the “Sequence 1” tab.</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fix\Monica\Vernal\AVWTP%20CT%20Macro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Calculations"/>
      <sheetName val="ChooseNumber"/>
      <sheetName val="CTSelect"/>
      <sheetName val="DateDialog"/>
      <sheetName val="Start"/>
      <sheetName val="WQP"/>
      <sheetName val="QUALITY_REPORT"/>
      <sheetName val="Sequence1_Times"/>
      <sheetName val="DISINFECTIONREPORT"/>
      <sheetName val="TURBIDITY_REPORT"/>
      <sheetName val="Flows"/>
      <sheetName val="SEQUENCE1"/>
      <sheetName val="SEQUENCE2"/>
      <sheetName val="SEQUENCE3"/>
      <sheetName val="SEQUENCE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E51AB-2825-4E0B-8F05-F634325BD244}">
  <sheetPr>
    <pageSetUpPr fitToPage="1"/>
  </sheetPr>
  <dimension ref="A1:BF800"/>
  <sheetViews>
    <sheetView tabSelected="1" zoomScaleNormal="100" workbookViewId="0">
      <selection activeCell="BJ31" sqref="BJ31"/>
    </sheetView>
  </sheetViews>
  <sheetFormatPr defaultRowHeight="15" x14ac:dyDescent="0.25"/>
  <cols>
    <col min="1" max="4" width="2" style="327" customWidth="1"/>
    <col min="5" max="5" width="1.83203125" style="327" customWidth="1"/>
    <col min="6" max="10" width="2" style="327" customWidth="1"/>
    <col min="11" max="11" width="4" style="327" customWidth="1"/>
    <col min="12" max="12" width="2" style="327" customWidth="1"/>
    <col min="13" max="13" width="0.6640625" style="327" customWidth="1"/>
    <col min="14" max="19" width="2" style="327" customWidth="1"/>
    <col min="20" max="20" width="1.33203125" style="327" customWidth="1"/>
    <col min="21" max="22" width="2" style="327" customWidth="1"/>
    <col min="23" max="23" width="4" style="327" customWidth="1"/>
    <col min="24" max="24" width="2.83203125" style="327" customWidth="1"/>
    <col min="25" max="27" width="2" style="327" customWidth="1"/>
    <col min="28" max="28" width="3.5" style="327" customWidth="1"/>
    <col min="29" max="60" width="2" style="327" customWidth="1"/>
    <col min="61" max="16384" width="9.33203125" style="327"/>
  </cols>
  <sheetData>
    <row r="1" spans="1:58" ht="12.75" customHeight="1" x14ac:dyDescent="0.25">
      <c r="A1" s="326"/>
      <c r="B1" s="344" t="s">
        <v>130</v>
      </c>
      <c r="C1" s="345"/>
      <c r="D1" s="345"/>
      <c r="E1" s="345"/>
      <c r="F1" s="345"/>
      <c r="G1" s="345"/>
      <c r="H1" s="345"/>
      <c r="I1" s="345"/>
      <c r="J1" s="345"/>
      <c r="K1" s="345"/>
      <c r="L1" s="345"/>
      <c r="M1" s="345"/>
      <c r="N1" s="345"/>
      <c r="O1" s="345"/>
      <c r="P1" s="345"/>
      <c r="Q1" s="345"/>
      <c r="R1" s="345"/>
      <c r="S1" s="345"/>
      <c r="T1" s="345"/>
      <c r="U1" s="345"/>
      <c r="V1" s="345"/>
      <c r="W1" s="345"/>
      <c r="X1" s="345"/>
      <c r="Y1" s="345"/>
      <c r="Z1" s="345"/>
      <c r="AA1" s="345"/>
      <c r="AB1" s="345"/>
      <c r="AC1" s="345"/>
      <c r="AD1" s="345"/>
      <c r="AE1" s="345"/>
      <c r="AF1" s="345"/>
      <c r="AG1" s="345"/>
      <c r="AH1" s="345"/>
      <c r="AI1" s="345"/>
      <c r="AJ1" s="345"/>
      <c r="AK1" s="345"/>
      <c r="AL1" s="345"/>
      <c r="AM1" s="345"/>
      <c r="AN1" s="345"/>
      <c r="AO1" s="345"/>
      <c r="AP1" s="345"/>
      <c r="AQ1" s="345"/>
      <c r="AR1" s="345"/>
      <c r="AS1" s="345"/>
      <c r="AT1" s="345"/>
      <c r="AU1" s="345"/>
      <c r="AV1" s="345"/>
      <c r="AW1" s="345"/>
      <c r="AX1" s="345"/>
      <c r="AY1" s="345"/>
      <c r="AZ1" s="345"/>
      <c r="BA1" s="345"/>
      <c r="BB1" s="345"/>
      <c r="BC1" s="345"/>
      <c r="BD1" s="345"/>
      <c r="BE1" s="345"/>
      <c r="BF1" s="345"/>
    </row>
    <row r="2" spans="1:58" ht="12.75" customHeight="1" x14ac:dyDescent="0.25">
      <c r="A2" s="326"/>
      <c r="B2" s="344"/>
      <c r="C2" s="345"/>
      <c r="D2" s="345"/>
      <c r="E2" s="345"/>
      <c r="F2" s="345"/>
      <c r="G2" s="345"/>
      <c r="H2" s="345"/>
      <c r="I2" s="345"/>
      <c r="J2" s="345"/>
      <c r="K2" s="345"/>
      <c r="L2" s="345"/>
      <c r="M2" s="345"/>
      <c r="N2" s="345"/>
      <c r="O2" s="345"/>
      <c r="P2" s="345"/>
      <c r="Q2" s="345"/>
      <c r="R2" s="345"/>
      <c r="S2" s="345"/>
      <c r="T2" s="345"/>
      <c r="U2" s="345"/>
      <c r="V2" s="345"/>
      <c r="W2" s="345"/>
      <c r="X2" s="345"/>
      <c r="Y2" s="345"/>
      <c r="Z2" s="345"/>
      <c r="AA2" s="345"/>
      <c r="AB2" s="345"/>
      <c r="AC2" s="345"/>
      <c r="AD2" s="345"/>
      <c r="AE2" s="345"/>
      <c r="AF2" s="345"/>
      <c r="AG2" s="345"/>
      <c r="AH2" s="345"/>
      <c r="AI2" s="345"/>
      <c r="AJ2" s="345"/>
      <c r="AK2" s="345"/>
      <c r="AL2" s="345"/>
      <c r="AM2" s="345"/>
      <c r="AN2" s="345"/>
      <c r="AO2" s="345"/>
      <c r="AP2" s="345"/>
      <c r="AQ2" s="345"/>
      <c r="AR2" s="345"/>
      <c r="AS2" s="345"/>
      <c r="AT2" s="345"/>
      <c r="AU2" s="345"/>
      <c r="AV2" s="345"/>
      <c r="AW2" s="345"/>
      <c r="AX2" s="345"/>
      <c r="AY2" s="345"/>
      <c r="AZ2" s="345"/>
      <c r="BA2" s="345"/>
      <c r="BB2" s="345"/>
      <c r="BC2" s="345"/>
      <c r="BD2" s="345"/>
      <c r="BE2" s="345"/>
      <c r="BF2" s="345"/>
    </row>
    <row r="3" spans="1:58" ht="12.75" customHeight="1" x14ac:dyDescent="0.25">
      <c r="A3" s="326"/>
      <c r="B3" s="346" t="s">
        <v>131</v>
      </c>
      <c r="C3" s="345"/>
      <c r="D3" s="345"/>
      <c r="E3" s="345"/>
      <c r="F3" s="345"/>
      <c r="G3" s="345"/>
      <c r="H3" s="345"/>
      <c r="I3" s="345"/>
      <c r="J3" s="345"/>
      <c r="K3" s="345"/>
      <c r="L3" s="345"/>
      <c r="M3" s="345"/>
      <c r="N3" s="345"/>
      <c r="O3" s="345"/>
      <c r="P3" s="345"/>
      <c r="Q3" s="345"/>
      <c r="R3" s="345"/>
      <c r="S3" s="345"/>
      <c r="T3" s="345"/>
      <c r="U3" s="345"/>
      <c r="V3" s="345"/>
      <c r="W3" s="345"/>
      <c r="X3" s="345"/>
      <c r="Y3" s="345"/>
      <c r="Z3" s="345"/>
      <c r="AA3" s="345"/>
      <c r="AB3" s="345"/>
      <c r="AC3" s="345"/>
      <c r="AD3" s="345"/>
      <c r="AE3" s="345"/>
      <c r="AF3" s="345"/>
      <c r="AG3" s="345"/>
      <c r="AH3" s="345"/>
      <c r="AI3" s="345"/>
      <c r="AJ3" s="345"/>
      <c r="AK3" s="345"/>
      <c r="AL3" s="345"/>
      <c r="AM3" s="345"/>
      <c r="AN3" s="345"/>
      <c r="AO3" s="345"/>
      <c r="AP3" s="345"/>
      <c r="AQ3" s="345"/>
      <c r="AR3" s="345"/>
      <c r="AS3" s="345"/>
      <c r="AT3" s="345"/>
      <c r="AU3" s="345"/>
      <c r="AV3" s="345"/>
      <c r="AW3" s="345"/>
      <c r="AX3" s="345"/>
      <c r="AY3" s="345"/>
      <c r="AZ3" s="345"/>
      <c r="BA3" s="345"/>
      <c r="BB3" s="345"/>
      <c r="BC3" s="345"/>
      <c r="BD3" s="345"/>
      <c r="BE3" s="345"/>
      <c r="BF3" s="345"/>
    </row>
    <row r="4" spans="1:58" ht="12.75" customHeight="1" x14ac:dyDescent="0.25">
      <c r="A4" s="326"/>
    </row>
    <row r="5" spans="1:58" ht="12.75" customHeight="1" x14ac:dyDescent="0.25">
      <c r="A5" s="326"/>
      <c r="B5" s="347" t="s">
        <v>132</v>
      </c>
      <c r="C5" s="347"/>
      <c r="D5" s="347"/>
      <c r="E5" s="347"/>
      <c r="F5" s="348">
        <v>11</v>
      </c>
      <c r="G5" s="347"/>
      <c r="H5" s="347"/>
      <c r="I5" s="347"/>
      <c r="J5" s="347"/>
      <c r="K5" s="347"/>
      <c r="L5" s="349" t="s">
        <v>133</v>
      </c>
      <c r="M5" s="347"/>
      <c r="N5" s="347"/>
      <c r="O5" s="347"/>
      <c r="P5" s="347"/>
      <c r="Q5" s="347"/>
      <c r="R5" s="347"/>
      <c r="S5" s="347"/>
      <c r="T5" s="347"/>
      <c r="U5" s="347"/>
      <c r="V5" s="347"/>
      <c r="W5" s="347"/>
      <c r="X5" s="348" t="s">
        <v>158</v>
      </c>
      <c r="Y5" s="348"/>
      <c r="Z5" s="348"/>
      <c r="AA5" s="348"/>
      <c r="AB5" s="348"/>
      <c r="AC5" s="348"/>
      <c r="AD5" s="348"/>
      <c r="AE5" s="348"/>
      <c r="AF5" s="348"/>
      <c r="AG5" s="348"/>
      <c r="AH5" s="348"/>
      <c r="AI5" s="348"/>
      <c r="AJ5" s="348"/>
      <c r="AK5" s="348"/>
      <c r="AL5" s="348"/>
      <c r="AM5" s="348"/>
      <c r="AN5" s="348"/>
      <c r="AO5" s="348"/>
      <c r="AP5" s="348"/>
      <c r="AQ5" s="348"/>
      <c r="AR5" s="348"/>
      <c r="AS5" s="348"/>
      <c r="AT5" s="348"/>
      <c r="AU5" s="348"/>
      <c r="AV5" s="349" t="s">
        <v>134</v>
      </c>
      <c r="AW5" s="347"/>
      <c r="AX5" s="347"/>
      <c r="AY5" s="347"/>
      <c r="AZ5" s="348">
        <v>22011</v>
      </c>
      <c r="BA5" s="350"/>
      <c r="BB5" s="350"/>
      <c r="BC5" s="350"/>
      <c r="BD5" s="350"/>
      <c r="BE5" s="350"/>
      <c r="BF5" s="350"/>
    </row>
    <row r="6" spans="1:58" ht="12.75" customHeight="1" x14ac:dyDescent="0.25">
      <c r="A6" s="326"/>
      <c r="B6" s="347" t="s">
        <v>135</v>
      </c>
      <c r="C6" s="347"/>
      <c r="D6" s="347"/>
      <c r="E6" s="347"/>
      <c r="F6" s="348">
        <v>2015</v>
      </c>
      <c r="G6" s="348"/>
      <c r="H6" s="348"/>
      <c r="I6" s="348"/>
      <c r="J6" s="348"/>
      <c r="K6" s="348"/>
      <c r="L6" s="358" t="s">
        <v>136</v>
      </c>
      <c r="M6" s="359"/>
      <c r="N6" s="359"/>
      <c r="O6" s="359"/>
      <c r="P6" s="359"/>
      <c r="Q6" s="359"/>
      <c r="R6" s="359"/>
      <c r="S6" s="359"/>
      <c r="T6" s="359"/>
      <c r="U6" s="359"/>
      <c r="V6" s="359"/>
      <c r="W6" s="359"/>
      <c r="X6" s="348" t="s">
        <v>159</v>
      </c>
      <c r="Y6" s="348"/>
      <c r="Z6" s="348"/>
      <c r="AA6" s="348"/>
      <c r="AB6" s="348"/>
      <c r="AC6" s="348"/>
      <c r="AD6" s="348"/>
      <c r="AE6" s="348"/>
      <c r="AF6" s="348"/>
      <c r="AG6" s="348"/>
      <c r="AH6" s="348"/>
      <c r="AI6" s="348"/>
      <c r="AJ6" s="348"/>
      <c r="AK6" s="348"/>
      <c r="AL6" s="348"/>
      <c r="AM6" s="348"/>
      <c r="AN6" s="348"/>
      <c r="AO6" s="348"/>
      <c r="AP6" s="348"/>
      <c r="AQ6" s="348"/>
      <c r="AR6" s="348"/>
      <c r="AS6" s="348"/>
      <c r="AT6" s="348"/>
      <c r="AU6" s="348"/>
    </row>
    <row r="7" spans="1:58" ht="12.75" customHeight="1" x14ac:dyDescent="0.25">
      <c r="A7" s="326"/>
    </row>
    <row r="8" spans="1:58" ht="12.75" customHeight="1" x14ac:dyDescent="0.25">
      <c r="A8" s="326"/>
      <c r="B8" s="328" t="s">
        <v>163</v>
      </c>
    </row>
    <row r="9" spans="1:58" ht="12.75" customHeight="1" x14ac:dyDescent="0.25">
      <c r="A9" s="326"/>
      <c r="B9" s="328"/>
    </row>
    <row r="10" spans="1:58" ht="12.75" customHeight="1" x14ac:dyDescent="0.25">
      <c r="A10" s="326"/>
      <c r="B10" s="349" t="s">
        <v>137</v>
      </c>
      <c r="C10" s="347"/>
      <c r="D10" s="347"/>
      <c r="E10" s="347"/>
      <c r="F10" s="347"/>
      <c r="G10" s="347"/>
      <c r="H10" s="347"/>
      <c r="I10" s="347"/>
      <c r="J10" s="347"/>
      <c r="K10" s="347"/>
      <c r="L10" s="347"/>
      <c r="M10" s="347"/>
      <c r="N10" s="347"/>
      <c r="O10" s="347"/>
      <c r="P10" s="347"/>
      <c r="Q10" s="347"/>
      <c r="R10" s="347"/>
      <c r="S10" s="347"/>
      <c r="T10" s="347"/>
      <c r="U10" s="347"/>
      <c r="V10" s="347"/>
      <c r="W10" s="347"/>
      <c r="X10" s="347"/>
      <c r="Y10" s="347"/>
      <c r="Z10" s="347"/>
      <c r="AA10" s="347"/>
      <c r="AB10" s="347"/>
      <c r="AC10" s="347"/>
      <c r="AD10" s="347"/>
      <c r="AE10" s="347"/>
      <c r="AF10" s="347"/>
      <c r="AG10" s="347"/>
      <c r="AH10" s="347"/>
      <c r="AI10" s="347"/>
      <c r="AJ10" s="347"/>
      <c r="AK10" s="347"/>
      <c r="AL10" s="347"/>
      <c r="AM10" s="347"/>
      <c r="AN10" s="347"/>
      <c r="AO10" s="347"/>
      <c r="AP10" s="347"/>
      <c r="AQ10" s="360">
        <f>'Turbidity Data'!J47</f>
        <v>0</v>
      </c>
      <c r="AR10" s="361"/>
      <c r="AS10" s="361"/>
      <c r="AT10" s="361"/>
      <c r="AU10" s="361"/>
      <c r="AV10" s="361"/>
    </row>
    <row r="11" spans="1:58" ht="12.75" customHeight="1" x14ac:dyDescent="0.25">
      <c r="A11" s="326"/>
      <c r="B11" s="349" t="s">
        <v>188</v>
      </c>
      <c r="C11" s="347"/>
      <c r="D11" s="347"/>
      <c r="E11" s="347"/>
      <c r="F11" s="347"/>
      <c r="G11" s="347"/>
      <c r="H11" s="347"/>
      <c r="I11" s="347"/>
      <c r="J11" s="347"/>
      <c r="K11" s="347"/>
      <c r="L11" s="347"/>
      <c r="M11" s="347"/>
      <c r="N11" s="347"/>
      <c r="O11" s="347"/>
      <c r="P11" s="347"/>
      <c r="Q11" s="347"/>
      <c r="R11" s="347"/>
      <c r="S11" s="347"/>
      <c r="T11" s="347"/>
      <c r="U11" s="347"/>
      <c r="V11" s="347"/>
      <c r="W11" s="347"/>
      <c r="X11" s="347"/>
      <c r="Y11" s="347"/>
      <c r="Z11" s="347"/>
      <c r="AA11" s="347"/>
      <c r="AB11" s="347"/>
      <c r="AC11" s="347"/>
      <c r="AD11" s="347"/>
      <c r="AE11" s="347"/>
      <c r="AF11" s="347"/>
      <c r="AG11" s="347"/>
      <c r="AH11" s="347"/>
      <c r="AI11" s="347"/>
      <c r="AJ11" s="347"/>
      <c r="AK11" s="347"/>
      <c r="AL11" s="347"/>
      <c r="AM11" s="347"/>
      <c r="AN11" s="347"/>
      <c r="AO11" s="347"/>
      <c r="AP11" s="347"/>
      <c r="AQ11" s="347"/>
      <c r="AR11" s="347"/>
      <c r="AS11" s="347"/>
      <c r="AT11" s="347"/>
      <c r="AU11" s="347"/>
      <c r="AV11" s="347"/>
      <c r="AW11" s="351">
        <f>'Turbidity Data'!J48</f>
        <v>0</v>
      </c>
      <c r="AX11" s="350"/>
      <c r="AY11" s="350"/>
      <c r="AZ11" s="350"/>
      <c r="BA11" s="350"/>
      <c r="BB11" s="350"/>
    </row>
    <row r="12" spans="1:58" ht="12.75" customHeight="1" x14ac:dyDescent="0.25">
      <c r="A12" s="326"/>
      <c r="B12" s="349" t="s">
        <v>138</v>
      </c>
      <c r="C12" s="349"/>
      <c r="D12" s="349"/>
      <c r="E12" s="349"/>
      <c r="F12" s="349"/>
      <c r="G12" s="349"/>
      <c r="H12" s="349"/>
      <c r="I12" s="349"/>
      <c r="J12" s="349"/>
      <c r="K12" s="349"/>
      <c r="L12" s="349"/>
      <c r="M12" s="349"/>
      <c r="N12" s="349"/>
      <c r="O12" s="349"/>
      <c r="P12" s="349"/>
      <c r="Q12" s="349"/>
      <c r="R12" s="349"/>
      <c r="S12" s="349"/>
      <c r="T12" s="349"/>
      <c r="U12" s="349"/>
      <c r="V12" s="349"/>
      <c r="W12" s="349"/>
      <c r="X12" s="349"/>
      <c r="Y12" s="349"/>
      <c r="Z12" s="349"/>
      <c r="AA12" s="349"/>
      <c r="AB12" s="349"/>
      <c r="AC12" s="349"/>
      <c r="AD12" s="349"/>
      <c r="AE12" s="349"/>
      <c r="AF12" s="349"/>
      <c r="AG12" s="349"/>
      <c r="AH12" s="349"/>
      <c r="AI12" s="349"/>
      <c r="AJ12" s="349"/>
      <c r="AK12" s="349"/>
      <c r="AL12" s="349"/>
      <c r="AM12" s="349"/>
      <c r="AN12" s="349"/>
      <c r="AO12" s="349"/>
      <c r="AP12" s="349"/>
      <c r="AQ12" s="349"/>
      <c r="AR12" s="352" t="str">
        <f>'Turbidity Data'!J49</f>
        <v/>
      </c>
      <c r="AS12" s="353"/>
      <c r="AT12" s="353"/>
      <c r="AU12" s="353"/>
      <c r="AV12" s="353"/>
      <c r="AW12" s="353"/>
      <c r="AX12" s="329" t="s">
        <v>139</v>
      </c>
    </row>
    <row r="13" spans="1:58" ht="12.75" customHeight="1" x14ac:dyDescent="0.25">
      <c r="A13" s="326"/>
      <c r="B13" s="349" t="s">
        <v>140</v>
      </c>
      <c r="C13" s="347"/>
      <c r="D13" s="347"/>
      <c r="E13" s="347"/>
      <c r="F13" s="347"/>
      <c r="G13" s="347"/>
      <c r="H13" s="347"/>
      <c r="I13" s="347"/>
      <c r="J13" s="347"/>
      <c r="K13" s="347"/>
      <c r="L13" s="347"/>
      <c r="M13" s="347"/>
      <c r="N13" s="347"/>
      <c r="O13" s="347"/>
      <c r="P13" s="347"/>
      <c r="Q13" s="347"/>
      <c r="R13" s="347"/>
      <c r="S13" s="347"/>
      <c r="T13" s="347"/>
      <c r="U13" s="347"/>
      <c r="V13" s="347"/>
      <c r="W13" s="347"/>
      <c r="X13" s="347"/>
      <c r="Y13" s="347"/>
      <c r="Z13" s="347"/>
      <c r="AA13" s="347"/>
      <c r="AB13" s="347"/>
      <c r="AC13" s="347"/>
      <c r="AD13" s="347"/>
      <c r="AE13" s="347"/>
      <c r="AF13" s="347"/>
      <c r="AG13" s="347"/>
      <c r="AH13" s="347"/>
      <c r="AI13" s="347"/>
      <c r="AJ13" s="347"/>
      <c r="AK13" s="347"/>
      <c r="AL13" s="347"/>
      <c r="AM13" s="347"/>
      <c r="AN13" s="347"/>
      <c r="AO13" s="347"/>
      <c r="AP13" s="347"/>
      <c r="AQ13" s="347"/>
      <c r="AR13" s="347"/>
      <c r="AS13" s="347"/>
      <c r="AT13" s="347"/>
      <c r="AU13" s="347"/>
      <c r="AV13" s="347"/>
      <c r="AW13" s="347"/>
      <c r="AX13" s="347"/>
      <c r="AY13" s="347"/>
      <c r="AZ13" s="347"/>
      <c r="BA13" s="347"/>
      <c r="BB13" s="347"/>
      <c r="BC13" s="347"/>
      <c r="BD13" s="347"/>
      <c r="BE13" s="347"/>
    </row>
    <row r="14" spans="1:58" ht="12.75" customHeight="1" x14ac:dyDescent="0.25">
      <c r="A14" s="326"/>
      <c r="B14" s="330" t="s">
        <v>141</v>
      </c>
      <c r="C14" s="331"/>
      <c r="D14" s="331"/>
      <c r="E14" s="331"/>
      <c r="F14" s="331"/>
      <c r="G14" s="331"/>
      <c r="H14" s="331"/>
      <c r="I14" s="331"/>
      <c r="J14" s="331"/>
      <c r="K14" s="331"/>
      <c r="L14" s="331"/>
      <c r="M14" s="331"/>
      <c r="N14" s="331"/>
      <c r="O14" s="331"/>
      <c r="P14" s="331"/>
      <c r="Q14" s="331"/>
      <c r="R14" s="331"/>
      <c r="S14" s="331"/>
      <c r="T14" s="331"/>
      <c r="U14" s="331"/>
      <c r="V14" s="331"/>
      <c r="W14" s="331"/>
      <c r="X14" s="331"/>
      <c r="Y14" s="331"/>
      <c r="Z14" s="331"/>
      <c r="AA14" s="331"/>
      <c r="AB14" s="333">
        <f>COUNT(Y30:Y40, F30:F40, AR30:AR40)</f>
        <v>0</v>
      </c>
      <c r="AC14" s="331"/>
      <c r="AD14" s="331"/>
      <c r="AE14" s="331"/>
      <c r="AF14" s="331"/>
      <c r="AG14" s="331"/>
      <c r="AH14" s="331"/>
      <c r="AI14" s="331"/>
      <c r="AJ14" s="331"/>
      <c r="AK14" s="331"/>
      <c r="AL14" s="331"/>
      <c r="AM14" s="331"/>
      <c r="AN14" s="331"/>
      <c r="AO14" s="331"/>
      <c r="AP14" s="331"/>
      <c r="AQ14" s="331"/>
      <c r="AR14" s="331"/>
      <c r="AS14" s="331"/>
      <c r="AT14" s="331"/>
      <c r="AU14" s="331"/>
      <c r="AV14" s="331"/>
      <c r="AW14" s="331"/>
      <c r="AX14" s="331"/>
      <c r="AY14" s="331"/>
      <c r="AZ14" s="331"/>
      <c r="BA14" s="331"/>
      <c r="BB14" s="331"/>
      <c r="BC14" s="331"/>
      <c r="BD14" s="331"/>
      <c r="BE14" s="331"/>
    </row>
    <row r="15" spans="1:58" ht="12.75" customHeight="1" x14ac:dyDescent="0.25">
      <c r="A15" s="326"/>
    </row>
    <row r="16" spans="1:58" ht="12.75" customHeight="1" x14ac:dyDescent="0.25">
      <c r="A16" s="326"/>
      <c r="F16" s="354" t="s">
        <v>142</v>
      </c>
      <c r="G16" s="355"/>
      <c r="H16" s="355"/>
      <c r="I16" s="355"/>
      <c r="J16" s="355"/>
      <c r="K16" s="355"/>
      <c r="L16" s="355"/>
      <c r="M16" s="355"/>
      <c r="N16" s="355"/>
      <c r="O16" s="355"/>
      <c r="P16" s="355"/>
      <c r="Q16" s="355"/>
      <c r="R16" s="355"/>
      <c r="S16" s="355"/>
      <c r="T16" s="355"/>
      <c r="U16" s="356"/>
      <c r="V16" s="357" t="s">
        <v>143</v>
      </c>
      <c r="W16" s="355"/>
      <c r="X16" s="355"/>
      <c r="Y16" s="355"/>
      <c r="Z16" s="355"/>
      <c r="AA16" s="355"/>
      <c r="AB16" s="355"/>
      <c r="AC16" s="355"/>
      <c r="AD16" s="355"/>
      <c r="AE16" s="355"/>
      <c r="AF16" s="355"/>
      <c r="AG16" s="355"/>
      <c r="AH16" s="356"/>
      <c r="AI16" s="357" t="s">
        <v>144</v>
      </c>
      <c r="AJ16" s="355"/>
      <c r="AK16" s="355"/>
      <c r="AL16" s="355"/>
      <c r="AM16" s="355"/>
      <c r="AN16" s="355"/>
      <c r="AO16" s="355"/>
      <c r="AP16" s="355"/>
      <c r="AQ16" s="355"/>
      <c r="AR16" s="355"/>
      <c r="AS16" s="355"/>
      <c r="AT16" s="355"/>
      <c r="AU16" s="355"/>
      <c r="AV16" s="355"/>
      <c r="AW16" s="355"/>
      <c r="AX16" s="355"/>
      <c r="AY16" s="355"/>
      <c r="AZ16" s="356"/>
    </row>
    <row r="17" spans="1:58" ht="12.75" customHeight="1" x14ac:dyDescent="0.25">
      <c r="A17" s="326"/>
      <c r="F17" s="362" t="s">
        <v>88</v>
      </c>
      <c r="G17" s="363"/>
      <c r="H17" s="363"/>
      <c r="I17" s="363"/>
      <c r="J17" s="363"/>
      <c r="K17" s="363"/>
      <c r="L17" s="363"/>
      <c r="M17" s="363"/>
      <c r="N17" s="363"/>
      <c r="O17" s="363"/>
      <c r="P17" s="363"/>
      <c r="Q17" s="363"/>
      <c r="R17" s="363"/>
      <c r="S17" s="363"/>
      <c r="T17" s="363"/>
      <c r="U17" s="364"/>
      <c r="V17" s="365"/>
      <c r="W17" s="363"/>
      <c r="X17" s="363"/>
      <c r="Y17" s="363"/>
      <c r="Z17" s="363"/>
      <c r="AA17" s="363"/>
      <c r="AB17" s="363"/>
      <c r="AC17" s="363"/>
      <c r="AD17" s="363"/>
      <c r="AE17" s="363"/>
      <c r="AF17" s="363"/>
      <c r="AG17" s="363"/>
      <c r="AH17" s="364"/>
      <c r="AI17" s="365"/>
      <c r="AJ17" s="363"/>
      <c r="AK17" s="363"/>
      <c r="AL17" s="363"/>
      <c r="AM17" s="363"/>
      <c r="AN17" s="363"/>
      <c r="AO17" s="363"/>
      <c r="AP17" s="363"/>
      <c r="AQ17" s="363"/>
      <c r="AR17" s="363"/>
      <c r="AS17" s="363"/>
      <c r="AT17" s="363"/>
      <c r="AU17" s="363"/>
      <c r="AV17" s="363"/>
      <c r="AW17" s="363"/>
      <c r="AX17" s="363"/>
      <c r="AY17" s="363"/>
      <c r="AZ17" s="364"/>
    </row>
    <row r="18" spans="1:58" ht="12.75" customHeight="1" x14ac:dyDescent="0.25">
      <c r="A18" s="326"/>
      <c r="F18" s="362"/>
      <c r="G18" s="363"/>
      <c r="H18" s="363"/>
      <c r="I18" s="363"/>
      <c r="J18" s="363"/>
      <c r="K18" s="363"/>
      <c r="L18" s="363"/>
      <c r="M18" s="363"/>
      <c r="N18" s="363"/>
      <c r="O18" s="363"/>
      <c r="P18" s="363"/>
      <c r="Q18" s="363"/>
      <c r="R18" s="363"/>
      <c r="S18" s="363"/>
      <c r="T18" s="363"/>
      <c r="U18" s="364"/>
      <c r="V18" s="365"/>
      <c r="W18" s="363"/>
      <c r="X18" s="363"/>
      <c r="Y18" s="363"/>
      <c r="Z18" s="363"/>
      <c r="AA18" s="363"/>
      <c r="AB18" s="363"/>
      <c r="AC18" s="363"/>
      <c r="AD18" s="363"/>
      <c r="AE18" s="363"/>
      <c r="AF18" s="363"/>
      <c r="AG18" s="363"/>
      <c r="AH18" s="364"/>
      <c r="AI18" s="365"/>
      <c r="AJ18" s="363"/>
      <c r="AK18" s="363"/>
      <c r="AL18" s="363"/>
      <c r="AM18" s="363"/>
      <c r="AN18" s="363"/>
      <c r="AO18" s="363"/>
      <c r="AP18" s="363"/>
      <c r="AQ18" s="363"/>
      <c r="AR18" s="363"/>
      <c r="AS18" s="363"/>
      <c r="AT18" s="363"/>
      <c r="AU18" s="363"/>
      <c r="AV18" s="363"/>
      <c r="AW18" s="363"/>
      <c r="AX18" s="363"/>
      <c r="AY18" s="363"/>
      <c r="AZ18" s="364"/>
    </row>
    <row r="19" spans="1:58" ht="12.75" customHeight="1" x14ac:dyDescent="0.25">
      <c r="A19" s="326"/>
      <c r="F19" s="362"/>
      <c r="G19" s="363"/>
      <c r="H19" s="363"/>
      <c r="I19" s="363"/>
      <c r="J19" s="363"/>
      <c r="K19" s="363"/>
      <c r="L19" s="363"/>
      <c r="M19" s="363"/>
      <c r="N19" s="363"/>
      <c r="O19" s="363"/>
      <c r="P19" s="363"/>
      <c r="Q19" s="363"/>
      <c r="R19" s="363"/>
      <c r="S19" s="363"/>
      <c r="T19" s="363"/>
      <c r="U19" s="364"/>
      <c r="V19" s="365"/>
      <c r="W19" s="363"/>
      <c r="X19" s="363"/>
      <c r="Y19" s="363"/>
      <c r="Z19" s="363"/>
      <c r="AA19" s="363"/>
      <c r="AB19" s="363"/>
      <c r="AC19" s="363"/>
      <c r="AD19" s="363"/>
      <c r="AE19" s="363"/>
      <c r="AF19" s="363"/>
      <c r="AG19" s="363"/>
      <c r="AH19" s="364"/>
      <c r="AI19" s="365"/>
      <c r="AJ19" s="363"/>
      <c r="AK19" s="363"/>
      <c r="AL19" s="363"/>
      <c r="AM19" s="363"/>
      <c r="AN19" s="363"/>
      <c r="AO19" s="363"/>
      <c r="AP19" s="363"/>
      <c r="AQ19" s="363"/>
      <c r="AR19" s="363"/>
      <c r="AS19" s="363"/>
      <c r="AT19" s="363"/>
      <c r="AU19" s="363"/>
      <c r="AV19" s="363"/>
      <c r="AW19" s="363"/>
      <c r="AX19" s="363"/>
      <c r="AY19" s="363"/>
      <c r="AZ19" s="364"/>
    </row>
    <row r="20" spans="1:58" ht="12.75" customHeight="1" x14ac:dyDescent="0.25">
      <c r="A20" s="326"/>
    </row>
    <row r="21" spans="1:58" ht="12.75" customHeight="1" x14ac:dyDescent="0.25">
      <c r="A21" s="326"/>
    </row>
    <row r="22" spans="1:58" ht="12.75" customHeight="1" x14ac:dyDescent="0.25">
      <c r="A22" s="326"/>
      <c r="B22" s="366" t="s">
        <v>145</v>
      </c>
      <c r="C22" s="347"/>
      <c r="D22" s="347"/>
      <c r="E22" s="347"/>
      <c r="F22" s="347"/>
      <c r="G22" s="347"/>
      <c r="H22" s="347"/>
      <c r="I22" s="347"/>
      <c r="J22" s="347"/>
      <c r="K22" s="347"/>
      <c r="L22" s="347"/>
      <c r="M22" s="347"/>
      <c r="N22" s="347"/>
      <c r="O22" s="347"/>
      <c r="P22" s="347"/>
      <c r="Q22" s="347"/>
      <c r="R22" s="347"/>
      <c r="S22" s="347"/>
      <c r="T22" s="347"/>
    </row>
    <row r="23" spans="1:58" ht="12.75" customHeight="1" x14ac:dyDescent="0.25">
      <c r="A23" s="326"/>
      <c r="B23" s="367" t="s">
        <v>146</v>
      </c>
      <c r="C23" s="347"/>
      <c r="D23" s="347"/>
      <c r="E23" s="347"/>
      <c r="F23" s="347"/>
      <c r="G23" s="347"/>
      <c r="H23" s="347"/>
      <c r="I23" s="347"/>
      <c r="J23" s="347"/>
      <c r="K23" s="347"/>
      <c r="L23" s="347"/>
      <c r="M23" s="347"/>
      <c r="N23" s="347"/>
      <c r="O23" s="347"/>
      <c r="P23" s="347"/>
      <c r="Q23" s="347"/>
      <c r="R23" s="347"/>
      <c r="S23" s="347"/>
      <c r="T23" s="347"/>
      <c r="U23" s="347"/>
      <c r="V23" s="347"/>
      <c r="W23" s="347"/>
      <c r="X23" s="347"/>
      <c r="Y23" s="347"/>
      <c r="Z23" s="347"/>
      <c r="AA23" s="347"/>
      <c r="AB23" s="347"/>
      <c r="AC23" s="347"/>
      <c r="AD23" s="347"/>
      <c r="AE23" s="347"/>
      <c r="AF23" s="347"/>
      <c r="AG23" s="347"/>
      <c r="AH23" s="347"/>
      <c r="AI23" s="347"/>
      <c r="AJ23" s="347"/>
      <c r="AK23" s="347"/>
      <c r="AL23" s="347"/>
      <c r="AM23" s="347"/>
      <c r="AN23" s="347"/>
      <c r="AO23" s="347"/>
      <c r="AP23" s="347"/>
      <c r="AQ23" s="347"/>
      <c r="AR23" s="347"/>
      <c r="AS23" s="347"/>
      <c r="AT23" s="347"/>
      <c r="AU23" s="347"/>
      <c r="AV23" s="347"/>
      <c r="AW23" s="347"/>
      <c r="AX23" s="347"/>
      <c r="AY23" s="347"/>
      <c r="AZ23" s="347"/>
      <c r="BA23" s="347"/>
      <c r="BB23" s="347"/>
      <c r="BC23" s="347"/>
      <c r="BD23" s="347"/>
      <c r="BE23" s="347"/>
      <c r="BF23" s="347"/>
    </row>
    <row r="24" spans="1:58" ht="12.75" customHeight="1" x14ac:dyDescent="0.25">
      <c r="A24" s="326"/>
      <c r="B24" s="368" t="s">
        <v>189</v>
      </c>
      <c r="C24" s="369"/>
      <c r="D24" s="369"/>
      <c r="E24" s="369"/>
      <c r="F24" s="369"/>
      <c r="G24" s="369"/>
      <c r="H24" s="369"/>
      <c r="I24" s="369"/>
      <c r="J24" s="369"/>
      <c r="K24" s="369"/>
      <c r="L24" s="369"/>
      <c r="M24" s="369"/>
      <c r="N24" s="369"/>
      <c r="O24" s="369"/>
      <c r="P24" s="369"/>
      <c r="Q24" s="369"/>
      <c r="R24" s="369"/>
      <c r="S24" s="369"/>
      <c r="T24" s="369"/>
      <c r="U24" s="369"/>
      <c r="V24" s="369"/>
      <c r="W24" s="369"/>
      <c r="X24" s="369"/>
      <c r="Y24" s="369"/>
      <c r="Z24" s="369"/>
      <c r="AA24" s="369"/>
      <c r="AB24" s="369"/>
      <c r="AC24" s="369"/>
      <c r="AD24" s="369"/>
      <c r="AE24" s="369"/>
      <c r="AF24" s="369"/>
      <c r="AG24" s="369"/>
      <c r="AH24" s="369"/>
      <c r="AI24" s="369"/>
      <c r="AJ24" s="369"/>
      <c r="AK24" s="369"/>
      <c r="AL24" s="369"/>
      <c r="AM24" s="369"/>
      <c r="AN24" s="369"/>
      <c r="AO24" s="369"/>
      <c r="AP24" s="369"/>
      <c r="AQ24" s="369"/>
      <c r="AR24" s="369"/>
      <c r="AS24" s="369"/>
      <c r="AT24" s="369"/>
      <c r="AU24" s="369"/>
      <c r="AV24" s="369"/>
      <c r="AW24" s="369"/>
      <c r="AX24" s="369"/>
      <c r="AY24" s="369"/>
      <c r="AZ24" s="369"/>
      <c r="BA24" s="369"/>
      <c r="BB24" s="369"/>
      <c r="BC24" s="369"/>
      <c r="BD24" s="369"/>
      <c r="BE24" s="369"/>
      <c r="BF24" s="369"/>
    </row>
    <row r="25" spans="1:58" ht="12.75" customHeight="1" x14ac:dyDescent="0.25">
      <c r="A25" s="326"/>
      <c r="B25" s="369"/>
      <c r="C25" s="369"/>
      <c r="D25" s="369"/>
      <c r="E25" s="369"/>
      <c r="F25" s="369"/>
      <c r="G25" s="369"/>
      <c r="H25" s="369"/>
      <c r="I25" s="369"/>
      <c r="J25" s="369"/>
      <c r="K25" s="369"/>
      <c r="L25" s="369"/>
      <c r="M25" s="369"/>
      <c r="N25" s="369"/>
      <c r="O25" s="369"/>
      <c r="P25" s="369"/>
      <c r="Q25" s="369"/>
      <c r="R25" s="369"/>
      <c r="S25" s="369"/>
      <c r="T25" s="369"/>
      <c r="U25" s="369"/>
      <c r="V25" s="369"/>
      <c r="W25" s="369"/>
      <c r="X25" s="369"/>
      <c r="Y25" s="369"/>
      <c r="Z25" s="369"/>
      <c r="AA25" s="369"/>
      <c r="AB25" s="369"/>
      <c r="AC25" s="369"/>
      <c r="AD25" s="369"/>
      <c r="AE25" s="369"/>
      <c r="AF25" s="369"/>
      <c r="AG25" s="369"/>
      <c r="AH25" s="369"/>
      <c r="AI25" s="369"/>
      <c r="AJ25" s="369"/>
      <c r="AK25" s="369"/>
      <c r="AL25" s="369"/>
      <c r="AM25" s="369"/>
      <c r="AN25" s="369"/>
      <c r="AO25" s="369"/>
      <c r="AP25" s="369"/>
      <c r="AQ25" s="369"/>
      <c r="AR25" s="369"/>
      <c r="AS25" s="369"/>
      <c r="AT25" s="369"/>
      <c r="AU25" s="369"/>
      <c r="AV25" s="369"/>
      <c r="AW25" s="369"/>
      <c r="AX25" s="369"/>
      <c r="AY25" s="369"/>
      <c r="AZ25" s="369"/>
      <c r="BA25" s="369"/>
      <c r="BB25" s="369"/>
      <c r="BC25" s="369"/>
      <c r="BD25" s="369"/>
      <c r="BE25" s="369"/>
      <c r="BF25" s="369"/>
    </row>
    <row r="26" spans="1:58" ht="12.75" customHeight="1" x14ac:dyDescent="0.25">
      <c r="A26" s="326"/>
    </row>
    <row r="27" spans="1:58" ht="12.75" customHeight="1" x14ac:dyDescent="0.25">
      <c r="A27" s="326"/>
      <c r="B27" s="377" t="s">
        <v>3</v>
      </c>
      <c r="C27" s="378"/>
      <c r="D27" s="378"/>
      <c r="E27" s="378"/>
      <c r="F27" s="379" t="s">
        <v>147</v>
      </c>
      <c r="G27" s="378"/>
      <c r="H27" s="378"/>
      <c r="I27" s="378"/>
      <c r="J27" s="378"/>
      <c r="K27" s="378"/>
      <c r="L27" s="378"/>
      <c r="M27" s="378"/>
      <c r="N27" s="378"/>
      <c r="O27" s="378"/>
      <c r="P27" s="378"/>
      <c r="Q27" s="378"/>
      <c r="R27" s="378"/>
      <c r="S27" s="378"/>
      <c r="T27" s="378"/>
      <c r="U27" s="377" t="s">
        <v>3</v>
      </c>
      <c r="V27" s="378"/>
      <c r="W27" s="378"/>
      <c r="X27" s="378"/>
      <c r="Y27" s="379" t="s">
        <v>147</v>
      </c>
      <c r="Z27" s="378"/>
      <c r="AA27" s="378"/>
      <c r="AB27" s="378"/>
      <c r="AC27" s="378"/>
      <c r="AD27" s="378"/>
      <c r="AE27" s="378"/>
      <c r="AF27" s="378"/>
      <c r="AG27" s="378"/>
      <c r="AH27" s="378"/>
      <c r="AI27" s="378"/>
      <c r="AJ27" s="378"/>
      <c r="AK27" s="378"/>
      <c r="AL27" s="378"/>
      <c r="AM27" s="378"/>
      <c r="AN27" s="377" t="s">
        <v>3</v>
      </c>
      <c r="AO27" s="378"/>
      <c r="AP27" s="378"/>
      <c r="AQ27" s="378"/>
      <c r="AR27" s="379" t="s">
        <v>147</v>
      </c>
      <c r="AS27" s="378"/>
      <c r="AT27" s="378"/>
      <c r="AU27" s="378"/>
      <c r="AV27" s="378"/>
      <c r="AW27" s="378"/>
      <c r="AX27" s="378"/>
      <c r="AY27" s="378"/>
      <c r="AZ27" s="378"/>
      <c r="BA27" s="378"/>
      <c r="BB27" s="378"/>
      <c r="BC27" s="378"/>
      <c r="BD27" s="378"/>
      <c r="BE27" s="378"/>
      <c r="BF27" s="378"/>
    </row>
    <row r="28" spans="1:58" ht="12.75" customHeight="1" x14ac:dyDescent="0.25">
      <c r="A28" s="326"/>
      <c r="B28" s="378"/>
      <c r="C28" s="378"/>
      <c r="D28" s="378"/>
      <c r="E28" s="378"/>
      <c r="F28" s="378"/>
      <c r="G28" s="378"/>
      <c r="H28" s="378"/>
      <c r="I28" s="378"/>
      <c r="J28" s="378"/>
      <c r="K28" s="378"/>
      <c r="L28" s="378"/>
      <c r="M28" s="378"/>
      <c r="N28" s="378"/>
      <c r="O28" s="378"/>
      <c r="P28" s="378"/>
      <c r="Q28" s="378"/>
      <c r="R28" s="378"/>
      <c r="S28" s="378"/>
      <c r="T28" s="378"/>
      <c r="U28" s="378"/>
      <c r="V28" s="378"/>
      <c r="W28" s="378"/>
      <c r="X28" s="378"/>
      <c r="Y28" s="378"/>
      <c r="Z28" s="378"/>
      <c r="AA28" s="378"/>
      <c r="AB28" s="378"/>
      <c r="AC28" s="378"/>
      <c r="AD28" s="378"/>
      <c r="AE28" s="378"/>
      <c r="AF28" s="378"/>
      <c r="AG28" s="378"/>
      <c r="AH28" s="378"/>
      <c r="AI28" s="378"/>
      <c r="AJ28" s="378"/>
      <c r="AK28" s="378"/>
      <c r="AL28" s="378"/>
      <c r="AM28" s="378"/>
      <c r="AN28" s="378"/>
      <c r="AO28" s="378"/>
      <c r="AP28" s="378"/>
      <c r="AQ28" s="378"/>
      <c r="AR28" s="378"/>
      <c r="AS28" s="378"/>
      <c r="AT28" s="378"/>
      <c r="AU28" s="378"/>
      <c r="AV28" s="378"/>
      <c r="AW28" s="378"/>
      <c r="AX28" s="378"/>
      <c r="AY28" s="378"/>
      <c r="AZ28" s="378"/>
      <c r="BA28" s="378"/>
      <c r="BB28" s="378"/>
      <c r="BC28" s="378"/>
      <c r="BD28" s="378"/>
      <c r="BE28" s="378"/>
      <c r="BF28" s="378"/>
    </row>
    <row r="29" spans="1:58" ht="12.75" customHeight="1" x14ac:dyDescent="0.25">
      <c r="A29" s="326"/>
      <c r="B29" s="378"/>
      <c r="C29" s="378"/>
      <c r="D29" s="378"/>
      <c r="E29" s="378"/>
      <c r="F29" s="378"/>
      <c r="G29" s="378"/>
      <c r="H29" s="378"/>
      <c r="I29" s="378"/>
      <c r="J29" s="378"/>
      <c r="K29" s="378"/>
      <c r="L29" s="378"/>
      <c r="M29" s="378"/>
      <c r="N29" s="378"/>
      <c r="O29" s="378"/>
      <c r="P29" s="378"/>
      <c r="Q29" s="378"/>
      <c r="R29" s="378"/>
      <c r="S29" s="378"/>
      <c r="T29" s="378"/>
      <c r="U29" s="378"/>
      <c r="V29" s="378"/>
      <c r="W29" s="378"/>
      <c r="X29" s="378"/>
      <c r="Y29" s="378"/>
      <c r="Z29" s="378"/>
      <c r="AA29" s="378"/>
      <c r="AB29" s="378"/>
      <c r="AC29" s="378"/>
      <c r="AD29" s="378"/>
      <c r="AE29" s="378"/>
      <c r="AF29" s="378"/>
      <c r="AG29" s="378"/>
      <c r="AH29" s="378"/>
      <c r="AI29" s="378"/>
      <c r="AJ29" s="378"/>
      <c r="AK29" s="378"/>
      <c r="AL29" s="378"/>
      <c r="AM29" s="378"/>
      <c r="AN29" s="378"/>
      <c r="AO29" s="378"/>
      <c r="AP29" s="378"/>
      <c r="AQ29" s="378"/>
      <c r="AR29" s="378"/>
      <c r="AS29" s="378"/>
      <c r="AT29" s="378"/>
      <c r="AU29" s="378"/>
      <c r="AV29" s="378"/>
      <c r="AW29" s="378"/>
      <c r="AX29" s="378"/>
      <c r="AY29" s="378"/>
      <c r="AZ29" s="378"/>
      <c r="BA29" s="378"/>
      <c r="BB29" s="378"/>
      <c r="BC29" s="378"/>
      <c r="BD29" s="378"/>
      <c r="BE29" s="378"/>
      <c r="BF29" s="378"/>
    </row>
    <row r="30" spans="1:58" ht="12.75" customHeight="1" x14ac:dyDescent="0.25">
      <c r="A30" s="326"/>
      <c r="B30" s="370"/>
      <c r="C30" s="370"/>
      <c r="D30" s="370"/>
      <c r="E30" s="370"/>
      <c r="F30" s="371"/>
      <c r="G30" s="372"/>
      <c r="H30" s="372"/>
      <c r="I30" s="372"/>
      <c r="J30" s="372"/>
      <c r="K30" s="372"/>
      <c r="L30" s="372"/>
      <c r="M30" s="372"/>
      <c r="N30" s="372"/>
      <c r="O30" s="372"/>
      <c r="P30" s="372"/>
      <c r="Q30" s="372"/>
      <c r="R30" s="372"/>
      <c r="S30" s="372"/>
      <c r="T30" s="373"/>
      <c r="U30" s="374"/>
      <c r="V30" s="374"/>
      <c r="W30" s="374"/>
      <c r="X30" s="374"/>
      <c r="Y30" s="375"/>
      <c r="Z30" s="372"/>
      <c r="AA30" s="372"/>
      <c r="AB30" s="372"/>
      <c r="AC30" s="372"/>
      <c r="AD30" s="372"/>
      <c r="AE30" s="372"/>
      <c r="AF30" s="372"/>
      <c r="AG30" s="372"/>
      <c r="AH30" s="372"/>
      <c r="AI30" s="372"/>
      <c r="AJ30" s="372"/>
      <c r="AK30" s="372"/>
      <c r="AL30" s="372"/>
      <c r="AM30" s="373"/>
      <c r="AN30" s="374"/>
      <c r="AO30" s="376"/>
      <c r="AP30" s="376"/>
      <c r="AQ30" s="376"/>
      <c r="AR30" s="375"/>
      <c r="AS30" s="372"/>
      <c r="AT30" s="372"/>
      <c r="AU30" s="372"/>
      <c r="AV30" s="372"/>
      <c r="AW30" s="372"/>
      <c r="AX30" s="372"/>
      <c r="AY30" s="372"/>
      <c r="AZ30" s="372"/>
      <c r="BA30" s="372"/>
      <c r="BB30" s="372"/>
      <c r="BC30" s="372"/>
      <c r="BD30" s="372"/>
      <c r="BE30" s="372"/>
      <c r="BF30" s="373"/>
    </row>
    <row r="31" spans="1:58" ht="12.75" customHeight="1" x14ac:dyDescent="0.25">
      <c r="A31" s="326"/>
      <c r="B31" s="370"/>
      <c r="C31" s="370"/>
      <c r="D31" s="370"/>
      <c r="E31" s="370"/>
      <c r="F31" s="375"/>
      <c r="G31" s="372"/>
      <c r="H31" s="372"/>
      <c r="I31" s="372"/>
      <c r="J31" s="372"/>
      <c r="K31" s="372"/>
      <c r="L31" s="372"/>
      <c r="M31" s="372"/>
      <c r="N31" s="372"/>
      <c r="O31" s="372"/>
      <c r="P31" s="372"/>
      <c r="Q31" s="372"/>
      <c r="R31" s="372"/>
      <c r="S31" s="372"/>
      <c r="T31" s="373"/>
      <c r="U31" s="374"/>
      <c r="V31" s="374"/>
      <c r="W31" s="374"/>
      <c r="X31" s="374"/>
      <c r="Y31" s="375"/>
      <c r="Z31" s="372"/>
      <c r="AA31" s="372"/>
      <c r="AB31" s="372"/>
      <c r="AC31" s="372"/>
      <c r="AD31" s="372"/>
      <c r="AE31" s="372"/>
      <c r="AF31" s="372"/>
      <c r="AG31" s="372"/>
      <c r="AH31" s="372"/>
      <c r="AI31" s="372"/>
      <c r="AJ31" s="372"/>
      <c r="AK31" s="372"/>
      <c r="AL31" s="372"/>
      <c r="AM31" s="373"/>
      <c r="AN31" s="374"/>
      <c r="AO31" s="376"/>
      <c r="AP31" s="376"/>
      <c r="AQ31" s="376"/>
      <c r="AR31" s="375"/>
      <c r="AS31" s="372"/>
      <c r="AT31" s="372"/>
      <c r="AU31" s="372"/>
      <c r="AV31" s="372"/>
      <c r="AW31" s="372"/>
      <c r="AX31" s="372"/>
      <c r="AY31" s="372"/>
      <c r="AZ31" s="372"/>
      <c r="BA31" s="372"/>
      <c r="BB31" s="372"/>
      <c r="BC31" s="372"/>
      <c r="BD31" s="372"/>
      <c r="BE31" s="372"/>
      <c r="BF31" s="373"/>
    </row>
    <row r="32" spans="1:58" ht="12.75" customHeight="1" x14ac:dyDescent="0.25">
      <c r="A32" s="326"/>
      <c r="B32" s="370"/>
      <c r="C32" s="370"/>
      <c r="D32" s="370"/>
      <c r="E32" s="370"/>
      <c r="F32" s="375"/>
      <c r="G32" s="372"/>
      <c r="H32" s="372"/>
      <c r="I32" s="372"/>
      <c r="J32" s="372"/>
      <c r="K32" s="372"/>
      <c r="L32" s="372"/>
      <c r="M32" s="372"/>
      <c r="N32" s="372"/>
      <c r="O32" s="372"/>
      <c r="P32" s="372"/>
      <c r="Q32" s="372"/>
      <c r="R32" s="372"/>
      <c r="S32" s="372"/>
      <c r="T32" s="373"/>
      <c r="U32" s="374"/>
      <c r="V32" s="374"/>
      <c r="W32" s="374"/>
      <c r="X32" s="374"/>
      <c r="Y32" s="375"/>
      <c r="Z32" s="372"/>
      <c r="AA32" s="372"/>
      <c r="AB32" s="372"/>
      <c r="AC32" s="372"/>
      <c r="AD32" s="372"/>
      <c r="AE32" s="372"/>
      <c r="AF32" s="372"/>
      <c r="AG32" s="372"/>
      <c r="AH32" s="372"/>
      <c r="AI32" s="372"/>
      <c r="AJ32" s="372"/>
      <c r="AK32" s="372"/>
      <c r="AL32" s="372"/>
      <c r="AM32" s="373"/>
      <c r="AN32" s="374"/>
      <c r="AO32" s="376"/>
      <c r="AP32" s="376"/>
      <c r="AQ32" s="376"/>
      <c r="AR32" s="375"/>
      <c r="AS32" s="372"/>
      <c r="AT32" s="372"/>
      <c r="AU32" s="372"/>
      <c r="AV32" s="372"/>
      <c r="AW32" s="372"/>
      <c r="AX32" s="372"/>
      <c r="AY32" s="372"/>
      <c r="AZ32" s="372"/>
      <c r="BA32" s="372"/>
      <c r="BB32" s="372"/>
      <c r="BC32" s="372"/>
      <c r="BD32" s="372"/>
      <c r="BE32" s="372"/>
      <c r="BF32" s="373"/>
    </row>
    <row r="33" spans="1:58" ht="12.75" customHeight="1" x14ac:dyDescent="0.25">
      <c r="A33" s="326"/>
      <c r="B33" s="370"/>
      <c r="C33" s="370"/>
      <c r="D33" s="370"/>
      <c r="E33" s="370"/>
      <c r="F33" s="375"/>
      <c r="G33" s="372"/>
      <c r="H33" s="372"/>
      <c r="I33" s="372"/>
      <c r="J33" s="372"/>
      <c r="K33" s="372"/>
      <c r="L33" s="372"/>
      <c r="M33" s="372"/>
      <c r="N33" s="372"/>
      <c r="O33" s="372"/>
      <c r="P33" s="372"/>
      <c r="Q33" s="372"/>
      <c r="R33" s="372"/>
      <c r="S33" s="372"/>
      <c r="T33" s="373"/>
      <c r="U33" s="374"/>
      <c r="V33" s="374"/>
      <c r="W33" s="374"/>
      <c r="X33" s="374"/>
      <c r="Y33" s="375"/>
      <c r="Z33" s="372"/>
      <c r="AA33" s="372"/>
      <c r="AB33" s="372"/>
      <c r="AC33" s="372"/>
      <c r="AD33" s="372"/>
      <c r="AE33" s="372"/>
      <c r="AF33" s="372"/>
      <c r="AG33" s="372"/>
      <c r="AH33" s="372"/>
      <c r="AI33" s="372"/>
      <c r="AJ33" s="372"/>
      <c r="AK33" s="372"/>
      <c r="AL33" s="372"/>
      <c r="AM33" s="373"/>
      <c r="AN33" s="374"/>
      <c r="AO33" s="376"/>
      <c r="AP33" s="376"/>
      <c r="AQ33" s="376"/>
      <c r="AR33" s="375"/>
      <c r="AS33" s="372"/>
      <c r="AT33" s="372"/>
      <c r="AU33" s="372"/>
      <c r="AV33" s="372"/>
      <c r="AW33" s="372"/>
      <c r="AX33" s="372"/>
      <c r="AY33" s="372"/>
      <c r="AZ33" s="372"/>
      <c r="BA33" s="372"/>
      <c r="BB33" s="372"/>
      <c r="BC33" s="372"/>
      <c r="BD33" s="372"/>
      <c r="BE33" s="372"/>
      <c r="BF33" s="373"/>
    </row>
    <row r="34" spans="1:58" ht="12.75" customHeight="1" x14ac:dyDescent="0.25">
      <c r="A34" s="326"/>
      <c r="B34" s="370"/>
      <c r="C34" s="370"/>
      <c r="D34" s="370"/>
      <c r="E34" s="370"/>
      <c r="F34" s="375"/>
      <c r="G34" s="372"/>
      <c r="H34" s="372"/>
      <c r="I34" s="372"/>
      <c r="J34" s="372"/>
      <c r="K34" s="372"/>
      <c r="L34" s="372"/>
      <c r="M34" s="372"/>
      <c r="N34" s="372"/>
      <c r="O34" s="372"/>
      <c r="P34" s="372"/>
      <c r="Q34" s="372"/>
      <c r="R34" s="372"/>
      <c r="S34" s="372"/>
      <c r="T34" s="373"/>
      <c r="U34" s="374"/>
      <c r="V34" s="374"/>
      <c r="W34" s="374"/>
      <c r="X34" s="374"/>
      <c r="Y34" s="375"/>
      <c r="Z34" s="372"/>
      <c r="AA34" s="372"/>
      <c r="AB34" s="372"/>
      <c r="AC34" s="372"/>
      <c r="AD34" s="372"/>
      <c r="AE34" s="372"/>
      <c r="AF34" s="372"/>
      <c r="AG34" s="372"/>
      <c r="AH34" s="372"/>
      <c r="AI34" s="372"/>
      <c r="AJ34" s="372"/>
      <c r="AK34" s="372"/>
      <c r="AL34" s="372"/>
      <c r="AM34" s="373"/>
      <c r="AN34" s="374"/>
      <c r="AO34" s="376"/>
      <c r="AP34" s="376"/>
      <c r="AQ34" s="376"/>
      <c r="AR34" s="375"/>
      <c r="AS34" s="372"/>
      <c r="AT34" s="372"/>
      <c r="AU34" s="372"/>
      <c r="AV34" s="372"/>
      <c r="AW34" s="372"/>
      <c r="AX34" s="372"/>
      <c r="AY34" s="372"/>
      <c r="AZ34" s="372"/>
      <c r="BA34" s="372"/>
      <c r="BB34" s="372"/>
      <c r="BC34" s="372"/>
      <c r="BD34" s="372"/>
      <c r="BE34" s="372"/>
      <c r="BF34" s="373"/>
    </row>
    <row r="35" spans="1:58" ht="12.75" customHeight="1" x14ac:dyDescent="0.25">
      <c r="A35" s="326"/>
      <c r="B35" s="370"/>
      <c r="C35" s="370"/>
      <c r="D35" s="370"/>
      <c r="E35" s="370"/>
      <c r="F35" s="375"/>
      <c r="G35" s="372"/>
      <c r="H35" s="372"/>
      <c r="I35" s="372"/>
      <c r="J35" s="372"/>
      <c r="K35" s="372"/>
      <c r="L35" s="372"/>
      <c r="M35" s="372"/>
      <c r="N35" s="372"/>
      <c r="O35" s="372"/>
      <c r="P35" s="372"/>
      <c r="Q35" s="372"/>
      <c r="R35" s="372"/>
      <c r="S35" s="372"/>
      <c r="T35" s="373"/>
      <c r="U35" s="374"/>
      <c r="V35" s="374"/>
      <c r="W35" s="374"/>
      <c r="X35" s="374"/>
      <c r="Y35" s="375"/>
      <c r="Z35" s="372"/>
      <c r="AA35" s="372"/>
      <c r="AB35" s="372"/>
      <c r="AC35" s="372"/>
      <c r="AD35" s="372"/>
      <c r="AE35" s="372"/>
      <c r="AF35" s="372"/>
      <c r="AG35" s="372"/>
      <c r="AH35" s="372"/>
      <c r="AI35" s="372"/>
      <c r="AJ35" s="372"/>
      <c r="AK35" s="372"/>
      <c r="AL35" s="372"/>
      <c r="AM35" s="373"/>
      <c r="AN35" s="374"/>
      <c r="AO35" s="376"/>
      <c r="AP35" s="376"/>
      <c r="AQ35" s="376"/>
      <c r="AR35" s="375"/>
      <c r="AS35" s="372"/>
      <c r="AT35" s="372"/>
      <c r="AU35" s="372"/>
      <c r="AV35" s="372"/>
      <c r="AW35" s="372"/>
      <c r="AX35" s="372"/>
      <c r="AY35" s="372"/>
      <c r="AZ35" s="372"/>
      <c r="BA35" s="372"/>
      <c r="BB35" s="372"/>
      <c r="BC35" s="372"/>
      <c r="BD35" s="372"/>
      <c r="BE35" s="372"/>
      <c r="BF35" s="373"/>
    </row>
    <row r="36" spans="1:58" ht="12.75" customHeight="1" x14ac:dyDescent="0.25">
      <c r="A36" s="326"/>
      <c r="B36" s="370"/>
      <c r="C36" s="370"/>
      <c r="D36" s="370"/>
      <c r="E36" s="370"/>
      <c r="F36" s="375"/>
      <c r="G36" s="372"/>
      <c r="H36" s="372"/>
      <c r="I36" s="372"/>
      <c r="J36" s="372"/>
      <c r="K36" s="372"/>
      <c r="L36" s="372"/>
      <c r="M36" s="372"/>
      <c r="N36" s="372"/>
      <c r="O36" s="372"/>
      <c r="P36" s="372"/>
      <c r="Q36" s="372"/>
      <c r="R36" s="372"/>
      <c r="S36" s="372"/>
      <c r="T36" s="373"/>
      <c r="U36" s="374"/>
      <c r="V36" s="374"/>
      <c r="W36" s="374"/>
      <c r="X36" s="374"/>
      <c r="Y36" s="375"/>
      <c r="Z36" s="372"/>
      <c r="AA36" s="372"/>
      <c r="AB36" s="372"/>
      <c r="AC36" s="372"/>
      <c r="AD36" s="372"/>
      <c r="AE36" s="372"/>
      <c r="AF36" s="372"/>
      <c r="AG36" s="372"/>
      <c r="AH36" s="372"/>
      <c r="AI36" s="372"/>
      <c r="AJ36" s="372"/>
      <c r="AK36" s="372"/>
      <c r="AL36" s="372"/>
      <c r="AM36" s="373"/>
      <c r="AN36" s="374"/>
      <c r="AO36" s="376"/>
      <c r="AP36" s="376"/>
      <c r="AQ36" s="376"/>
      <c r="AR36" s="375"/>
      <c r="AS36" s="372"/>
      <c r="AT36" s="372"/>
      <c r="AU36" s="372"/>
      <c r="AV36" s="372"/>
      <c r="AW36" s="372"/>
      <c r="AX36" s="372"/>
      <c r="AY36" s="372"/>
      <c r="AZ36" s="372"/>
      <c r="BA36" s="372"/>
      <c r="BB36" s="372"/>
      <c r="BC36" s="372"/>
      <c r="BD36" s="372"/>
      <c r="BE36" s="372"/>
      <c r="BF36" s="373"/>
    </row>
    <row r="37" spans="1:58" ht="12.75" customHeight="1" x14ac:dyDescent="0.25">
      <c r="A37" s="326"/>
      <c r="B37" s="370"/>
      <c r="C37" s="370"/>
      <c r="D37" s="370"/>
      <c r="E37" s="370"/>
      <c r="F37" s="375"/>
      <c r="G37" s="372"/>
      <c r="H37" s="372"/>
      <c r="I37" s="372"/>
      <c r="J37" s="372"/>
      <c r="K37" s="372"/>
      <c r="L37" s="372"/>
      <c r="M37" s="372"/>
      <c r="N37" s="372"/>
      <c r="O37" s="372"/>
      <c r="P37" s="372"/>
      <c r="Q37" s="372"/>
      <c r="R37" s="372"/>
      <c r="S37" s="372"/>
      <c r="T37" s="373"/>
      <c r="U37" s="374"/>
      <c r="V37" s="374"/>
      <c r="W37" s="374"/>
      <c r="X37" s="374"/>
      <c r="Y37" s="375"/>
      <c r="Z37" s="372"/>
      <c r="AA37" s="372"/>
      <c r="AB37" s="372"/>
      <c r="AC37" s="372"/>
      <c r="AD37" s="372"/>
      <c r="AE37" s="372"/>
      <c r="AF37" s="372"/>
      <c r="AG37" s="372"/>
      <c r="AH37" s="372"/>
      <c r="AI37" s="372"/>
      <c r="AJ37" s="372"/>
      <c r="AK37" s="372"/>
      <c r="AL37" s="372"/>
      <c r="AM37" s="373"/>
      <c r="AN37" s="374"/>
      <c r="AO37" s="376"/>
      <c r="AP37" s="376"/>
      <c r="AQ37" s="376"/>
      <c r="AR37" s="375"/>
      <c r="AS37" s="372"/>
      <c r="AT37" s="372"/>
      <c r="AU37" s="372"/>
      <c r="AV37" s="372"/>
      <c r="AW37" s="372"/>
      <c r="AX37" s="372"/>
      <c r="AY37" s="372"/>
      <c r="AZ37" s="372"/>
      <c r="BA37" s="372"/>
      <c r="BB37" s="372"/>
      <c r="BC37" s="372"/>
      <c r="BD37" s="372"/>
      <c r="BE37" s="372"/>
      <c r="BF37" s="373"/>
    </row>
    <row r="38" spans="1:58" ht="12.75" customHeight="1" x14ac:dyDescent="0.25">
      <c r="A38" s="326"/>
      <c r="B38" s="370"/>
      <c r="C38" s="370"/>
      <c r="D38" s="370"/>
      <c r="E38" s="370"/>
      <c r="F38" s="375"/>
      <c r="G38" s="372"/>
      <c r="H38" s="372"/>
      <c r="I38" s="372"/>
      <c r="J38" s="372"/>
      <c r="K38" s="372"/>
      <c r="L38" s="372"/>
      <c r="M38" s="372"/>
      <c r="N38" s="372"/>
      <c r="O38" s="372"/>
      <c r="P38" s="372"/>
      <c r="Q38" s="372"/>
      <c r="R38" s="372"/>
      <c r="S38" s="372"/>
      <c r="T38" s="373"/>
      <c r="U38" s="374"/>
      <c r="V38" s="374"/>
      <c r="W38" s="374"/>
      <c r="X38" s="374"/>
      <c r="Y38" s="375"/>
      <c r="Z38" s="372"/>
      <c r="AA38" s="372"/>
      <c r="AB38" s="372"/>
      <c r="AC38" s="372"/>
      <c r="AD38" s="372"/>
      <c r="AE38" s="372"/>
      <c r="AF38" s="372"/>
      <c r="AG38" s="372"/>
      <c r="AH38" s="372"/>
      <c r="AI38" s="372"/>
      <c r="AJ38" s="372"/>
      <c r="AK38" s="372"/>
      <c r="AL38" s="372"/>
      <c r="AM38" s="373"/>
      <c r="AN38" s="374"/>
      <c r="AO38" s="376"/>
      <c r="AP38" s="376"/>
      <c r="AQ38" s="376"/>
      <c r="AR38" s="375"/>
      <c r="AS38" s="372"/>
      <c r="AT38" s="372"/>
      <c r="AU38" s="372"/>
      <c r="AV38" s="372"/>
      <c r="AW38" s="372"/>
      <c r="AX38" s="372"/>
      <c r="AY38" s="372"/>
      <c r="AZ38" s="372"/>
      <c r="BA38" s="372"/>
      <c r="BB38" s="372"/>
      <c r="BC38" s="372"/>
      <c r="BD38" s="372"/>
      <c r="BE38" s="372"/>
      <c r="BF38" s="373"/>
    </row>
    <row r="39" spans="1:58" ht="12.75" customHeight="1" x14ac:dyDescent="0.25">
      <c r="A39" s="326"/>
      <c r="B39" s="370"/>
      <c r="C39" s="370"/>
      <c r="D39" s="370"/>
      <c r="E39" s="370"/>
      <c r="F39" s="375"/>
      <c r="G39" s="372"/>
      <c r="H39" s="372"/>
      <c r="I39" s="372"/>
      <c r="J39" s="372"/>
      <c r="K39" s="372"/>
      <c r="L39" s="372"/>
      <c r="M39" s="372"/>
      <c r="N39" s="372"/>
      <c r="O39" s="372"/>
      <c r="P39" s="372"/>
      <c r="Q39" s="372"/>
      <c r="R39" s="372"/>
      <c r="S39" s="372"/>
      <c r="T39" s="373"/>
      <c r="U39" s="374"/>
      <c r="V39" s="374"/>
      <c r="W39" s="374"/>
      <c r="X39" s="374"/>
      <c r="Y39" s="375"/>
      <c r="Z39" s="372"/>
      <c r="AA39" s="372"/>
      <c r="AB39" s="372"/>
      <c r="AC39" s="372"/>
      <c r="AD39" s="372"/>
      <c r="AE39" s="372"/>
      <c r="AF39" s="372"/>
      <c r="AG39" s="372"/>
      <c r="AH39" s="372"/>
      <c r="AI39" s="372"/>
      <c r="AJ39" s="372"/>
      <c r="AK39" s="372"/>
      <c r="AL39" s="372"/>
      <c r="AM39" s="373"/>
      <c r="AN39" s="374"/>
      <c r="AO39" s="376"/>
      <c r="AP39" s="376"/>
      <c r="AQ39" s="376"/>
      <c r="AR39" s="375"/>
      <c r="AS39" s="372"/>
      <c r="AT39" s="372"/>
      <c r="AU39" s="372"/>
      <c r="AV39" s="372"/>
      <c r="AW39" s="372"/>
      <c r="AX39" s="372"/>
      <c r="AY39" s="372"/>
      <c r="AZ39" s="372"/>
      <c r="BA39" s="372"/>
      <c r="BB39" s="372"/>
      <c r="BC39" s="372"/>
      <c r="BD39" s="372"/>
      <c r="BE39" s="372"/>
      <c r="BF39" s="373"/>
    </row>
    <row r="40" spans="1:58" ht="12.75" customHeight="1" x14ac:dyDescent="0.25">
      <c r="A40" s="326"/>
      <c r="B40" s="376"/>
      <c r="C40" s="376"/>
      <c r="D40" s="376"/>
      <c r="E40" s="376"/>
      <c r="F40" s="380"/>
      <c r="G40" s="380"/>
      <c r="H40" s="380"/>
      <c r="I40" s="380"/>
      <c r="J40" s="380"/>
      <c r="K40" s="380"/>
      <c r="L40" s="380"/>
      <c r="M40" s="380"/>
      <c r="N40" s="380"/>
      <c r="O40" s="380"/>
      <c r="P40" s="380"/>
      <c r="Q40" s="380"/>
      <c r="R40" s="380"/>
      <c r="S40" s="380"/>
      <c r="T40" s="380"/>
      <c r="U40" s="376"/>
      <c r="V40" s="376"/>
      <c r="W40" s="376"/>
      <c r="X40" s="376"/>
      <c r="Y40" s="380"/>
      <c r="Z40" s="380"/>
      <c r="AA40" s="380"/>
      <c r="AB40" s="380"/>
      <c r="AC40" s="380"/>
      <c r="AD40" s="380"/>
      <c r="AE40" s="380"/>
      <c r="AF40" s="380"/>
      <c r="AG40" s="380"/>
      <c r="AH40" s="380"/>
      <c r="AI40" s="380"/>
      <c r="AJ40" s="380"/>
      <c r="AK40" s="380"/>
      <c r="AL40" s="380"/>
      <c r="AM40" s="380"/>
      <c r="AN40" s="374"/>
      <c r="AO40" s="376"/>
      <c r="AP40" s="376"/>
      <c r="AQ40" s="376"/>
      <c r="AR40" s="375" t="s">
        <v>190</v>
      </c>
      <c r="AS40" s="372" t="s">
        <v>190</v>
      </c>
      <c r="AT40" s="372" t="s">
        <v>190</v>
      </c>
      <c r="AU40" s="372" t="s">
        <v>190</v>
      </c>
      <c r="AV40" s="372" t="s">
        <v>190</v>
      </c>
      <c r="AW40" s="372" t="s">
        <v>190</v>
      </c>
      <c r="AX40" s="372" t="s">
        <v>190</v>
      </c>
      <c r="AY40" s="372" t="s">
        <v>190</v>
      </c>
      <c r="AZ40" s="372" t="s">
        <v>190</v>
      </c>
      <c r="BA40" s="372" t="s">
        <v>190</v>
      </c>
      <c r="BB40" s="372" t="s">
        <v>190</v>
      </c>
      <c r="BC40" s="372" t="s">
        <v>190</v>
      </c>
      <c r="BD40" s="372" t="s">
        <v>190</v>
      </c>
      <c r="BE40" s="372" t="s">
        <v>190</v>
      </c>
      <c r="BF40" s="373" t="s">
        <v>190</v>
      </c>
    </row>
    <row r="41" spans="1:58" ht="12.75" customHeight="1" x14ac:dyDescent="0.25">
      <c r="A41" s="326"/>
    </row>
    <row r="42" spans="1:58" ht="12.75" customHeight="1" x14ac:dyDescent="0.25">
      <c r="A42" s="326"/>
      <c r="B42" s="383" t="s">
        <v>148</v>
      </c>
      <c r="C42" s="383"/>
      <c r="D42" s="383"/>
      <c r="E42" s="383"/>
      <c r="F42" s="383"/>
      <c r="G42" s="383"/>
      <c r="H42" s="383"/>
      <c r="I42" s="383"/>
      <c r="J42" s="383"/>
      <c r="K42" s="383"/>
      <c r="L42" s="383"/>
      <c r="M42" s="383"/>
      <c r="N42" s="383"/>
      <c r="O42" s="383"/>
      <c r="P42" s="383"/>
      <c r="Q42" s="383"/>
      <c r="R42" s="383"/>
      <c r="S42" s="383"/>
      <c r="T42" s="383"/>
      <c r="U42" s="383"/>
      <c r="V42" s="383"/>
      <c r="W42" s="383"/>
      <c r="X42" s="383"/>
      <c r="Y42" s="383"/>
      <c r="Z42" s="383"/>
      <c r="AA42" s="383"/>
      <c r="AB42" s="383"/>
      <c r="AC42" s="383"/>
      <c r="AD42" s="383"/>
      <c r="AE42" s="383"/>
      <c r="AF42" s="383"/>
      <c r="AG42" s="383"/>
      <c r="AH42" s="383"/>
      <c r="AI42" s="383"/>
      <c r="AJ42" s="383"/>
      <c r="AK42" s="383"/>
      <c r="AL42" s="383"/>
      <c r="AM42" s="383"/>
      <c r="AN42" s="383"/>
      <c r="AO42" s="383"/>
      <c r="AP42" s="383"/>
      <c r="AQ42" s="383"/>
      <c r="AR42" s="383"/>
      <c r="AS42" s="383"/>
      <c r="AT42" s="383"/>
      <c r="AU42" s="383"/>
      <c r="AV42" s="383"/>
      <c r="AW42" s="383"/>
      <c r="AX42" s="383"/>
      <c r="AY42" s="383"/>
      <c r="AZ42" s="383"/>
      <c r="BA42" s="383"/>
      <c r="BB42" s="383"/>
      <c r="BC42" s="383"/>
      <c r="BD42" s="383"/>
      <c r="BE42" s="383"/>
      <c r="BF42" s="383"/>
    </row>
    <row r="43" spans="1:58" ht="12.75" customHeight="1" x14ac:dyDescent="0.25">
      <c r="A43" s="326"/>
      <c r="B43" s="376" t="s">
        <v>149</v>
      </c>
      <c r="C43" s="376"/>
      <c r="D43" s="376"/>
      <c r="E43" s="376"/>
      <c r="F43" s="376"/>
      <c r="G43" s="376"/>
      <c r="H43" s="376"/>
      <c r="I43" s="376"/>
      <c r="J43" s="376"/>
      <c r="K43" s="376"/>
      <c r="L43" s="376"/>
      <c r="M43" s="376"/>
      <c r="N43" s="376"/>
      <c r="O43" s="376"/>
      <c r="P43" s="376"/>
      <c r="Q43" s="376"/>
      <c r="R43" s="376"/>
      <c r="S43" s="376"/>
      <c r="T43" s="376"/>
      <c r="U43" s="384" t="s">
        <v>150</v>
      </c>
      <c r="V43" s="376"/>
      <c r="W43" s="376"/>
      <c r="X43" s="376"/>
      <c r="Y43" s="376"/>
      <c r="Z43" s="376"/>
      <c r="AA43" s="376"/>
      <c r="AB43" s="376"/>
      <c r="AC43" s="376"/>
      <c r="AD43" s="376"/>
      <c r="AE43" s="376"/>
      <c r="AF43" s="376"/>
      <c r="AG43" s="376"/>
      <c r="AH43" s="376"/>
      <c r="AI43" s="376"/>
      <c r="AJ43" s="376"/>
      <c r="AK43" s="376"/>
      <c r="AL43" s="376"/>
      <c r="AM43" s="376"/>
      <c r="AN43" s="384" t="s">
        <v>151</v>
      </c>
      <c r="AO43" s="376"/>
      <c r="AP43" s="376"/>
      <c r="AQ43" s="376"/>
      <c r="AR43" s="376"/>
      <c r="AS43" s="376"/>
      <c r="AT43" s="376"/>
      <c r="AU43" s="376"/>
      <c r="AV43" s="376"/>
      <c r="AW43" s="376"/>
      <c r="AX43" s="376"/>
      <c r="AY43" s="376"/>
      <c r="AZ43" s="376"/>
      <c r="BA43" s="376"/>
      <c r="BB43" s="376"/>
      <c r="BC43" s="376"/>
      <c r="BD43" s="376"/>
      <c r="BE43" s="376"/>
      <c r="BF43" s="376"/>
    </row>
    <row r="44" spans="1:58" ht="12.75" customHeight="1" x14ac:dyDescent="0.25">
      <c r="A44" s="326"/>
      <c r="B44" s="381" t="s">
        <v>88</v>
      </c>
      <c r="C44" s="382"/>
      <c r="D44" s="382"/>
      <c r="E44" s="382"/>
      <c r="F44" s="382"/>
      <c r="G44" s="382"/>
      <c r="H44" s="382"/>
      <c r="I44" s="382"/>
      <c r="J44" s="382"/>
      <c r="K44" s="382"/>
      <c r="L44" s="382"/>
      <c r="M44" s="382"/>
      <c r="N44" s="382"/>
      <c r="O44" s="382"/>
      <c r="P44" s="382"/>
      <c r="Q44" s="382"/>
      <c r="R44" s="382"/>
      <c r="S44" s="382"/>
      <c r="T44" s="382"/>
      <c r="U44" s="382"/>
      <c r="V44" s="382"/>
      <c r="W44" s="382"/>
      <c r="X44" s="382"/>
      <c r="Y44" s="382"/>
      <c r="Z44" s="382"/>
      <c r="AA44" s="382"/>
      <c r="AB44" s="382"/>
      <c r="AC44" s="382"/>
      <c r="AD44" s="382"/>
      <c r="AE44" s="382"/>
      <c r="AF44" s="382"/>
      <c r="AG44" s="382"/>
      <c r="AH44" s="382"/>
      <c r="AI44" s="382"/>
      <c r="AJ44" s="382"/>
      <c r="AK44" s="382"/>
      <c r="AL44" s="382"/>
      <c r="AM44" s="382"/>
      <c r="AN44" s="382"/>
      <c r="AO44" s="382"/>
      <c r="AP44" s="382"/>
      <c r="AQ44" s="382"/>
      <c r="AR44" s="382"/>
      <c r="AS44" s="382"/>
      <c r="AT44" s="382"/>
      <c r="AU44" s="382"/>
      <c r="AV44" s="382"/>
      <c r="AW44" s="382"/>
      <c r="AX44" s="382"/>
      <c r="AY44" s="382"/>
      <c r="AZ44" s="382"/>
      <c r="BA44" s="382"/>
      <c r="BB44" s="382"/>
      <c r="BC44" s="382"/>
      <c r="BD44" s="382"/>
      <c r="BE44" s="382"/>
      <c r="BF44" s="382"/>
    </row>
    <row r="45" spans="1:58" ht="12.75" customHeight="1" x14ac:dyDescent="0.25">
      <c r="A45" s="326"/>
      <c r="B45" s="381"/>
      <c r="C45" s="382"/>
      <c r="D45" s="382"/>
      <c r="E45" s="382"/>
      <c r="F45" s="382"/>
      <c r="G45" s="382"/>
      <c r="H45" s="382"/>
      <c r="I45" s="382"/>
      <c r="J45" s="382"/>
      <c r="K45" s="382"/>
      <c r="L45" s="382"/>
      <c r="M45" s="382"/>
      <c r="N45" s="382"/>
      <c r="O45" s="382"/>
      <c r="P45" s="382"/>
      <c r="Q45" s="382"/>
      <c r="R45" s="382"/>
      <c r="S45" s="382"/>
      <c r="T45" s="382"/>
      <c r="U45" s="382"/>
      <c r="V45" s="382"/>
      <c r="W45" s="382"/>
      <c r="X45" s="382"/>
      <c r="Y45" s="382"/>
      <c r="Z45" s="382"/>
      <c r="AA45" s="382"/>
      <c r="AB45" s="382"/>
      <c r="AC45" s="382"/>
      <c r="AD45" s="382"/>
      <c r="AE45" s="382"/>
      <c r="AF45" s="382"/>
      <c r="AG45" s="382"/>
      <c r="AH45" s="382"/>
      <c r="AI45" s="382"/>
      <c r="AJ45" s="382"/>
      <c r="AK45" s="382"/>
      <c r="AL45" s="382"/>
      <c r="AM45" s="382"/>
      <c r="AN45" s="382"/>
      <c r="AO45" s="382"/>
      <c r="AP45" s="382"/>
      <c r="AQ45" s="382"/>
      <c r="AR45" s="382"/>
      <c r="AS45" s="382"/>
      <c r="AT45" s="382"/>
      <c r="AU45" s="382"/>
      <c r="AV45" s="382"/>
      <c r="AW45" s="382"/>
      <c r="AX45" s="382"/>
      <c r="AY45" s="382"/>
      <c r="AZ45" s="382"/>
      <c r="BA45" s="382"/>
      <c r="BB45" s="382"/>
      <c r="BC45" s="382"/>
      <c r="BD45" s="382"/>
      <c r="BE45" s="382"/>
      <c r="BF45" s="382"/>
    </row>
    <row r="46" spans="1:58" ht="12.75" customHeight="1" x14ac:dyDescent="0.25">
      <c r="A46" s="326"/>
      <c r="B46" s="381"/>
      <c r="C46" s="382"/>
      <c r="D46" s="382"/>
      <c r="E46" s="382"/>
      <c r="F46" s="382"/>
      <c r="G46" s="382"/>
      <c r="H46" s="382"/>
      <c r="I46" s="382"/>
      <c r="J46" s="382"/>
      <c r="K46" s="382"/>
      <c r="L46" s="382"/>
      <c r="M46" s="382"/>
      <c r="N46" s="382"/>
      <c r="O46" s="382"/>
      <c r="P46" s="382"/>
      <c r="Q46" s="382"/>
      <c r="R46" s="382"/>
      <c r="S46" s="382"/>
      <c r="T46" s="382"/>
      <c r="U46" s="382"/>
      <c r="V46" s="382"/>
      <c r="W46" s="382"/>
      <c r="X46" s="382"/>
      <c r="Y46" s="382"/>
      <c r="Z46" s="382"/>
      <c r="AA46" s="382"/>
      <c r="AB46" s="382"/>
      <c r="AC46" s="382"/>
      <c r="AD46" s="382"/>
      <c r="AE46" s="382"/>
      <c r="AF46" s="382"/>
      <c r="AG46" s="382"/>
      <c r="AH46" s="382"/>
      <c r="AI46" s="382"/>
      <c r="AJ46" s="382"/>
      <c r="AK46" s="382"/>
      <c r="AL46" s="382"/>
      <c r="AM46" s="382"/>
      <c r="AN46" s="382"/>
      <c r="AO46" s="382"/>
      <c r="AP46" s="382"/>
      <c r="AQ46" s="382"/>
      <c r="AR46" s="382"/>
      <c r="AS46" s="382"/>
      <c r="AT46" s="382"/>
      <c r="AU46" s="382"/>
      <c r="AV46" s="382"/>
      <c r="AW46" s="382"/>
      <c r="AX46" s="382"/>
      <c r="AY46" s="382"/>
      <c r="AZ46" s="382"/>
      <c r="BA46" s="382"/>
      <c r="BB46" s="382"/>
      <c r="BC46" s="382"/>
      <c r="BD46" s="382"/>
      <c r="BE46" s="382"/>
      <c r="BF46" s="382"/>
    </row>
    <row r="47" spans="1:58" ht="12.75" customHeight="1" x14ac:dyDescent="0.25">
      <c r="A47" s="326"/>
    </row>
    <row r="48" spans="1:58" ht="12.75" customHeight="1" x14ac:dyDescent="0.25">
      <c r="A48" s="326"/>
      <c r="B48" s="367" t="s">
        <v>152</v>
      </c>
      <c r="C48" s="347"/>
      <c r="D48" s="347"/>
      <c r="E48" s="347"/>
      <c r="F48" s="347"/>
      <c r="G48" s="347"/>
      <c r="H48" s="347"/>
      <c r="I48" s="347"/>
      <c r="J48" s="347"/>
      <c r="K48" s="347"/>
      <c r="L48" s="347"/>
      <c r="M48" s="347"/>
      <c r="N48" s="347"/>
      <c r="O48" s="347"/>
      <c r="P48" s="347"/>
      <c r="Q48" s="347"/>
      <c r="R48" s="347"/>
      <c r="S48" s="347"/>
      <c r="T48" s="347"/>
      <c r="U48" s="347"/>
      <c r="V48" s="347"/>
      <c r="W48" s="347"/>
      <c r="X48" s="347"/>
      <c r="Y48" s="347"/>
      <c r="Z48" s="347"/>
      <c r="AA48" s="347"/>
      <c r="AB48" s="347"/>
      <c r="AC48" s="347"/>
      <c r="AD48" s="347"/>
      <c r="AE48" s="347"/>
      <c r="AF48" s="347"/>
      <c r="AG48" s="347"/>
      <c r="AH48" s="347"/>
      <c r="AI48" s="347"/>
      <c r="AJ48" s="347"/>
      <c r="AK48" s="347"/>
      <c r="AL48" s="347"/>
      <c r="AM48" s="347"/>
      <c r="AN48" s="347"/>
      <c r="AO48" s="347"/>
      <c r="AP48" s="347"/>
      <c r="AQ48" s="347"/>
      <c r="AR48" s="347"/>
      <c r="AS48" s="347"/>
      <c r="AT48" s="347"/>
      <c r="AU48" s="347"/>
      <c r="AV48" s="347"/>
      <c r="AW48" s="347"/>
      <c r="AX48" s="347"/>
      <c r="AY48" s="347"/>
      <c r="AZ48" s="347"/>
      <c r="BA48" s="347"/>
      <c r="BB48" s="347"/>
      <c r="BC48" s="347"/>
      <c r="BD48" s="347"/>
      <c r="BE48" s="347"/>
      <c r="BF48" s="347"/>
    </row>
    <row r="49" spans="1:58" ht="12.75" customHeight="1" x14ac:dyDescent="0.25">
      <c r="A49" s="326"/>
      <c r="B49" s="386" t="s">
        <v>153</v>
      </c>
      <c r="C49" s="387"/>
      <c r="D49" s="387"/>
      <c r="E49" s="387"/>
      <c r="F49" s="387"/>
      <c r="G49" s="387"/>
      <c r="H49" s="387"/>
      <c r="I49" s="387"/>
      <c r="J49" s="387"/>
      <c r="K49" s="387"/>
      <c r="L49" s="387"/>
      <c r="M49" s="387"/>
      <c r="N49" s="387"/>
      <c r="O49" s="387"/>
      <c r="P49" s="387"/>
      <c r="Q49" s="387"/>
      <c r="R49" s="387"/>
      <c r="S49" s="387"/>
      <c r="T49" s="387"/>
      <c r="U49" s="387"/>
      <c r="V49" s="387"/>
      <c r="W49" s="387"/>
      <c r="X49" s="387"/>
      <c r="Y49" s="387"/>
      <c r="Z49" s="387"/>
      <c r="AA49" s="387"/>
      <c r="AB49" s="387"/>
      <c r="AC49" s="387"/>
      <c r="AD49" s="387"/>
      <c r="AE49" s="387"/>
      <c r="AF49" s="387"/>
      <c r="AG49" s="387"/>
      <c r="AH49" s="387"/>
      <c r="AI49" s="387"/>
      <c r="AJ49" s="387"/>
      <c r="AK49" s="387"/>
      <c r="AL49" s="387"/>
      <c r="AM49" s="387"/>
      <c r="AN49" s="387"/>
      <c r="AO49" s="387"/>
      <c r="AP49" s="387"/>
      <c r="AQ49" s="387"/>
      <c r="AR49" s="387"/>
      <c r="AS49" s="387"/>
      <c r="AT49" s="387"/>
      <c r="AU49" s="387"/>
      <c r="AV49" s="387"/>
      <c r="AW49" s="387"/>
      <c r="AX49" s="387"/>
      <c r="AY49" s="348">
        <v>0</v>
      </c>
      <c r="AZ49" s="350"/>
      <c r="BA49" s="350"/>
      <c r="BB49" s="350"/>
      <c r="BC49" s="350"/>
      <c r="BD49" s="350"/>
      <c r="BE49" s="350"/>
      <c r="BF49" s="350"/>
    </row>
    <row r="50" spans="1:58" ht="12.75" customHeight="1" x14ac:dyDescent="0.25">
      <c r="A50" s="326"/>
      <c r="B50" s="386" t="s">
        <v>154</v>
      </c>
      <c r="C50" s="387"/>
      <c r="D50" s="387"/>
      <c r="E50" s="387"/>
      <c r="F50" s="387"/>
      <c r="G50" s="387"/>
      <c r="H50" s="387"/>
      <c r="I50" s="387"/>
      <c r="J50" s="387"/>
      <c r="K50" s="387"/>
      <c r="L50" s="387"/>
      <c r="M50" s="387"/>
      <c r="N50" s="387"/>
      <c r="O50" s="387"/>
      <c r="P50" s="387"/>
      <c r="Q50" s="387"/>
      <c r="R50" s="387"/>
      <c r="S50" s="387"/>
      <c r="T50" s="387"/>
      <c r="U50" s="387"/>
      <c r="V50" s="387"/>
      <c r="W50" s="387"/>
      <c r="X50" s="387"/>
      <c r="Y50" s="387"/>
      <c r="Z50" s="387"/>
      <c r="AA50" s="387"/>
      <c r="AB50" s="387"/>
      <c r="AC50" s="387"/>
      <c r="AD50" s="387"/>
      <c r="AE50" s="387"/>
      <c r="AF50" s="387"/>
      <c r="AG50" s="387"/>
      <c r="AH50" s="387"/>
      <c r="AI50" s="387"/>
      <c r="AJ50" s="387"/>
      <c r="AK50" s="387"/>
      <c r="AL50" s="387"/>
      <c r="AM50" s="387"/>
      <c r="AN50" s="387"/>
      <c r="AO50" s="387"/>
      <c r="AP50" s="387"/>
      <c r="AQ50" s="387"/>
      <c r="AR50" s="387"/>
      <c r="AS50" s="387"/>
      <c r="AT50" s="387"/>
      <c r="AU50" s="387"/>
      <c r="AV50" s="387"/>
      <c r="AW50" s="387"/>
      <c r="AX50" s="387"/>
      <c r="AY50" s="348">
        <v>0</v>
      </c>
      <c r="AZ50" s="348"/>
      <c r="BA50" s="348"/>
      <c r="BB50" s="348"/>
      <c r="BC50" s="348"/>
      <c r="BD50" s="348"/>
      <c r="BE50" s="348"/>
      <c r="BF50" s="348"/>
    </row>
    <row r="51" spans="1:58" ht="12.75" customHeight="1" x14ac:dyDescent="0.25">
      <c r="A51" s="326"/>
      <c r="B51" s="386" t="s">
        <v>155</v>
      </c>
      <c r="C51" s="386"/>
      <c r="D51" s="386"/>
      <c r="E51" s="386"/>
      <c r="F51" s="386"/>
      <c r="G51" s="386"/>
      <c r="H51" s="386"/>
      <c r="I51" s="386"/>
      <c r="J51" s="386"/>
      <c r="K51" s="386"/>
      <c r="L51" s="386"/>
      <c r="M51" s="386"/>
      <c r="N51" s="388" t="e">
        <f>IF(AND(ISNUMBER(AY49),ISNUMBER(AY50)),AY50/AY49*100,"XX.XX")</f>
        <v>#DIV/0!</v>
      </c>
      <c r="O51" s="389"/>
      <c r="P51" s="389"/>
      <c r="Q51" s="389"/>
      <c r="R51" s="389"/>
      <c r="S51" s="389"/>
      <c r="T51" s="389"/>
      <c r="U51" s="389"/>
      <c r="V51" s="331" t="s">
        <v>139</v>
      </c>
      <c r="W51" s="329"/>
      <c r="X51" s="329"/>
      <c r="Y51" s="329"/>
      <c r="Z51" s="349" t="s">
        <v>156</v>
      </c>
      <c r="AA51" s="349"/>
      <c r="AB51" s="349"/>
      <c r="AC51" s="349"/>
      <c r="AD51" s="349"/>
      <c r="AE51" s="349"/>
      <c r="AF51" s="349"/>
      <c r="AG51" s="349"/>
      <c r="AH51" s="349"/>
      <c r="AI51" s="349"/>
      <c r="AJ51" s="349"/>
      <c r="AK51" s="349"/>
      <c r="AL51" s="349"/>
      <c r="AM51" s="349"/>
      <c r="AN51" s="390" t="s">
        <v>191</v>
      </c>
      <c r="AO51" s="391"/>
      <c r="AP51" s="391"/>
      <c r="AQ51" s="391"/>
      <c r="AR51" s="391"/>
      <c r="AS51" s="391"/>
      <c r="AT51" s="391"/>
      <c r="AU51" s="391"/>
      <c r="AV51" s="327" t="s">
        <v>139</v>
      </c>
    </row>
    <row r="52" spans="1:58" ht="12.75" customHeight="1" x14ac:dyDescent="0.25">
      <c r="A52" s="326"/>
    </row>
    <row r="53" spans="1:58" ht="12.75" customHeight="1" x14ac:dyDescent="0.25">
      <c r="A53" s="326"/>
    </row>
    <row r="54" spans="1:58" ht="12.75" customHeight="1" x14ac:dyDescent="0.25">
      <c r="A54" s="326"/>
      <c r="B54" s="347" t="s">
        <v>157</v>
      </c>
      <c r="C54" s="347"/>
      <c r="D54" s="347"/>
      <c r="E54" s="347"/>
      <c r="F54" s="347"/>
      <c r="G54" s="347"/>
      <c r="H54" s="347"/>
      <c r="I54" s="348" t="s">
        <v>192</v>
      </c>
      <c r="J54" s="350"/>
      <c r="K54" s="350"/>
      <c r="L54" s="350"/>
      <c r="M54" s="350"/>
      <c r="N54" s="350"/>
      <c r="O54" s="350"/>
      <c r="P54" s="350"/>
      <c r="Q54" s="350"/>
      <c r="R54" s="350"/>
      <c r="S54" s="350"/>
      <c r="T54" s="350"/>
      <c r="U54" s="350"/>
      <c r="V54" s="350"/>
      <c r="W54" s="350"/>
      <c r="X54" s="350"/>
      <c r="Y54" s="350"/>
      <c r="Z54" s="350"/>
      <c r="AA54" s="350"/>
      <c r="AB54" s="350"/>
      <c r="AC54" s="350"/>
      <c r="AD54" s="350"/>
      <c r="AE54" s="350"/>
      <c r="AF54" s="350"/>
      <c r="AG54" s="350"/>
      <c r="AH54" s="350"/>
      <c r="AI54" s="350"/>
      <c r="AJ54" s="350"/>
      <c r="AK54" s="350"/>
      <c r="AL54" s="350"/>
      <c r="AM54" s="350"/>
      <c r="AN54" s="350"/>
      <c r="AO54" s="350"/>
      <c r="AP54" s="350"/>
      <c r="AQ54" s="350"/>
      <c r="AR54" s="350"/>
      <c r="AS54" s="347" t="s">
        <v>3</v>
      </c>
      <c r="AT54" s="347"/>
      <c r="AU54" s="347"/>
      <c r="AV54" s="385" t="s">
        <v>193</v>
      </c>
      <c r="AW54" s="350"/>
      <c r="AX54" s="350"/>
      <c r="AY54" s="350"/>
      <c r="AZ54" s="350"/>
      <c r="BA54" s="350"/>
      <c r="BB54" s="350"/>
      <c r="BC54" s="350"/>
      <c r="BD54" s="350"/>
      <c r="BE54" s="350"/>
      <c r="BF54" s="350"/>
    </row>
    <row r="55" spans="1:58" ht="12.75" customHeight="1" x14ac:dyDescent="0.25">
      <c r="A55" s="326"/>
    </row>
    <row r="56" spans="1:58" ht="12.75" customHeight="1" x14ac:dyDescent="0.25">
      <c r="A56" s="326"/>
    </row>
    <row r="57" spans="1:58" ht="12.75" customHeight="1" x14ac:dyDescent="0.25">
      <c r="A57" s="326"/>
    </row>
    <row r="58" spans="1:58" ht="12.75" customHeight="1" x14ac:dyDescent="0.25">
      <c r="A58" s="326"/>
    </row>
    <row r="59" spans="1:58" ht="12.75" customHeight="1" x14ac:dyDescent="0.25">
      <c r="A59" s="326"/>
    </row>
    <row r="60" spans="1:58" ht="12.75" customHeight="1" x14ac:dyDescent="0.25">
      <c r="A60" s="326"/>
    </row>
    <row r="61" spans="1:58" ht="12.75" customHeight="1" x14ac:dyDescent="0.25"/>
    <row r="62" spans="1:58" ht="12.75" customHeight="1" x14ac:dyDescent="0.25"/>
    <row r="63" spans="1:58" ht="12.75" customHeight="1" x14ac:dyDescent="0.25"/>
    <row r="64" spans="1:5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mergeCells count="133">
    <mergeCell ref="B54:H54"/>
    <mergeCell ref="I54:AR54"/>
    <mergeCell ref="AS54:AU54"/>
    <mergeCell ref="AV54:BF54"/>
    <mergeCell ref="B48:BF48"/>
    <mergeCell ref="B49:AX49"/>
    <mergeCell ref="AY49:BF49"/>
    <mergeCell ref="B50:AX50"/>
    <mergeCell ref="AY50:BF50"/>
    <mergeCell ref="B51:M51"/>
    <mergeCell ref="N51:U51"/>
    <mergeCell ref="Z51:AM51"/>
    <mergeCell ref="AN51:AU51"/>
    <mergeCell ref="B45:T45"/>
    <mergeCell ref="U45:AM45"/>
    <mergeCell ref="AN45:BF45"/>
    <mergeCell ref="B46:T46"/>
    <mergeCell ref="U46:AM46"/>
    <mergeCell ref="AN46:BF46"/>
    <mergeCell ref="B42:BF42"/>
    <mergeCell ref="B43:T43"/>
    <mergeCell ref="U43:AM43"/>
    <mergeCell ref="AN43:BF43"/>
    <mergeCell ref="B44:T44"/>
    <mergeCell ref="U44:AM44"/>
    <mergeCell ref="AN44:BF44"/>
    <mergeCell ref="B40:E40"/>
    <mergeCell ref="F40:T40"/>
    <mergeCell ref="U40:X40"/>
    <mergeCell ref="Y40:AM40"/>
    <mergeCell ref="AN40:AQ40"/>
    <mergeCell ref="AR40:BF40"/>
    <mergeCell ref="B39:E39"/>
    <mergeCell ref="F39:T39"/>
    <mergeCell ref="U39:X39"/>
    <mergeCell ref="Y39:AM39"/>
    <mergeCell ref="AN39:AQ39"/>
    <mergeCell ref="AR39:BF39"/>
    <mergeCell ref="B38:E38"/>
    <mergeCell ref="F38:T38"/>
    <mergeCell ref="U38:X38"/>
    <mergeCell ref="Y38:AM38"/>
    <mergeCell ref="AN38:AQ38"/>
    <mergeCell ref="AR38:BF38"/>
    <mergeCell ref="B37:E37"/>
    <mergeCell ref="F37:T37"/>
    <mergeCell ref="U37:X37"/>
    <mergeCell ref="Y37:AM37"/>
    <mergeCell ref="AN37:AQ37"/>
    <mergeCell ref="AR37:BF37"/>
    <mergeCell ref="B36:E36"/>
    <mergeCell ref="F36:T36"/>
    <mergeCell ref="U36:X36"/>
    <mergeCell ref="Y36:AM36"/>
    <mergeCell ref="AN36:AQ36"/>
    <mergeCell ref="AR36:BF36"/>
    <mergeCell ref="B35:E35"/>
    <mergeCell ref="F35:T35"/>
    <mergeCell ref="U35:X35"/>
    <mergeCell ref="Y35:AM35"/>
    <mergeCell ref="AN35:AQ35"/>
    <mergeCell ref="AR35:BF35"/>
    <mergeCell ref="B34:E34"/>
    <mergeCell ref="F34:T34"/>
    <mergeCell ref="U34:X34"/>
    <mergeCell ref="Y34:AM34"/>
    <mergeCell ref="AN34:AQ34"/>
    <mergeCell ref="AR34:BF34"/>
    <mergeCell ref="B33:E33"/>
    <mergeCell ref="F33:T33"/>
    <mergeCell ref="U33:X33"/>
    <mergeCell ref="Y33:AM33"/>
    <mergeCell ref="AN33:AQ33"/>
    <mergeCell ref="AR33:BF33"/>
    <mergeCell ref="B32:E32"/>
    <mergeCell ref="F32:T32"/>
    <mergeCell ref="U32:X32"/>
    <mergeCell ref="Y32:AM32"/>
    <mergeCell ref="AN32:AQ32"/>
    <mergeCell ref="AR32:BF32"/>
    <mergeCell ref="B31:E31"/>
    <mergeCell ref="F31:T31"/>
    <mergeCell ref="U31:X31"/>
    <mergeCell ref="Y31:AM31"/>
    <mergeCell ref="AN31:AQ31"/>
    <mergeCell ref="AR31:BF31"/>
    <mergeCell ref="B30:E30"/>
    <mergeCell ref="F30:T30"/>
    <mergeCell ref="U30:X30"/>
    <mergeCell ref="Y30:AM30"/>
    <mergeCell ref="AN30:AQ30"/>
    <mergeCell ref="AR30:BF30"/>
    <mergeCell ref="B27:E29"/>
    <mergeCell ref="F27:T29"/>
    <mergeCell ref="U27:X29"/>
    <mergeCell ref="Y27:AM29"/>
    <mergeCell ref="AN27:AQ29"/>
    <mergeCell ref="AR27:BF29"/>
    <mergeCell ref="F19:U19"/>
    <mergeCell ref="V19:AH19"/>
    <mergeCell ref="AI19:AZ19"/>
    <mergeCell ref="B22:T22"/>
    <mergeCell ref="B23:BF23"/>
    <mergeCell ref="B24:BF25"/>
    <mergeCell ref="F17:U17"/>
    <mergeCell ref="V17:AH17"/>
    <mergeCell ref="AI17:AZ17"/>
    <mergeCell ref="F18:U18"/>
    <mergeCell ref="V18:AH18"/>
    <mergeCell ref="AI18:AZ18"/>
    <mergeCell ref="B11:AV11"/>
    <mergeCell ref="AW11:BB11"/>
    <mergeCell ref="B12:AQ12"/>
    <mergeCell ref="AR12:AW12"/>
    <mergeCell ref="B13:BE13"/>
    <mergeCell ref="F16:U16"/>
    <mergeCell ref="V16:AH16"/>
    <mergeCell ref="AI16:AZ16"/>
    <mergeCell ref="B6:E6"/>
    <mergeCell ref="F6:K6"/>
    <mergeCell ref="L6:W6"/>
    <mergeCell ref="X6:AU6"/>
    <mergeCell ref="B10:AP10"/>
    <mergeCell ref="AQ10:AV10"/>
    <mergeCell ref="B1:BF1"/>
    <mergeCell ref="B2:BF2"/>
    <mergeCell ref="B3:BF3"/>
    <mergeCell ref="B5:E5"/>
    <mergeCell ref="F5:K5"/>
    <mergeCell ref="L5:W5"/>
    <mergeCell ref="X5:AU5"/>
    <mergeCell ref="AV5:AY5"/>
    <mergeCell ref="AZ5:BF5"/>
  </mergeCells>
  <pageMargins left="0.7" right="0.7" top="0.75" bottom="0.75" header="0.3" footer="0.3"/>
  <pageSetup scale="8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55"/>
  <sheetViews>
    <sheetView workbookViewId="0">
      <selection activeCell="P47" sqref="P46:P47"/>
    </sheetView>
  </sheetViews>
  <sheetFormatPr defaultColWidth="9.33203125" defaultRowHeight="12.75" x14ac:dyDescent="0.2"/>
  <cols>
    <col min="1" max="1" width="9" style="48" bestFit="1" customWidth="1" collapsed="1"/>
    <col min="2" max="2" width="10.33203125" style="48" customWidth="1" collapsed="1"/>
    <col min="3" max="8" width="10.83203125" style="48" customWidth="1" collapsed="1"/>
    <col min="9" max="9" width="9.6640625" style="48" bestFit="1" customWidth="1" collapsed="1"/>
    <col min="10" max="10" width="12.33203125" style="48" customWidth="1" collapsed="1"/>
    <col min="11" max="11" width="12" style="48" customWidth="1" collapsed="1"/>
    <col min="12" max="12" width="9.33203125" style="48" customWidth="1" collapsed="1"/>
    <col min="13" max="13" width="9.33203125" style="48" collapsed="1"/>
    <col min="14" max="14" width="9.33203125" style="48"/>
    <col min="15" max="15" width="9.33203125" style="48" hidden="1" customWidth="1" collapsed="1"/>
    <col min="16" max="16384" width="9.33203125" style="48" collapsed="1"/>
  </cols>
  <sheetData>
    <row r="1" spans="1:15" ht="18.75" x14ac:dyDescent="0.3">
      <c r="A1" s="394" t="s">
        <v>8</v>
      </c>
      <c r="B1" s="394"/>
      <c r="C1" s="394"/>
      <c r="D1" s="394"/>
      <c r="E1" s="394"/>
      <c r="F1" s="394"/>
      <c r="G1" s="394"/>
      <c r="H1" s="394"/>
      <c r="I1" s="394"/>
      <c r="J1" s="394"/>
      <c r="K1" s="394"/>
    </row>
    <row r="2" spans="1:15" x14ac:dyDescent="0.2">
      <c r="A2" s="395"/>
      <c r="B2" s="395"/>
      <c r="C2" s="395"/>
      <c r="D2" s="395"/>
      <c r="E2" s="395"/>
      <c r="F2" s="395"/>
      <c r="G2" s="395"/>
      <c r="H2" s="395"/>
      <c r="I2" s="395"/>
      <c r="J2" s="395"/>
    </row>
    <row r="3" spans="1:15" x14ac:dyDescent="0.2">
      <c r="B3" s="50" t="s">
        <v>0</v>
      </c>
      <c r="C3" s="396" t="s">
        <v>185</v>
      </c>
      <c r="D3" s="396"/>
      <c r="E3" s="396"/>
      <c r="H3" s="50" t="s">
        <v>22</v>
      </c>
      <c r="I3" s="398" t="s">
        <v>89</v>
      </c>
      <c r="J3" s="398"/>
      <c r="K3" s="398"/>
      <c r="O3" s="47" t="s">
        <v>80</v>
      </c>
    </row>
    <row r="4" spans="1:15" x14ac:dyDescent="0.2">
      <c r="B4" s="50" t="s">
        <v>2</v>
      </c>
      <c r="C4" s="397">
        <v>2018</v>
      </c>
      <c r="D4" s="397"/>
      <c r="E4" s="397"/>
      <c r="H4" s="50" t="s">
        <v>21</v>
      </c>
      <c r="I4" s="399" t="s">
        <v>158</v>
      </c>
      <c r="J4" s="399"/>
      <c r="K4" s="399"/>
      <c r="O4" s="47" t="s">
        <v>82</v>
      </c>
    </row>
    <row r="5" spans="1:15" x14ac:dyDescent="0.2">
      <c r="B5" s="50" t="s">
        <v>19</v>
      </c>
      <c r="C5" s="397">
        <v>22011</v>
      </c>
      <c r="D5" s="397"/>
      <c r="E5" s="397"/>
      <c r="H5" s="50" t="s">
        <v>1</v>
      </c>
      <c r="I5" s="399" t="s">
        <v>159</v>
      </c>
      <c r="J5" s="399"/>
      <c r="K5" s="399"/>
      <c r="O5" s="47" t="s">
        <v>83</v>
      </c>
    </row>
    <row r="6" spans="1:15" x14ac:dyDescent="0.2">
      <c r="H6" s="50" t="s">
        <v>20</v>
      </c>
      <c r="I6" s="399" t="s">
        <v>195</v>
      </c>
      <c r="J6" s="399"/>
      <c r="K6" s="399"/>
      <c r="O6" s="47" t="s">
        <v>84</v>
      </c>
    </row>
    <row r="7" spans="1:15" x14ac:dyDescent="0.2">
      <c r="A7" s="300" t="s">
        <v>194</v>
      </c>
      <c r="B7" s="300"/>
      <c r="C7" s="300"/>
      <c r="D7" s="300"/>
      <c r="E7" s="300"/>
      <c r="F7" s="299"/>
      <c r="G7" s="403" t="s">
        <v>164</v>
      </c>
      <c r="H7" s="403"/>
      <c r="I7" s="403"/>
      <c r="J7" s="403"/>
      <c r="K7" s="403"/>
      <c r="M7" s="298"/>
      <c r="N7" s="298"/>
      <c r="O7" s="47" t="s">
        <v>85</v>
      </c>
    </row>
    <row r="8" spans="1:15" x14ac:dyDescent="0.2">
      <c r="A8" s="315" t="s">
        <v>165</v>
      </c>
      <c r="B8" s="315"/>
      <c r="C8" s="315"/>
      <c r="D8" s="315"/>
      <c r="E8" s="315"/>
      <c r="F8" s="315"/>
      <c r="G8" s="315"/>
      <c r="H8" s="315"/>
      <c r="I8" s="315"/>
      <c r="J8" s="298"/>
      <c r="K8" s="298"/>
      <c r="O8" s="47" t="s">
        <v>87</v>
      </c>
    </row>
    <row r="9" spans="1:15" ht="13.35" customHeight="1" x14ac:dyDescent="0.2">
      <c r="A9" s="404" t="s">
        <v>166</v>
      </c>
      <c r="B9" s="404"/>
      <c r="C9" s="404"/>
      <c r="D9" s="404"/>
      <c r="E9" s="404"/>
      <c r="F9" s="404"/>
      <c r="G9" s="404"/>
      <c r="H9" s="404"/>
      <c r="I9" s="404"/>
      <c r="J9" s="298"/>
      <c r="K9" s="298"/>
      <c r="L9" s="47"/>
    </row>
    <row r="10" spans="1:15" ht="13.5" thickBot="1" x14ac:dyDescent="0.25">
      <c r="A10" s="404"/>
      <c r="B10" s="404"/>
      <c r="C10" s="404"/>
      <c r="D10" s="404"/>
      <c r="E10" s="404"/>
      <c r="F10" s="404"/>
      <c r="G10" s="404"/>
      <c r="H10" s="404"/>
      <c r="I10" s="404"/>
      <c r="J10" s="298"/>
      <c r="K10" s="298"/>
      <c r="L10" s="47"/>
    </row>
    <row r="11" spans="1:15" ht="14.25" thickTop="1" thickBot="1" x14ac:dyDescent="0.25">
      <c r="A11" s="49"/>
      <c r="B11" s="49"/>
      <c r="C11" s="400" t="s">
        <v>9</v>
      </c>
      <c r="D11" s="401"/>
      <c r="E11" s="401"/>
      <c r="F11" s="401"/>
      <c r="G11" s="401"/>
      <c r="H11" s="402"/>
      <c r="I11" s="51"/>
      <c r="J11" s="51"/>
    </row>
    <row r="12" spans="1:15" s="55" customFormat="1" ht="14.25" customHeight="1" thickTop="1" x14ac:dyDescent="0.2">
      <c r="A12" s="52"/>
      <c r="B12" s="53" t="s">
        <v>12</v>
      </c>
      <c r="C12" s="335">
        <v>0</v>
      </c>
      <c r="D12" s="335">
        <v>0.16666666666666666</v>
      </c>
      <c r="E12" s="335">
        <v>0.33333333333333331</v>
      </c>
      <c r="F12" s="335">
        <v>0.5</v>
      </c>
      <c r="G12" s="335">
        <v>0.66666666666666663</v>
      </c>
      <c r="H12" s="335">
        <v>0.83333333333333337</v>
      </c>
      <c r="I12" s="53" t="s">
        <v>16</v>
      </c>
      <c r="J12" s="53" t="s">
        <v>17</v>
      </c>
      <c r="K12" s="54" t="s">
        <v>17</v>
      </c>
    </row>
    <row r="13" spans="1:15" s="55" customFormat="1" ht="21" customHeight="1" x14ac:dyDescent="0.2">
      <c r="A13" s="56" t="s">
        <v>3</v>
      </c>
      <c r="B13" s="57" t="s">
        <v>13</v>
      </c>
      <c r="C13" s="57" t="s">
        <v>79</v>
      </c>
      <c r="D13" s="57" t="s">
        <v>79</v>
      </c>
      <c r="E13" s="57" t="s">
        <v>79</v>
      </c>
      <c r="F13" s="57" t="s">
        <v>79</v>
      </c>
      <c r="G13" s="57" t="s">
        <v>79</v>
      </c>
      <c r="H13" s="57" t="s">
        <v>79</v>
      </c>
      <c r="I13" s="57" t="s">
        <v>4</v>
      </c>
      <c r="J13" s="57" t="s">
        <v>18</v>
      </c>
      <c r="K13" s="58" t="s">
        <v>5</v>
      </c>
    </row>
    <row r="14" spans="1:15" s="55" customFormat="1" ht="19.5" customHeight="1" thickBot="1" x14ac:dyDescent="0.25">
      <c r="A14" s="59"/>
      <c r="B14" s="60" t="s">
        <v>14</v>
      </c>
      <c r="C14" s="60" t="s">
        <v>15</v>
      </c>
      <c r="D14" s="60" t="s">
        <v>15</v>
      </c>
      <c r="E14" s="60" t="s">
        <v>15</v>
      </c>
      <c r="F14" s="60" t="s">
        <v>15</v>
      </c>
      <c r="G14" s="60" t="s">
        <v>15</v>
      </c>
      <c r="H14" s="60" t="s">
        <v>15</v>
      </c>
      <c r="I14" s="60" t="s">
        <v>6</v>
      </c>
      <c r="J14" s="60" t="s">
        <v>97</v>
      </c>
      <c r="K14" s="61" t="s">
        <v>18</v>
      </c>
    </row>
    <row r="15" spans="1:15" ht="13.5" thickTop="1" x14ac:dyDescent="0.2">
      <c r="A15" s="62"/>
      <c r="B15" s="136"/>
      <c r="C15" s="151"/>
      <c r="D15" s="151"/>
      <c r="E15" s="135"/>
      <c r="F15" s="135"/>
      <c r="G15" s="137"/>
      <c r="H15" s="135"/>
      <c r="I15" s="146">
        <f>MAX(C15:H15)</f>
        <v>0</v>
      </c>
      <c r="J15" s="259">
        <f>COUNTIF(C15:H15,"&lt;.3")</f>
        <v>0</v>
      </c>
      <c r="K15" s="260">
        <f t="shared" ref="K15:K24" si="0">COUNTIF(C15:H15,"&gt;0")</f>
        <v>0</v>
      </c>
    </row>
    <row r="16" spans="1:15" x14ac:dyDescent="0.2">
      <c r="A16" s="62"/>
      <c r="B16" s="147"/>
      <c r="C16" s="148"/>
      <c r="D16" s="148"/>
      <c r="E16" s="138"/>
      <c r="F16" s="138"/>
      <c r="G16" s="138"/>
      <c r="H16" s="138"/>
      <c r="I16" s="146">
        <f t="shared" ref="I16:I44" si="1">MAX(C16:H16)</f>
        <v>0</v>
      </c>
      <c r="J16" s="259">
        <f t="shared" ref="J16:J43" si="2">COUNTIF(C16:H16,"&lt;.3")</f>
        <v>0</v>
      </c>
      <c r="K16" s="260">
        <f t="shared" si="0"/>
        <v>0</v>
      </c>
    </row>
    <row r="17" spans="1:11" x14ac:dyDescent="0.2">
      <c r="A17" s="62"/>
      <c r="B17" s="147"/>
      <c r="C17" s="148"/>
      <c r="D17" s="148"/>
      <c r="E17" s="138"/>
      <c r="F17" s="138"/>
      <c r="G17" s="138"/>
      <c r="H17" s="137"/>
      <c r="I17" s="146">
        <f t="shared" si="1"/>
        <v>0</v>
      </c>
      <c r="J17" s="259">
        <f t="shared" si="2"/>
        <v>0</v>
      </c>
      <c r="K17" s="260">
        <f t="shared" si="0"/>
        <v>0</v>
      </c>
    </row>
    <row r="18" spans="1:11" x14ac:dyDescent="0.2">
      <c r="A18" s="62"/>
      <c r="B18" s="147"/>
      <c r="C18" s="148"/>
      <c r="D18" s="148"/>
      <c r="E18" s="138"/>
      <c r="F18" s="138"/>
      <c r="G18" s="138"/>
      <c r="H18" s="138"/>
      <c r="I18" s="146">
        <f t="shared" si="1"/>
        <v>0</v>
      </c>
      <c r="J18" s="259">
        <f t="shared" si="2"/>
        <v>0</v>
      </c>
      <c r="K18" s="260">
        <f t="shared" si="0"/>
        <v>0</v>
      </c>
    </row>
    <row r="19" spans="1:11" x14ac:dyDescent="0.2">
      <c r="A19" s="62"/>
      <c r="B19" s="147"/>
      <c r="C19" s="148"/>
      <c r="D19" s="148"/>
      <c r="E19" s="138"/>
      <c r="F19" s="138"/>
      <c r="G19" s="148"/>
      <c r="H19" s="138"/>
      <c r="I19" s="146">
        <f t="shared" si="1"/>
        <v>0</v>
      </c>
      <c r="J19" s="259">
        <f t="shared" si="2"/>
        <v>0</v>
      </c>
      <c r="K19" s="260">
        <f t="shared" si="0"/>
        <v>0</v>
      </c>
    </row>
    <row r="20" spans="1:11" x14ac:dyDescent="0.2">
      <c r="A20" s="62"/>
      <c r="B20" s="147"/>
      <c r="C20" s="148"/>
      <c r="D20" s="148"/>
      <c r="E20" s="138"/>
      <c r="F20" s="138"/>
      <c r="G20" s="138"/>
      <c r="H20" s="148"/>
      <c r="I20" s="146">
        <f t="shared" si="1"/>
        <v>0</v>
      </c>
      <c r="J20" s="259">
        <f t="shared" si="2"/>
        <v>0</v>
      </c>
      <c r="K20" s="260">
        <f t="shared" si="0"/>
        <v>0</v>
      </c>
    </row>
    <row r="21" spans="1:11" x14ac:dyDescent="0.2">
      <c r="A21" s="62"/>
      <c r="B21" s="147"/>
      <c r="C21" s="148"/>
      <c r="D21" s="148"/>
      <c r="E21" s="138"/>
      <c r="F21" s="138"/>
      <c r="G21" s="138"/>
      <c r="H21" s="138"/>
      <c r="I21" s="146">
        <f t="shared" si="1"/>
        <v>0</v>
      </c>
      <c r="J21" s="259">
        <f t="shared" si="2"/>
        <v>0</v>
      </c>
      <c r="K21" s="260">
        <f t="shared" si="0"/>
        <v>0</v>
      </c>
    </row>
    <row r="22" spans="1:11" x14ac:dyDescent="0.2">
      <c r="A22" s="62"/>
      <c r="B22" s="147"/>
      <c r="C22" s="148"/>
      <c r="D22" s="148"/>
      <c r="E22" s="138"/>
      <c r="F22" s="138"/>
      <c r="G22" s="138"/>
      <c r="H22" s="138"/>
      <c r="I22" s="146">
        <f t="shared" si="1"/>
        <v>0</v>
      </c>
      <c r="J22" s="259">
        <f t="shared" si="2"/>
        <v>0</v>
      </c>
      <c r="K22" s="260">
        <f t="shared" si="0"/>
        <v>0</v>
      </c>
    </row>
    <row r="23" spans="1:11" x14ac:dyDescent="0.2">
      <c r="A23" s="62"/>
      <c r="B23" s="147"/>
      <c r="C23" s="148"/>
      <c r="D23" s="148"/>
      <c r="E23" s="138"/>
      <c r="F23" s="138"/>
      <c r="G23" s="138"/>
      <c r="H23" s="138"/>
      <c r="I23" s="146">
        <f t="shared" si="1"/>
        <v>0</v>
      </c>
      <c r="J23" s="259">
        <f t="shared" si="2"/>
        <v>0</v>
      </c>
      <c r="K23" s="260">
        <f t="shared" si="0"/>
        <v>0</v>
      </c>
    </row>
    <row r="24" spans="1:11" ht="12.75" customHeight="1" x14ac:dyDescent="0.2">
      <c r="A24" s="62"/>
      <c r="B24" s="147"/>
      <c r="C24" s="148"/>
      <c r="D24" s="148"/>
      <c r="E24" s="138"/>
      <c r="F24" s="139"/>
      <c r="G24" s="138"/>
      <c r="H24" s="138"/>
      <c r="I24" s="146">
        <f t="shared" si="1"/>
        <v>0</v>
      </c>
      <c r="J24" s="259">
        <f t="shared" si="2"/>
        <v>0</v>
      </c>
      <c r="K24" s="260">
        <f t="shared" si="0"/>
        <v>0</v>
      </c>
    </row>
    <row r="25" spans="1:11" x14ac:dyDescent="0.2">
      <c r="A25" s="62"/>
      <c r="B25" s="147"/>
      <c r="C25" s="148"/>
      <c r="D25" s="148"/>
      <c r="E25" s="138"/>
      <c r="F25" s="138"/>
      <c r="G25" s="138"/>
      <c r="H25" s="138"/>
      <c r="I25" s="146">
        <f t="shared" si="1"/>
        <v>0</v>
      </c>
      <c r="J25" s="259">
        <f t="shared" si="2"/>
        <v>0</v>
      </c>
      <c r="K25" s="260">
        <f t="shared" ref="K25" si="3">COUNTIF(C25:H25,"&gt;0")</f>
        <v>0</v>
      </c>
    </row>
    <row r="26" spans="1:11" x14ac:dyDescent="0.2">
      <c r="A26" s="62"/>
      <c r="B26" s="147"/>
      <c r="C26" s="148"/>
      <c r="D26" s="148"/>
      <c r="E26" s="138"/>
      <c r="F26" s="138"/>
      <c r="G26" s="138"/>
      <c r="H26" s="138"/>
      <c r="I26" s="146">
        <f t="shared" si="1"/>
        <v>0</v>
      </c>
      <c r="J26" s="259">
        <f t="shared" si="2"/>
        <v>0</v>
      </c>
      <c r="K26" s="260">
        <f t="shared" ref="K26:K45" si="4">COUNTIF(C26:H26,"&gt;0")</f>
        <v>0</v>
      </c>
    </row>
    <row r="27" spans="1:11" x14ac:dyDescent="0.2">
      <c r="A27" s="62"/>
      <c r="B27" s="147"/>
      <c r="C27" s="148"/>
      <c r="D27" s="148"/>
      <c r="E27" s="138"/>
      <c r="F27" s="138"/>
      <c r="G27" s="138"/>
      <c r="H27" s="138"/>
      <c r="I27" s="146">
        <f t="shared" si="1"/>
        <v>0</v>
      </c>
      <c r="J27" s="259">
        <f t="shared" si="2"/>
        <v>0</v>
      </c>
      <c r="K27" s="260">
        <f t="shared" si="4"/>
        <v>0</v>
      </c>
    </row>
    <row r="28" spans="1:11" x14ac:dyDescent="0.2">
      <c r="A28" s="62"/>
      <c r="B28" s="147"/>
      <c r="C28" s="138"/>
      <c r="D28" s="138"/>
      <c r="E28" s="138"/>
      <c r="F28" s="138"/>
      <c r="G28" s="138"/>
      <c r="H28" s="138"/>
      <c r="I28" s="146">
        <f t="shared" si="1"/>
        <v>0</v>
      </c>
      <c r="J28" s="259">
        <f t="shared" si="2"/>
        <v>0</v>
      </c>
      <c r="K28" s="260">
        <f t="shared" si="4"/>
        <v>0</v>
      </c>
    </row>
    <row r="29" spans="1:11" x14ac:dyDescent="0.2">
      <c r="A29" s="62"/>
      <c r="B29" s="147"/>
      <c r="C29" s="138"/>
      <c r="D29" s="138"/>
      <c r="E29" s="138"/>
      <c r="F29" s="138"/>
      <c r="G29" s="138"/>
      <c r="H29" s="138"/>
      <c r="I29" s="146">
        <f t="shared" si="1"/>
        <v>0</v>
      </c>
      <c r="J29" s="259">
        <f t="shared" si="2"/>
        <v>0</v>
      </c>
      <c r="K29" s="260">
        <f t="shared" si="4"/>
        <v>0</v>
      </c>
    </row>
    <row r="30" spans="1:11" x14ac:dyDescent="0.2">
      <c r="A30" s="62"/>
      <c r="B30" s="147"/>
      <c r="C30" s="138"/>
      <c r="D30" s="138"/>
      <c r="E30" s="138"/>
      <c r="F30" s="138"/>
      <c r="G30" s="138"/>
      <c r="H30" s="138"/>
      <c r="I30" s="146">
        <f t="shared" si="1"/>
        <v>0</v>
      </c>
      <c r="J30" s="259">
        <f t="shared" si="2"/>
        <v>0</v>
      </c>
      <c r="K30" s="260">
        <f t="shared" si="4"/>
        <v>0</v>
      </c>
    </row>
    <row r="31" spans="1:11" x14ac:dyDescent="0.2">
      <c r="A31" s="62"/>
      <c r="B31" s="147"/>
      <c r="C31" s="148"/>
      <c r="D31" s="138"/>
      <c r="E31" s="138"/>
      <c r="F31" s="138"/>
      <c r="G31" s="138"/>
      <c r="H31" s="138"/>
      <c r="I31" s="146">
        <f t="shared" si="1"/>
        <v>0</v>
      </c>
      <c r="J31" s="259">
        <f t="shared" si="2"/>
        <v>0</v>
      </c>
      <c r="K31" s="260">
        <f t="shared" si="4"/>
        <v>0</v>
      </c>
    </row>
    <row r="32" spans="1:11" x14ac:dyDescent="0.2">
      <c r="A32" s="62"/>
      <c r="B32" s="147"/>
      <c r="C32" s="138"/>
      <c r="D32" s="138"/>
      <c r="E32" s="138"/>
      <c r="F32" s="138"/>
      <c r="G32" s="138"/>
      <c r="H32" s="138"/>
      <c r="I32" s="146">
        <f t="shared" si="1"/>
        <v>0</v>
      </c>
      <c r="J32" s="259">
        <f t="shared" si="2"/>
        <v>0</v>
      </c>
      <c r="K32" s="260">
        <f t="shared" si="4"/>
        <v>0</v>
      </c>
    </row>
    <row r="33" spans="1:12" x14ac:dyDescent="0.2">
      <c r="A33" s="62"/>
      <c r="B33" s="147"/>
      <c r="C33" s="138"/>
      <c r="D33" s="138"/>
      <c r="E33" s="138"/>
      <c r="F33" s="138"/>
      <c r="G33" s="138"/>
      <c r="H33" s="138"/>
      <c r="I33" s="146">
        <f t="shared" si="1"/>
        <v>0</v>
      </c>
      <c r="J33" s="259">
        <f t="shared" si="2"/>
        <v>0</v>
      </c>
      <c r="K33" s="260">
        <f t="shared" si="4"/>
        <v>0</v>
      </c>
    </row>
    <row r="34" spans="1:12" x14ac:dyDescent="0.2">
      <c r="A34" s="62"/>
      <c r="B34" s="147"/>
      <c r="C34" s="138"/>
      <c r="D34" s="138"/>
      <c r="E34" s="138"/>
      <c r="F34" s="138"/>
      <c r="G34" s="138"/>
      <c r="H34" s="138"/>
      <c r="I34" s="146">
        <f t="shared" si="1"/>
        <v>0</v>
      </c>
      <c r="J34" s="259">
        <f>COUNTIF(C34:H34,"&lt;.3")</f>
        <v>0</v>
      </c>
      <c r="K34" s="260">
        <f t="shared" si="4"/>
        <v>0</v>
      </c>
    </row>
    <row r="35" spans="1:12" x14ac:dyDescent="0.2">
      <c r="A35" s="62"/>
      <c r="B35" s="147"/>
      <c r="C35" s="138"/>
      <c r="D35" s="138"/>
      <c r="E35" s="138"/>
      <c r="F35" s="138"/>
      <c r="G35" s="140"/>
      <c r="H35" s="140"/>
      <c r="I35" s="146">
        <f t="shared" si="1"/>
        <v>0</v>
      </c>
      <c r="J35" s="259">
        <f t="shared" si="2"/>
        <v>0</v>
      </c>
      <c r="K35" s="260">
        <f t="shared" si="4"/>
        <v>0</v>
      </c>
    </row>
    <row r="36" spans="1:12" x14ac:dyDescent="0.2">
      <c r="A36" s="62"/>
      <c r="B36" s="147"/>
      <c r="C36" s="138"/>
      <c r="D36" s="138"/>
      <c r="E36" s="138"/>
      <c r="F36" s="138"/>
      <c r="G36" s="138"/>
      <c r="H36" s="138"/>
      <c r="I36" s="146">
        <f t="shared" si="1"/>
        <v>0</v>
      </c>
      <c r="J36" s="259">
        <f t="shared" si="2"/>
        <v>0</v>
      </c>
      <c r="K36" s="260">
        <f t="shared" si="4"/>
        <v>0</v>
      </c>
    </row>
    <row r="37" spans="1:12" x14ac:dyDescent="0.2">
      <c r="A37" s="62"/>
      <c r="B37" s="147"/>
      <c r="C37" s="138"/>
      <c r="D37" s="138"/>
      <c r="E37" s="138"/>
      <c r="F37" s="138"/>
      <c r="G37" s="138"/>
      <c r="H37" s="138"/>
      <c r="I37" s="146">
        <f t="shared" si="1"/>
        <v>0</v>
      </c>
      <c r="J37" s="259">
        <f t="shared" si="2"/>
        <v>0</v>
      </c>
      <c r="K37" s="260">
        <f t="shared" si="4"/>
        <v>0</v>
      </c>
    </row>
    <row r="38" spans="1:12" x14ac:dyDescent="0.2">
      <c r="A38" s="62"/>
      <c r="B38" s="147"/>
      <c r="C38" s="138"/>
      <c r="D38" s="138"/>
      <c r="E38" s="138"/>
      <c r="F38" s="138"/>
      <c r="G38" s="138"/>
      <c r="H38" s="148"/>
      <c r="I38" s="146">
        <f t="shared" si="1"/>
        <v>0</v>
      </c>
      <c r="J38" s="259">
        <f t="shared" si="2"/>
        <v>0</v>
      </c>
      <c r="K38" s="260">
        <f t="shared" si="4"/>
        <v>0</v>
      </c>
    </row>
    <row r="39" spans="1:12" x14ac:dyDescent="0.2">
      <c r="A39" s="62"/>
      <c r="B39" s="147"/>
      <c r="C39" s="138"/>
      <c r="D39" s="138"/>
      <c r="E39" s="138"/>
      <c r="F39" s="138"/>
      <c r="G39" s="138"/>
      <c r="H39" s="138"/>
      <c r="I39" s="146">
        <f t="shared" si="1"/>
        <v>0</v>
      </c>
      <c r="J39" s="259">
        <f t="shared" si="2"/>
        <v>0</v>
      </c>
      <c r="K39" s="260">
        <f t="shared" si="4"/>
        <v>0</v>
      </c>
    </row>
    <row r="40" spans="1:12" x14ac:dyDescent="0.2">
      <c r="A40" s="62"/>
      <c r="B40" s="147"/>
      <c r="C40" s="138"/>
      <c r="D40" s="138"/>
      <c r="E40" s="138"/>
      <c r="F40" s="148"/>
      <c r="G40" s="138"/>
      <c r="H40" s="138"/>
      <c r="I40" s="146">
        <f t="shared" si="1"/>
        <v>0</v>
      </c>
      <c r="J40" s="259">
        <f>COUNTIF(C40:H40,"&lt;.3")</f>
        <v>0</v>
      </c>
      <c r="K40" s="260">
        <f t="shared" si="4"/>
        <v>0</v>
      </c>
    </row>
    <row r="41" spans="1:12" x14ac:dyDescent="0.2">
      <c r="A41" s="62"/>
      <c r="B41" s="147"/>
      <c r="C41" s="148"/>
      <c r="D41" s="148"/>
      <c r="E41" s="138"/>
      <c r="F41" s="138"/>
      <c r="G41" s="138"/>
      <c r="H41" s="138"/>
      <c r="I41" s="146">
        <f t="shared" si="1"/>
        <v>0</v>
      </c>
      <c r="J41" s="259">
        <f t="shared" si="2"/>
        <v>0</v>
      </c>
      <c r="K41" s="260">
        <f t="shared" si="4"/>
        <v>0</v>
      </c>
    </row>
    <row r="42" spans="1:12" x14ac:dyDescent="0.2">
      <c r="A42" s="62"/>
      <c r="B42" s="147"/>
      <c r="C42" s="138"/>
      <c r="D42" s="138"/>
      <c r="E42" s="138"/>
      <c r="F42" s="138"/>
      <c r="G42" s="138"/>
      <c r="H42" s="138"/>
      <c r="I42" s="146">
        <f t="shared" si="1"/>
        <v>0</v>
      </c>
      <c r="J42" s="259">
        <f t="shared" si="2"/>
        <v>0</v>
      </c>
      <c r="K42" s="260">
        <f t="shared" si="4"/>
        <v>0</v>
      </c>
    </row>
    <row r="43" spans="1:12" x14ac:dyDescent="0.2">
      <c r="A43" s="62"/>
      <c r="B43" s="147"/>
      <c r="C43" s="138"/>
      <c r="D43" s="138"/>
      <c r="E43" s="138"/>
      <c r="F43" s="138"/>
      <c r="G43" s="138"/>
      <c r="H43" s="138"/>
      <c r="I43" s="146">
        <f t="shared" si="1"/>
        <v>0</v>
      </c>
      <c r="J43" s="259">
        <f t="shared" si="2"/>
        <v>0</v>
      </c>
      <c r="K43" s="260">
        <f t="shared" si="4"/>
        <v>0</v>
      </c>
    </row>
    <row r="44" spans="1:12" x14ac:dyDescent="0.2">
      <c r="A44" s="62"/>
      <c r="B44" s="147"/>
      <c r="C44" s="138"/>
      <c r="D44" s="138"/>
      <c r="E44" s="138"/>
      <c r="F44" s="138"/>
      <c r="G44" s="138"/>
      <c r="H44" s="138"/>
      <c r="I44" s="146">
        <f t="shared" si="1"/>
        <v>0</v>
      </c>
      <c r="J44" s="259">
        <f t="shared" ref="J44:J45" si="5">COUNTIF(C44:H44,"&lt;.3")</f>
        <v>0</v>
      </c>
      <c r="K44" s="260">
        <f t="shared" si="4"/>
        <v>0</v>
      </c>
    </row>
    <row r="45" spans="1:12" x14ac:dyDescent="0.2">
      <c r="A45" s="145"/>
      <c r="B45" s="147"/>
      <c r="C45" s="148"/>
      <c r="D45" s="148"/>
      <c r="E45" s="148"/>
      <c r="F45" s="148"/>
      <c r="G45" s="148"/>
      <c r="H45" s="148"/>
      <c r="I45" s="146">
        <f>MAX(C45:H45)</f>
        <v>0</v>
      </c>
      <c r="J45" s="259">
        <f t="shared" si="5"/>
        <v>0</v>
      </c>
      <c r="K45" s="260">
        <f t="shared" si="4"/>
        <v>0</v>
      </c>
    </row>
    <row r="46" spans="1:12" ht="13.5" thickBot="1" x14ac:dyDescent="0.25">
      <c r="A46" s="337"/>
      <c r="B46" s="338"/>
      <c r="C46" s="339"/>
      <c r="D46" s="339"/>
      <c r="E46" s="339"/>
      <c r="F46" s="339"/>
      <c r="G46" s="393" t="s">
        <v>201</v>
      </c>
      <c r="H46" s="393"/>
      <c r="I46" s="342">
        <f>MAX(I15:I45)</f>
        <v>0</v>
      </c>
      <c r="J46" s="340"/>
      <c r="K46" s="341"/>
    </row>
    <row r="47" spans="1:12" ht="13.5" thickTop="1" x14ac:dyDescent="0.2">
      <c r="I47" s="63" t="s">
        <v>7</v>
      </c>
      <c r="J47" s="406">
        <f>SUM(K15:K45)</f>
        <v>0</v>
      </c>
      <c r="K47" s="407"/>
    </row>
    <row r="48" spans="1:12" x14ac:dyDescent="0.2">
      <c r="I48" s="63" t="s">
        <v>95</v>
      </c>
      <c r="J48" s="408">
        <f>SUM(J15:J45)</f>
        <v>0</v>
      </c>
      <c r="K48" s="409"/>
      <c r="L48" s="261"/>
    </row>
    <row r="49" spans="1:11" ht="13.5" thickBot="1" x14ac:dyDescent="0.25">
      <c r="I49" s="63" t="s">
        <v>96</v>
      </c>
      <c r="J49" s="410" t="str">
        <f>IFERROR(J48/J47, "")</f>
        <v/>
      </c>
      <c r="K49" s="411"/>
    </row>
    <row r="50" spans="1:11" ht="14.25" thickTop="1" thickBot="1" x14ac:dyDescent="0.25"/>
    <row r="51" spans="1:11" ht="13.5" thickBot="1" x14ac:dyDescent="0.25">
      <c r="J51" s="63" t="s">
        <v>81</v>
      </c>
      <c r="K51" s="66" t="s">
        <v>98</v>
      </c>
    </row>
    <row r="52" spans="1:11" x14ac:dyDescent="0.2">
      <c r="A52" s="405" t="s">
        <v>198</v>
      </c>
      <c r="B52" s="405"/>
      <c r="C52" s="405"/>
      <c r="D52" s="405"/>
      <c r="E52" s="336"/>
      <c r="F52" s="336"/>
    </row>
    <row r="53" spans="1:11" x14ac:dyDescent="0.2">
      <c r="A53" s="405" t="s">
        <v>199</v>
      </c>
      <c r="B53" s="405"/>
      <c r="C53" s="405"/>
      <c r="D53" s="405"/>
      <c r="E53" s="336"/>
      <c r="F53" s="336"/>
    </row>
    <row r="54" spans="1:11" x14ac:dyDescent="0.2">
      <c r="A54" s="405" t="s">
        <v>200</v>
      </c>
      <c r="B54" s="405"/>
      <c r="C54" s="405"/>
      <c r="D54" s="405"/>
      <c r="E54" s="343"/>
      <c r="F54" s="343"/>
    </row>
    <row r="55" spans="1:11" x14ac:dyDescent="0.2">
      <c r="A55" s="392" t="s">
        <v>202</v>
      </c>
      <c r="B55" s="392"/>
      <c r="C55" s="392"/>
      <c r="D55" s="392"/>
      <c r="E55" s="343"/>
      <c r="F55" s="343"/>
    </row>
  </sheetData>
  <mergeCells count="20">
    <mergeCell ref="A54:D54"/>
    <mergeCell ref="J47:K47"/>
    <mergeCell ref="J48:K48"/>
    <mergeCell ref="J49:K49"/>
    <mergeCell ref="A55:D55"/>
    <mergeCell ref="G46:H46"/>
    <mergeCell ref="A1:K1"/>
    <mergeCell ref="A2:J2"/>
    <mergeCell ref="C3:E3"/>
    <mergeCell ref="C4:E4"/>
    <mergeCell ref="I3:K3"/>
    <mergeCell ref="I4:K4"/>
    <mergeCell ref="I5:K5"/>
    <mergeCell ref="C11:H11"/>
    <mergeCell ref="I6:K6"/>
    <mergeCell ref="C5:E5"/>
    <mergeCell ref="G7:K7"/>
    <mergeCell ref="A9:I10"/>
    <mergeCell ref="A52:D52"/>
    <mergeCell ref="A53:D53"/>
  </mergeCells>
  <phoneticPr fontId="0" type="noConversion"/>
  <dataValidations count="3">
    <dataValidation type="list" allowBlank="1" showInputMessage="1" showErrorMessage="1" sqref="K51" xr:uid="{00000000-0002-0000-0100-000000000000}">
      <formula1>"Y,N"</formula1>
    </dataValidation>
    <dataValidation type="decimal" operator="greaterThan" allowBlank="1" showInputMessage="1" showErrorMessage="1" errorTitle="Invalid Data Entry" error="Value must be &gt;0 or cell must be blank" sqref="H15:H45 C15:F46 G15:G45" xr:uid="{00000000-0002-0000-0100-000001000000}">
      <formula1>0</formula1>
    </dataValidation>
    <dataValidation type="list" allowBlank="1" showInputMessage="1" showErrorMessage="1" sqref="I5:K5" xr:uid="{00000000-0002-0000-0100-000002000000}">
      <formula1>$O$3:$O$8</formula1>
    </dataValidation>
  </dataValidations>
  <pageMargins left="0.15" right="0.15" top="1" bottom="1" header="0.5" footer="0.5"/>
  <pageSetup scale="90" orientation="portrait" horizontalDpi="300" verticalDpi="300" r:id="rId1"/>
  <headerFooter alignWithMargins="0">
    <oddFooter>&amp;CPage 2 of 4</oddFooter>
  </headerFooter>
  <ignoredErrors>
    <ignoredError sqref="J25:K25 J43 J39 J15 J16 J17 J18 J19 J20 J21 J22 J23 J24 J33 J26 J27 J28 J29 J30 J31 J32 J35 J36 J37 J38 J41 J4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K811"/>
  <sheetViews>
    <sheetView workbookViewId="0">
      <pane ySplit="6" topLeftCell="A7" activePane="bottomLeft" state="frozen"/>
      <selection pane="bottomLeft" activeCell="G40" sqref="G40"/>
    </sheetView>
  </sheetViews>
  <sheetFormatPr defaultColWidth="8.83203125" defaultRowHeight="15" x14ac:dyDescent="0.25"/>
  <cols>
    <col min="1" max="1" width="9" style="158" customWidth="1" collapsed="1"/>
    <col min="2" max="2" width="25.83203125" style="158" customWidth="1" collapsed="1"/>
    <col min="3" max="3" width="8.33203125" style="158" customWidth="1" collapsed="1"/>
    <col min="4" max="4" width="15.83203125" style="158" customWidth="1" collapsed="1"/>
    <col min="5" max="6" width="15.83203125" style="158" customWidth="1"/>
    <col min="7" max="7" width="16.1640625" style="158" customWidth="1"/>
    <col min="8" max="8" width="16.5" style="158" customWidth="1" collapsed="1"/>
    <col min="9" max="9" width="18.33203125" style="158" customWidth="1" collapsed="1"/>
    <col min="10" max="10" width="12.33203125" style="158" customWidth="1" collapsed="1"/>
    <col min="11" max="11" width="16.6640625" style="158" customWidth="1" collapsed="1"/>
    <col min="12" max="12" width="18.1640625" style="158" customWidth="1" collapsed="1"/>
    <col min="13" max="13" width="16" style="158" customWidth="1" collapsed="1"/>
    <col min="14" max="14" width="16.6640625" style="158" customWidth="1" collapsed="1"/>
    <col min="15" max="15" width="17.33203125" style="158" customWidth="1" collapsed="1"/>
    <col min="16" max="18" width="16.33203125" style="158" customWidth="1" collapsed="1"/>
    <col min="19" max="19" width="17.6640625" style="158" customWidth="1" collapsed="1"/>
    <col min="20" max="20" width="21.6640625" style="158" customWidth="1" collapsed="1"/>
    <col min="21" max="21" width="14.33203125" style="158" customWidth="1" collapsed="1"/>
    <col min="22" max="22" width="15.83203125" style="158" customWidth="1" collapsed="1"/>
    <col min="23" max="23" width="11" style="158" customWidth="1" collapsed="1"/>
    <col min="24" max="24" width="5.33203125" style="158" customWidth="1" collapsed="1"/>
    <col min="25" max="25" width="12.6640625" style="158" customWidth="1" collapsed="1"/>
    <col min="26" max="26" width="7.33203125" style="158" customWidth="1" collapsed="1"/>
    <col min="27" max="31" width="5.33203125" style="158" customWidth="1" collapsed="1"/>
    <col min="32" max="37" width="9.33203125" style="158" customWidth="1" collapsed="1"/>
    <col min="38" max="16384" width="8.83203125" style="158"/>
  </cols>
  <sheetData>
    <row r="1" spans="1:23" ht="15" customHeight="1" x14ac:dyDescent="0.25">
      <c r="A1" s="412" t="s">
        <v>99</v>
      </c>
      <c r="B1" s="412"/>
      <c r="C1" s="412"/>
      <c r="D1" s="412"/>
      <c r="E1" s="412"/>
      <c r="F1" s="412"/>
      <c r="G1" s="412"/>
      <c r="H1" s="412"/>
      <c r="I1" s="412"/>
      <c r="J1" s="412"/>
      <c r="K1" s="412"/>
      <c r="L1" s="412"/>
      <c r="M1" s="412"/>
      <c r="N1" s="412"/>
      <c r="O1" s="253"/>
      <c r="P1" s="253"/>
      <c r="Q1" s="253"/>
      <c r="R1" s="253"/>
      <c r="S1" s="253"/>
      <c r="T1" s="253"/>
      <c r="U1" s="253"/>
      <c r="V1" s="253"/>
      <c r="W1" s="253"/>
    </row>
    <row r="2" spans="1:23" ht="15" customHeight="1" x14ac:dyDescent="0.25">
      <c r="A2" s="412" t="s">
        <v>128</v>
      </c>
      <c r="B2" s="412"/>
      <c r="C2" s="412"/>
      <c r="D2" s="412"/>
      <c r="E2" s="412"/>
      <c r="F2" s="412"/>
      <c r="G2" s="412"/>
      <c r="H2" s="412"/>
      <c r="I2" s="412"/>
      <c r="J2" s="412"/>
      <c r="K2" s="412"/>
      <c r="L2" s="412"/>
      <c r="M2" s="412"/>
      <c r="N2" s="412"/>
      <c r="O2" s="253"/>
      <c r="P2" s="253"/>
      <c r="Q2" s="253"/>
      <c r="R2" s="253"/>
      <c r="S2" s="253"/>
      <c r="T2" s="253"/>
      <c r="U2" s="253"/>
      <c r="V2" s="253"/>
      <c r="W2" s="253"/>
    </row>
    <row r="3" spans="1:23" ht="15.75" customHeight="1" thickBot="1" x14ac:dyDescent="0.3">
      <c r="A3" s="159"/>
      <c r="B3" s="155"/>
      <c r="C3" s="156"/>
      <c r="D3" s="155"/>
      <c r="E3" s="155"/>
      <c r="F3" s="155"/>
      <c r="G3" s="155"/>
      <c r="H3" s="155"/>
      <c r="I3" s="155"/>
      <c r="J3" s="157"/>
      <c r="K3" s="157"/>
      <c r="L3" s="155"/>
      <c r="M3" s="155"/>
      <c r="N3" s="155"/>
      <c r="O3" s="155"/>
      <c r="P3" s="155"/>
      <c r="Q3" s="155"/>
      <c r="R3" s="155"/>
      <c r="S3" s="155"/>
      <c r="T3" s="155"/>
      <c r="U3" s="155"/>
      <c r="V3" s="159"/>
      <c r="W3" s="159"/>
    </row>
    <row r="4" spans="1:23" ht="15.75" customHeight="1" thickBot="1" x14ac:dyDescent="0.3">
      <c r="A4" s="160"/>
      <c r="B4" s="161"/>
      <c r="C4" s="162"/>
      <c r="D4" s="413" t="s">
        <v>100</v>
      </c>
      <c r="E4" s="414"/>
      <c r="F4" s="414"/>
      <c r="G4" s="414"/>
      <c r="H4" s="414"/>
      <c r="I4" s="415"/>
      <c r="J4" s="252"/>
      <c r="K4" s="414" t="s">
        <v>101</v>
      </c>
      <c r="L4" s="415"/>
      <c r="M4" s="161" t="s">
        <v>102</v>
      </c>
      <c r="N4" s="163"/>
    </row>
    <row r="5" spans="1:23" ht="75" x14ac:dyDescent="0.25">
      <c r="A5" s="164" t="s">
        <v>103</v>
      </c>
      <c r="B5" s="165" t="s">
        <v>104</v>
      </c>
      <c r="C5" s="166" t="s">
        <v>105</v>
      </c>
      <c r="D5" s="165" t="s">
        <v>160</v>
      </c>
      <c r="E5" s="164" t="s">
        <v>162</v>
      </c>
      <c r="F5" s="164" t="s">
        <v>173</v>
      </c>
      <c r="G5" s="164" t="s">
        <v>180</v>
      </c>
      <c r="H5" s="164" t="s">
        <v>181</v>
      </c>
      <c r="I5" s="167" t="s">
        <v>127</v>
      </c>
      <c r="J5" s="165" t="s">
        <v>106</v>
      </c>
      <c r="K5" s="165" t="s">
        <v>125</v>
      </c>
      <c r="L5" s="164" t="s">
        <v>126</v>
      </c>
      <c r="M5" s="165" t="s">
        <v>107</v>
      </c>
      <c r="N5" s="168" t="s">
        <v>108</v>
      </c>
    </row>
    <row r="6" spans="1:23" ht="15.75" customHeight="1" thickBot="1" x14ac:dyDescent="0.3">
      <c r="A6" s="169"/>
      <c r="B6" s="170"/>
      <c r="C6" s="171"/>
      <c r="D6" s="170" t="s">
        <v>91</v>
      </c>
      <c r="E6" s="169" t="s">
        <v>91</v>
      </c>
      <c r="F6" s="169" t="s">
        <v>91</v>
      </c>
      <c r="G6" s="169"/>
      <c r="H6" s="169" t="s">
        <v>109</v>
      </c>
      <c r="I6" s="172" t="s">
        <v>29</v>
      </c>
      <c r="J6" s="170" t="s">
        <v>110</v>
      </c>
      <c r="K6" s="170" t="s">
        <v>111</v>
      </c>
      <c r="L6" s="169" t="s">
        <v>110</v>
      </c>
      <c r="M6" s="170" t="s">
        <v>112</v>
      </c>
      <c r="N6" s="173"/>
    </row>
    <row r="7" spans="1:23" ht="15.6" customHeight="1" x14ac:dyDescent="0.25">
      <c r="A7" s="174"/>
      <c r="B7" s="175"/>
      <c r="C7" s="176"/>
      <c r="D7" s="177"/>
      <c r="E7" s="177"/>
      <c r="F7" s="284"/>
      <c r="G7" s="177"/>
      <c r="H7" s="177"/>
      <c r="I7" s="178"/>
      <c r="J7" s="177"/>
      <c r="K7" s="177"/>
      <c r="L7" s="177"/>
      <c r="M7" s="174"/>
      <c r="N7" s="179"/>
    </row>
    <row r="8" spans="1:23" ht="14.25" customHeight="1" x14ac:dyDescent="0.25">
      <c r="A8" s="180" t="str">
        <f>IF(M8=MIN(M8:M31),1,"")</f>
        <v/>
      </c>
      <c r="B8" s="181"/>
      <c r="C8" s="182"/>
      <c r="D8" s="183"/>
      <c r="E8" s="276"/>
      <c r="F8" s="301">
        <f>D8+E8</f>
        <v>0</v>
      </c>
      <c r="G8" s="316"/>
      <c r="H8" s="280"/>
      <c r="I8" s="184"/>
      <c r="J8" s="185" t="e">
        <f>HLOOKUP('Operational Worksheet'!H8,$B$768:$AA$770,3)</f>
        <v>#N/A</v>
      </c>
      <c r="K8" s="185" t="e">
        <f>$J$764/F8*$L$764</f>
        <v>#DIV/0!</v>
      </c>
      <c r="L8" s="185" t="e">
        <f t="shared" ref="L8:L71" si="0">K8*$I8</f>
        <v>#DIV/0!</v>
      </c>
      <c r="M8" s="186" t="str">
        <f t="shared" ref="M8:M71" si="1">IF(D8&gt;0,L8/J8,"PO")</f>
        <v>PO</v>
      </c>
      <c r="N8" s="187" t="str">
        <f t="shared" ref="N8:N71" si="2">+IF(M8&gt;=1, "OK","Alarm")</f>
        <v>OK</v>
      </c>
    </row>
    <row r="9" spans="1:23" ht="14.25" customHeight="1" x14ac:dyDescent="0.25">
      <c r="A9" s="188" t="str">
        <f>IF(M9=MIN(M8:M31),1,"")</f>
        <v/>
      </c>
      <c r="B9" s="189"/>
      <c r="C9" s="190"/>
      <c r="D9" s="191"/>
      <c r="E9" s="277"/>
      <c r="F9" s="301">
        <f t="shared" ref="F9:F72" si="3">D9+E9</f>
        <v>0</v>
      </c>
      <c r="G9" s="317"/>
      <c r="H9" s="281"/>
      <c r="I9" s="192"/>
      <c r="J9" s="185" t="e">
        <f>HLOOKUP('Operational Worksheet'!H9,$B$768:$AA$770,3)</f>
        <v>#N/A</v>
      </c>
      <c r="K9" s="185" t="e">
        <f t="shared" ref="K9:K72" si="4">$J$764/F9*$L$764</f>
        <v>#DIV/0!</v>
      </c>
      <c r="L9" s="185" t="e">
        <f t="shared" si="0"/>
        <v>#DIV/0!</v>
      </c>
      <c r="M9" s="186" t="str">
        <f t="shared" si="1"/>
        <v>PO</v>
      </c>
      <c r="N9" s="193" t="str">
        <f t="shared" si="2"/>
        <v>OK</v>
      </c>
    </row>
    <row r="10" spans="1:23" ht="14.25" customHeight="1" x14ac:dyDescent="0.25">
      <c r="A10" s="188" t="str">
        <f>IF(M10=MIN(M8:M31),1,"")</f>
        <v/>
      </c>
      <c r="B10" s="189"/>
      <c r="C10" s="190"/>
      <c r="D10" s="191"/>
      <c r="E10" s="277"/>
      <c r="F10" s="301">
        <f t="shared" si="3"/>
        <v>0</v>
      </c>
      <c r="G10" s="317"/>
      <c r="H10" s="281"/>
      <c r="I10" s="192"/>
      <c r="J10" s="185" t="e">
        <f>HLOOKUP('Operational Worksheet'!H10,$B$768:$AA$770,3)</f>
        <v>#N/A</v>
      </c>
      <c r="K10" s="185" t="e">
        <f t="shared" si="4"/>
        <v>#DIV/0!</v>
      </c>
      <c r="L10" s="185" t="e">
        <f t="shared" si="0"/>
        <v>#DIV/0!</v>
      </c>
      <c r="M10" s="186" t="str">
        <f t="shared" si="1"/>
        <v>PO</v>
      </c>
      <c r="N10" s="193" t="str">
        <f t="shared" si="2"/>
        <v>OK</v>
      </c>
    </row>
    <row r="11" spans="1:23" ht="14.25" customHeight="1" x14ac:dyDescent="0.25">
      <c r="A11" s="188" t="str">
        <f>IF(M11=MIN(M8:M31),1,"")</f>
        <v/>
      </c>
      <c r="B11" s="189"/>
      <c r="C11" s="190"/>
      <c r="D11" s="191"/>
      <c r="E11" s="277"/>
      <c r="F11" s="301">
        <f t="shared" si="3"/>
        <v>0</v>
      </c>
      <c r="G11" s="317"/>
      <c r="H11" s="281"/>
      <c r="I11" s="192"/>
      <c r="J11" s="185" t="e">
        <f>HLOOKUP('Operational Worksheet'!H11,$B$768:$AA$770,3)</f>
        <v>#N/A</v>
      </c>
      <c r="K11" s="185" t="e">
        <f t="shared" si="4"/>
        <v>#DIV/0!</v>
      </c>
      <c r="L11" s="185" t="e">
        <f t="shared" si="0"/>
        <v>#DIV/0!</v>
      </c>
      <c r="M11" s="186" t="str">
        <f t="shared" si="1"/>
        <v>PO</v>
      </c>
      <c r="N11" s="193" t="str">
        <f t="shared" si="2"/>
        <v>OK</v>
      </c>
    </row>
    <row r="12" spans="1:23" ht="14.25" customHeight="1" x14ac:dyDescent="0.25">
      <c r="A12" s="188" t="str">
        <f>IF(M12=MIN(M8:M31),1,"")</f>
        <v/>
      </c>
      <c r="B12" s="189"/>
      <c r="C12" s="190"/>
      <c r="D12" s="191"/>
      <c r="E12" s="277"/>
      <c r="F12" s="301">
        <f t="shared" si="3"/>
        <v>0</v>
      </c>
      <c r="G12" s="317"/>
      <c r="H12" s="281"/>
      <c r="I12" s="192"/>
      <c r="J12" s="185" t="e">
        <f>HLOOKUP('Operational Worksheet'!H12,$B$768:$AA$770,3)</f>
        <v>#N/A</v>
      </c>
      <c r="K12" s="185" t="e">
        <f t="shared" si="4"/>
        <v>#DIV/0!</v>
      </c>
      <c r="L12" s="185" t="e">
        <f t="shared" si="0"/>
        <v>#DIV/0!</v>
      </c>
      <c r="M12" s="186" t="str">
        <f t="shared" si="1"/>
        <v>PO</v>
      </c>
      <c r="N12" s="193" t="str">
        <f t="shared" si="2"/>
        <v>OK</v>
      </c>
    </row>
    <row r="13" spans="1:23" ht="14.25" customHeight="1" x14ac:dyDescent="0.25">
      <c r="A13" s="188" t="str">
        <f>IF(M13=MIN(M8:M31),1,"")</f>
        <v/>
      </c>
      <c r="B13" s="189"/>
      <c r="C13" s="190"/>
      <c r="D13" s="191"/>
      <c r="E13" s="277"/>
      <c r="F13" s="301">
        <f t="shared" si="3"/>
        <v>0</v>
      </c>
      <c r="G13" s="317"/>
      <c r="H13" s="281"/>
      <c r="I13" s="192"/>
      <c r="J13" s="185" t="e">
        <f>HLOOKUP('Operational Worksheet'!H13,$B$768:$AA$770,3)</f>
        <v>#N/A</v>
      </c>
      <c r="K13" s="185" t="e">
        <f t="shared" si="4"/>
        <v>#DIV/0!</v>
      </c>
      <c r="L13" s="185" t="e">
        <f t="shared" si="0"/>
        <v>#DIV/0!</v>
      </c>
      <c r="M13" s="186" t="str">
        <f t="shared" si="1"/>
        <v>PO</v>
      </c>
      <c r="N13" s="193" t="str">
        <f t="shared" si="2"/>
        <v>OK</v>
      </c>
    </row>
    <row r="14" spans="1:23" ht="14.25" customHeight="1" x14ac:dyDescent="0.25">
      <c r="A14" s="188" t="str">
        <f>IF(M14=MIN(M8:M31),1,"")</f>
        <v/>
      </c>
      <c r="B14" s="189"/>
      <c r="C14" s="190"/>
      <c r="D14" s="191"/>
      <c r="E14" s="277"/>
      <c r="F14" s="301">
        <f t="shared" si="3"/>
        <v>0</v>
      </c>
      <c r="G14" s="317"/>
      <c r="H14" s="281"/>
      <c r="I14" s="192"/>
      <c r="J14" s="185" t="e">
        <f>HLOOKUP('Operational Worksheet'!H14,$B$768:$AA$770,3)</f>
        <v>#N/A</v>
      </c>
      <c r="K14" s="185" t="e">
        <f t="shared" si="4"/>
        <v>#DIV/0!</v>
      </c>
      <c r="L14" s="185" t="e">
        <f t="shared" si="0"/>
        <v>#DIV/0!</v>
      </c>
      <c r="M14" s="186" t="str">
        <f t="shared" si="1"/>
        <v>PO</v>
      </c>
      <c r="N14" s="193" t="str">
        <f t="shared" si="2"/>
        <v>OK</v>
      </c>
    </row>
    <row r="15" spans="1:23" ht="14.25" customHeight="1" x14ac:dyDescent="0.25">
      <c r="A15" s="188" t="str">
        <f>IF(M15=MIN(M8:M31),1,"")</f>
        <v/>
      </c>
      <c r="B15" s="189"/>
      <c r="C15" s="190"/>
      <c r="D15" s="191"/>
      <c r="E15" s="277"/>
      <c r="F15" s="301">
        <f t="shared" si="3"/>
        <v>0</v>
      </c>
      <c r="G15" s="317"/>
      <c r="H15" s="281"/>
      <c r="I15" s="192"/>
      <c r="J15" s="185" t="e">
        <f>HLOOKUP('Operational Worksheet'!H15,$B$768:$AA$770,3)</f>
        <v>#N/A</v>
      </c>
      <c r="K15" s="185" t="e">
        <f t="shared" si="4"/>
        <v>#DIV/0!</v>
      </c>
      <c r="L15" s="185" t="e">
        <f t="shared" si="0"/>
        <v>#DIV/0!</v>
      </c>
      <c r="M15" s="186" t="str">
        <f t="shared" si="1"/>
        <v>PO</v>
      </c>
      <c r="N15" s="193" t="str">
        <f t="shared" si="2"/>
        <v>OK</v>
      </c>
    </row>
    <row r="16" spans="1:23" ht="14.25" customHeight="1" x14ac:dyDescent="0.25">
      <c r="A16" s="188" t="str">
        <f>IF(M16=MIN(M8:M31),1,"")</f>
        <v/>
      </c>
      <c r="B16" s="189"/>
      <c r="C16" s="190"/>
      <c r="D16" s="191"/>
      <c r="E16" s="277"/>
      <c r="F16" s="301">
        <f t="shared" si="3"/>
        <v>0</v>
      </c>
      <c r="G16" s="317"/>
      <c r="H16" s="281"/>
      <c r="I16" s="192"/>
      <c r="J16" s="185" t="e">
        <f>HLOOKUP('Operational Worksheet'!H16,$B$768:$AA$770,3)</f>
        <v>#N/A</v>
      </c>
      <c r="K16" s="185" t="e">
        <f t="shared" si="4"/>
        <v>#DIV/0!</v>
      </c>
      <c r="L16" s="185" t="e">
        <f t="shared" si="0"/>
        <v>#DIV/0!</v>
      </c>
      <c r="M16" s="186" t="str">
        <f t="shared" si="1"/>
        <v>PO</v>
      </c>
      <c r="N16" s="193" t="str">
        <f t="shared" si="2"/>
        <v>OK</v>
      </c>
    </row>
    <row r="17" spans="1:14" ht="14.25" customHeight="1" x14ac:dyDescent="0.25">
      <c r="A17" s="188" t="str">
        <f>IF(M17=MIN(M8:M31),1,"")</f>
        <v/>
      </c>
      <c r="B17" s="189"/>
      <c r="C17" s="190"/>
      <c r="D17" s="191"/>
      <c r="E17" s="277"/>
      <c r="F17" s="301">
        <f t="shared" si="3"/>
        <v>0</v>
      </c>
      <c r="G17" s="317"/>
      <c r="H17" s="281"/>
      <c r="I17" s="192"/>
      <c r="J17" s="185" t="e">
        <f>HLOOKUP('Operational Worksheet'!H17,$B$768:$AA$770,3)</f>
        <v>#N/A</v>
      </c>
      <c r="K17" s="185" t="e">
        <f t="shared" si="4"/>
        <v>#DIV/0!</v>
      </c>
      <c r="L17" s="185" t="e">
        <f t="shared" si="0"/>
        <v>#DIV/0!</v>
      </c>
      <c r="M17" s="186" t="str">
        <f t="shared" si="1"/>
        <v>PO</v>
      </c>
      <c r="N17" s="193" t="str">
        <f t="shared" si="2"/>
        <v>OK</v>
      </c>
    </row>
    <row r="18" spans="1:14" ht="14.25" customHeight="1" x14ac:dyDescent="0.25">
      <c r="A18" s="188" t="str">
        <f>IF(M18=MIN(M8:M31),1,"")</f>
        <v/>
      </c>
      <c r="B18" s="189"/>
      <c r="C18" s="190"/>
      <c r="D18" s="191"/>
      <c r="E18" s="277"/>
      <c r="F18" s="301">
        <f t="shared" si="3"/>
        <v>0</v>
      </c>
      <c r="G18" s="317"/>
      <c r="H18" s="281"/>
      <c r="I18" s="192"/>
      <c r="J18" s="185" t="e">
        <f>HLOOKUP('Operational Worksheet'!H18,$B$768:$AA$770,3)</f>
        <v>#N/A</v>
      </c>
      <c r="K18" s="185" t="e">
        <f t="shared" si="4"/>
        <v>#DIV/0!</v>
      </c>
      <c r="L18" s="185" t="e">
        <f t="shared" si="0"/>
        <v>#DIV/0!</v>
      </c>
      <c r="M18" s="186" t="str">
        <f t="shared" si="1"/>
        <v>PO</v>
      </c>
      <c r="N18" s="193" t="str">
        <f t="shared" si="2"/>
        <v>OK</v>
      </c>
    </row>
    <row r="19" spans="1:14" ht="14.25" customHeight="1" x14ac:dyDescent="0.25">
      <c r="A19" s="188" t="str">
        <f>IF(M19=MIN(M8:M31),1,"")</f>
        <v/>
      </c>
      <c r="B19" s="189"/>
      <c r="C19" s="190"/>
      <c r="D19" s="191"/>
      <c r="E19" s="277"/>
      <c r="F19" s="301">
        <f t="shared" si="3"/>
        <v>0</v>
      </c>
      <c r="G19" s="317"/>
      <c r="H19" s="281"/>
      <c r="I19" s="192"/>
      <c r="J19" s="185" t="e">
        <f>HLOOKUP('Operational Worksheet'!H19,$B$768:$AA$770,3)</f>
        <v>#N/A</v>
      </c>
      <c r="K19" s="185" t="e">
        <f t="shared" si="4"/>
        <v>#DIV/0!</v>
      </c>
      <c r="L19" s="185" t="e">
        <f t="shared" si="0"/>
        <v>#DIV/0!</v>
      </c>
      <c r="M19" s="186" t="str">
        <f t="shared" si="1"/>
        <v>PO</v>
      </c>
      <c r="N19" s="193" t="str">
        <f t="shared" si="2"/>
        <v>OK</v>
      </c>
    </row>
    <row r="20" spans="1:14" ht="14.25" customHeight="1" x14ac:dyDescent="0.25">
      <c r="A20" s="188" t="str">
        <f>IF(M20=MIN(M8:M31),1,"")</f>
        <v/>
      </c>
      <c r="B20" s="189"/>
      <c r="C20" s="190"/>
      <c r="D20" s="191"/>
      <c r="E20" s="277"/>
      <c r="F20" s="301">
        <f t="shared" si="3"/>
        <v>0</v>
      </c>
      <c r="G20" s="317"/>
      <c r="H20" s="281"/>
      <c r="I20" s="192"/>
      <c r="J20" s="185" t="e">
        <f>HLOOKUP('Operational Worksheet'!H20,$B$768:$AA$770,3)</f>
        <v>#N/A</v>
      </c>
      <c r="K20" s="185" t="e">
        <f t="shared" si="4"/>
        <v>#DIV/0!</v>
      </c>
      <c r="L20" s="185" t="e">
        <f t="shared" si="0"/>
        <v>#DIV/0!</v>
      </c>
      <c r="M20" s="186" t="str">
        <f t="shared" si="1"/>
        <v>PO</v>
      </c>
      <c r="N20" s="193" t="str">
        <f t="shared" si="2"/>
        <v>OK</v>
      </c>
    </row>
    <row r="21" spans="1:14" ht="14.25" customHeight="1" x14ac:dyDescent="0.25">
      <c r="A21" s="188" t="str">
        <f>IF(M21=MIN(M8:M31),1,"")</f>
        <v/>
      </c>
      <c r="B21" s="189"/>
      <c r="C21" s="190"/>
      <c r="D21" s="191"/>
      <c r="E21" s="277"/>
      <c r="F21" s="301">
        <f t="shared" si="3"/>
        <v>0</v>
      </c>
      <c r="G21" s="317"/>
      <c r="H21" s="281"/>
      <c r="I21" s="192"/>
      <c r="J21" s="185" t="e">
        <f>HLOOKUP('Operational Worksheet'!H21,$B$768:$AA$770,3)</f>
        <v>#N/A</v>
      </c>
      <c r="K21" s="185" t="e">
        <f t="shared" si="4"/>
        <v>#DIV/0!</v>
      </c>
      <c r="L21" s="185" t="e">
        <f t="shared" si="0"/>
        <v>#DIV/0!</v>
      </c>
      <c r="M21" s="186" t="str">
        <f t="shared" si="1"/>
        <v>PO</v>
      </c>
      <c r="N21" s="193" t="str">
        <f t="shared" si="2"/>
        <v>OK</v>
      </c>
    </row>
    <row r="22" spans="1:14" ht="14.25" customHeight="1" x14ac:dyDescent="0.25">
      <c r="A22" s="188" t="str">
        <f>IF(M22=MIN(M8:M31),1,"")</f>
        <v/>
      </c>
      <c r="B22" s="189"/>
      <c r="C22" s="190"/>
      <c r="D22" s="191"/>
      <c r="E22" s="277"/>
      <c r="F22" s="301">
        <f t="shared" si="3"/>
        <v>0</v>
      </c>
      <c r="G22" s="317"/>
      <c r="H22" s="281"/>
      <c r="I22" s="192"/>
      <c r="J22" s="185" t="e">
        <f>HLOOKUP('Operational Worksheet'!H22,$B$768:$AA$770,3)</f>
        <v>#N/A</v>
      </c>
      <c r="K22" s="185" t="e">
        <f t="shared" si="4"/>
        <v>#DIV/0!</v>
      </c>
      <c r="L22" s="185" t="e">
        <f t="shared" si="0"/>
        <v>#DIV/0!</v>
      </c>
      <c r="M22" s="186" t="str">
        <f t="shared" si="1"/>
        <v>PO</v>
      </c>
      <c r="N22" s="193" t="str">
        <f t="shared" si="2"/>
        <v>OK</v>
      </c>
    </row>
    <row r="23" spans="1:14" ht="14.25" customHeight="1" x14ac:dyDescent="0.25">
      <c r="A23" s="188" t="str">
        <f>IF(M23=MIN(M8:M31),1,"")</f>
        <v/>
      </c>
      <c r="B23" s="189"/>
      <c r="C23" s="190"/>
      <c r="D23" s="191"/>
      <c r="E23" s="277"/>
      <c r="F23" s="301">
        <f t="shared" si="3"/>
        <v>0</v>
      </c>
      <c r="G23" s="317"/>
      <c r="H23" s="281"/>
      <c r="I23" s="192"/>
      <c r="J23" s="185" t="e">
        <f>HLOOKUP('Operational Worksheet'!H23,$B$768:$AA$770,3)</f>
        <v>#N/A</v>
      </c>
      <c r="K23" s="185" t="e">
        <f t="shared" si="4"/>
        <v>#DIV/0!</v>
      </c>
      <c r="L23" s="185" t="e">
        <f t="shared" si="0"/>
        <v>#DIV/0!</v>
      </c>
      <c r="M23" s="186" t="str">
        <f t="shared" si="1"/>
        <v>PO</v>
      </c>
      <c r="N23" s="193" t="str">
        <f t="shared" si="2"/>
        <v>OK</v>
      </c>
    </row>
    <row r="24" spans="1:14" ht="14.25" customHeight="1" x14ac:dyDescent="0.25">
      <c r="A24" s="188" t="str">
        <f>IF(M24=MIN(M8:M31),1,"")</f>
        <v/>
      </c>
      <c r="B24" s="189"/>
      <c r="C24" s="190"/>
      <c r="D24" s="191"/>
      <c r="E24" s="277"/>
      <c r="F24" s="301">
        <f t="shared" si="3"/>
        <v>0</v>
      </c>
      <c r="G24" s="317"/>
      <c r="H24" s="281"/>
      <c r="I24" s="192"/>
      <c r="J24" s="185" t="e">
        <f>HLOOKUP('Operational Worksheet'!H24,$B$768:$AA$770,3)</f>
        <v>#N/A</v>
      </c>
      <c r="K24" s="185" t="e">
        <f t="shared" si="4"/>
        <v>#DIV/0!</v>
      </c>
      <c r="L24" s="185" t="e">
        <f t="shared" si="0"/>
        <v>#DIV/0!</v>
      </c>
      <c r="M24" s="186" t="str">
        <f t="shared" si="1"/>
        <v>PO</v>
      </c>
      <c r="N24" s="193" t="str">
        <f t="shared" si="2"/>
        <v>OK</v>
      </c>
    </row>
    <row r="25" spans="1:14" ht="14.25" customHeight="1" x14ac:dyDescent="0.25">
      <c r="A25" s="188" t="str">
        <f>IF(M25=MIN(M8:M31),1,"")</f>
        <v/>
      </c>
      <c r="B25" s="189"/>
      <c r="C25" s="190"/>
      <c r="D25" s="191"/>
      <c r="E25" s="277"/>
      <c r="F25" s="301">
        <f t="shared" si="3"/>
        <v>0</v>
      </c>
      <c r="G25" s="317"/>
      <c r="H25" s="281"/>
      <c r="I25" s="192"/>
      <c r="J25" s="185" t="e">
        <f>HLOOKUP('Operational Worksheet'!H25,$B$768:$AA$770,3)</f>
        <v>#N/A</v>
      </c>
      <c r="K25" s="185" t="e">
        <f t="shared" si="4"/>
        <v>#DIV/0!</v>
      </c>
      <c r="L25" s="185" t="e">
        <f t="shared" si="0"/>
        <v>#DIV/0!</v>
      </c>
      <c r="M25" s="186" t="str">
        <f t="shared" si="1"/>
        <v>PO</v>
      </c>
      <c r="N25" s="193" t="str">
        <f t="shared" si="2"/>
        <v>OK</v>
      </c>
    </row>
    <row r="26" spans="1:14" ht="14.25" customHeight="1" x14ac:dyDescent="0.25">
      <c r="A26" s="188" t="str">
        <f>IF(M26=MIN(M8:M31),1,"")</f>
        <v/>
      </c>
      <c r="B26" s="189"/>
      <c r="C26" s="190"/>
      <c r="D26" s="191"/>
      <c r="E26" s="277"/>
      <c r="F26" s="301">
        <f t="shared" si="3"/>
        <v>0</v>
      </c>
      <c r="G26" s="317"/>
      <c r="H26" s="281"/>
      <c r="I26" s="192"/>
      <c r="J26" s="185" t="e">
        <f>HLOOKUP('Operational Worksheet'!H26,$B$768:$AA$770,3)</f>
        <v>#N/A</v>
      </c>
      <c r="K26" s="185" t="e">
        <f t="shared" si="4"/>
        <v>#DIV/0!</v>
      </c>
      <c r="L26" s="185" t="e">
        <f t="shared" si="0"/>
        <v>#DIV/0!</v>
      </c>
      <c r="M26" s="186" t="str">
        <f t="shared" si="1"/>
        <v>PO</v>
      </c>
      <c r="N26" s="193" t="str">
        <f t="shared" si="2"/>
        <v>OK</v>
      </c>
    </row>
    <row r="27" spans="1:14" ht="14.25" customHeight="1" x14ac:dyDescent="0.25">
      <c r="A27" s="188" t="str">
        <f>IF(M27=MIN(M8:M31),1,"")</f>
        <v/>
      </c>
      <c r="B27" s="189"/>
      <c r="C27" s="190"/>
      <c r="D27" s="191"/>
      <c r="E27" s="277"/>
      <c r="F27" s="301">
        <f t="shared" si="3"/>
        <v>0</v>
      </c>
      <c r="G27" s="317"/>
      <c r="H27" s="281"/>
      <c r="I27" s="192"/>
      <c r="J27" s="185" t="e">
        <f>HLOOKUP('Operational Worksheet'!H27,$B$768:$AA$770,3)</f>
        <v>#N/A</v>
      </c>
      <c r="K27" s="185" t="e">
        <f t="shared" si="4"/>
        <v>#DIV/0!</v>
      </c>
      <c r="L27" s="185" t="e">
        <f t="shared" si="0"/>
        <v>#DIV/0!</v>
      </c>
      <c r="M27" s="186" t="str">
        <f t="shared" si="1"/>
        <v>PO</v>
      </c>
      <c r="N27" s="193" t="str">
        <f t="shared" si="2"/>
        <v>OK</v>
      </c>
    </row>
    <row r="28" spans="1:14" ht="14.25" customHeight="1" x14ac:dyDescent="0.25">
      <c r="A28" s="188" t="str">
        <f>IF(M28=MIN(M8:M31),1,"")</f>
        <v/>
      </c>
      <c r="B28" s="189"/>
      <c r="C28" s="190"/>
      <c r="D28" s="191"/>
      <c r="E28" s="277"/>
      <c r="F28" s="301">
        <f t="shared" si="3"/>
        <v>0</v>
      </c>
      <c r="G28" s="317"/>
      <c r="H28" s="281"/>
      <c r="I28" s="192"/>
      <c r="J28" s="185" t="e">
        <f>HLOOKUP('Operational Worksheet'!H28,$B$768:$AA$770,3)</f>
        <v>#N/A</v>
      </c>
      <c r="K28" s="185" t="e">
        <f t="shared" si="4"/>
        <v>#DIV/0!</v>
      </c>
      <c r="L28" s="185" t="e">
        <f t="shared" si="0"/>
        <v>#DIV/0!</v>
      </c>
      <c r="M28" s="186" t="str">
        <f t="shared" si="1"/>
        <v>PO</v>
      </c>
      <c r="N28" s="193" t="str">
        <f t="shared" si="2"/>
        <v>OK</v>
      </c>
    </row>
    <row r="29" spans="1:14" ht="14.25" customHeight="1" x14ac:dyDescent="0.25">
      <c r="A29" s="188" t="str">
        <f>IF(M29=MIN(M8:M31),1,"")</f>
        <v/>
      </c>
      <c r="B29" s="189"/>
      <c r="C29" s="190"/>
      <c r="D29" s="191"/>
      <c r="E29" s="277"/>
      <c r="F29" s="301">
        <f t="shared" si="3"/>
        <v>0</v>
      </c>
      <c r="G29" s="317"/>
      <c r="H29" s="281"/>
      <c r="I29" s="192"/>
      <c r="J29" s="185" t="e">
        <f>HLOOKUP('Operational Worksheet'!H29,$B$768:$AA$770,3)</f>
        <v>#N/A</v>
      </c>
      <c r="K29" s="185" t="e">
        <f t="shared" si="4"/>
        <v>#DIV/0!</v>
      </c>
      <c r="L29" s="185" t="e">
        <f t="shared" si="0"/>
        <v>#DIV/0!</v>
      </c>
      <c r="M29" s="186" t="str">
        <f t="shared" si="1"/>
        <v>PO</v>
      </c>
      <c r="N29" s="193" t="str">
        <f t="shared" si="2"/>
        <v>OK</v>
      </c>
    </row>
    <row r="30" spans="1:14" ht="14.25" customHeight="1" x14ac:dyDescent="0.25">
      <c r="A30" s="188" t="str">
        <f>IF(M30=MIN(M8:M31),1,"")</f>
        <v/>
      </c>
      <c r="B30" s="189"/>
      <c r="C30" s="190"/>
      <c r="D30" s="191"/>
      <c r="E30" s="277"/>
      <c r="F30" s="301">
        <f t="shared" si="3"/>
        <v>0</v>
      </c>
      <c r="G30" s="317"/>
      <c r="H30" s="281"/>
      <c r="I30" s="192"/>
      <c r="J30" s="185" t="e">
        <f>HLOOKUP('Operational Worksheet'!H30,$B$768:$AA$770,3)</f>
        <v>#N/A</v>
      </c>
      <c r="K30" s="185" t="e">
        <f t="shared" si="4"/>
        <v>#DIV/0!</v>
      </c>
      <c r="L30" s="185" t="e">
        <f t="shared" si="0"/>
        <v>#DIV/0!</v>
      </c>
      <c r="M30" s="186" t="str">
        <f t="shared" si="1"/>
        <v>PO</v>
      </c>
      <c r="N30" s="193" t="str">
        <f t="shared" si="2"/>
        <v>OK</v>
      </c>
    </row>
    <row r="31" spans="1:14" ht="14.25" customHeight="1" x14ac:dyDescent="0.25">
      <c r="A31" s="194" t="str">
        <f>IF(M31=MIN(M8:M31),1,"")</f>
        <v/>
      </c>
      <c r="B31" s="195"/>
      <c r="C31" s="196"/>
      <c r="D31" s="288"/>
      <c r="E31" s="289"/>
      <c r="F31" s="301">
        <f t="shared" si="3"/>
        <v>0</v>
      </c>
      <c r="G31" s="318"/>
      <c r="H31" s="290"/>
      <c r="I31" s="291"/>
      <c r="J31" s="185" t="e">
        <f>HLOOKUP('Operational Worksheet'!H31,$B$768:$AA$770,3)</f>
        <v>#N/A</v>
      </c>
      <c r="K31" s="185" t="e">
        <f t="shared" si="4"/>
        <v>#DIV/0!</v>
      </c>
      <c r="L31" s="292" t="e">
        <f t="shared" si="0"/>
        <v>#DIV/0!</v>
      </c>
      <c r="M31" s="293" t="str">
        <f t="shared" si="1"/>
        <v>PO</v>
      </c>
      <c r="N31" s="197" t="str">
        <f t="shared" si="2"/>
        <v>OK</v>
      </c>
    </row>
    <row r="32" spans="1:14" ht="14.25" customHeight="1" x14ac:dyDescent="0.25">
      <c r="A32" s="188" t="str">
        <f t="shared" ref="A32:A55" si="5">IF(M32=MIN($M$32:$M$55),1,"")</f>
        <v/>
      </c>
      <c r="B32" s="285"/>
      <c r="C32" s="266"/>
      <c r="D32" s="264"/>
      <c r="E32" s="278"/>
      <c r="F32" s="301">
        <f t="shared" si="3"/>
        <v>0</v>
      </c>
      <c r="G32" s="317"/>
      <c r="H32" s="282"/>
      <c r="I32" s="271"/>
      <c r="J32" s="185" t="e">
        <f>HLOOKUP('Operational Worksheet'!H32,$B$768:$AA$770,3)</f>
        <v>#N/A</v>
      </c>
      <c r="K32" s="185" t="e">
        <f t="shared" si="4"/>
        <v>#DIV/0!</v>
      </c>
      <c r="L32" s="286" t="e">
        <f t="shared" si="0"/>
        <v>#DIV/0!</v>
      </c>
      <c r="M32" s="287" t="str">
        <f t="shared" si="1"/>
        <v>PO</v>
      </c>
      <c r="N32" s="193" t="str">
        <f t="shared" si="2"/>
        <v>OK</v>
      </c>
    </row>
    <row r="33" spans="1:14" ht="14.25" customHeight="1" x14ac:dyDescent="0.25">
      <c r="A33" s="188" t="str">
        <f t="shared" si="5"/>
        <v/>
      </c>
      <c r="B33" s="265"/>
      <c r="C33" s="266"/>
      <c r="D33" s="264"/>
      <c r="E33" s="278"/>
      <c r="F33" s="301">
        <f t="shared" si="3"/>
        <v>0</v>
      </c>
      <c r="G33" s="317"/>
      <c r="H33" s="282"/>
      <c r="I33" s="271"/>
      <c r="J33" s="185" t="e">
        <f>HLOOKUP('Operational Worksheet'!H33,$B$768:$AA$770,3)</f>
        <v>#N/A</v>
      </c>
      <c r="K33" s="185" t="e">
        <f t="shared" si="4"/>
        <v>#DIV/0!</v>
      </c>
      <c r="L33" s="185" t="e">
        <f t="shared" si="0"/>
        <v>#DIV/0!</v>
      </c>
      <c r="M33" s="186" t="str">
        <f t="shared" si="1"/>
        <v>PO</v>
      </c>
      <c r="N33" s="193" t="str">
        <f t="shared" si="2"/>
        <v>OK</v>
      </c>
    </row>
    <row r="34" spans="1:14" ht="14.25" customHeight="1" x14ac:dyDescent="0.25">
      <c r="A34" s="188" t="str">
        <f t="shared" si="5"/>
        <v/>
      </c>
      <c r="B34" s="265"/>
      <c r="C34" s="266"/>
      <c r="D34" s="264"/>
      <c r="E34" s="278"/>
      <c r="F34" s="301">
        <f t="shared" si="3"/>
        <v>0</v>
      </c>
      <c r="G34" s="317"/>
      <c r="H34" s="282"/>
      <c r="I34" s="271"/>
      <c r="J34" s="185" t="e">
        <f>HLOOKUP('Operational Worksheet'!H34,$B$768:$AA$770,3)</f>
        <v>#N/A</v>
      </c>
      <c r="K34" s="185" t="e">
        <f t="shared" si="4"/>
        <v>#DIV/0!</v>
      </c>
      <c r="L34" s="185" t="e">
        <f t="shared" si="0"/>
        <v>#DIV/0!</v>
      </c>
      <c r="M34" s="186" t="str">
        <f t="shared" si="1"/>
        <v>PO</v>
      </c>
      <c r="N34" s="193" t="str">
        <f t="shared" si="2"/>
        <v>OK</v>
      </c>
    </row>
    <row r="35" spans="1:14" ht="14.25" customHeight="1" x14ac:dyDescent="0.25">
      <c r="A35" s="188" t="str">
        <f t="shared" si="5"/>
        <v/>
      </c>
      <c r="B35" s="265"/>
      <c r="C35" s="266"/>
      <c r="D35" s="264"/>
      <c r="E35" s="278"/>
      <c r="F35" s="301">
        <f t="shared" si="3"/>
        <v>0</v>
      </c>
      <c r="G35" s="317"/>
      <c r="H35" s="282"/>
      <c r="I35" s="271"/>
      <c r="J35" s="185" t="e">
        <f>HLOOKUP('Operational Worksheet'!H35,$B$768:$AA$770,3)</f>
        <v>#N/A</v>
      </c>
      <c r="K35" s="185" t="e">
        <f t="shared" si="4"/>
        <v>#DIV/0!</v>
      </c>
      <c r="L35" s="185" t="e">
        <f t="shared" si="0"/>
        <v>#DIV/0!</v>
      </c>
      <c r="M35" s="186" t="str">
        <f t="shared" si="1"/>
        <v>PO</v>
      </c>
      <c r="N35" s="193" t="str">
        <f t="shared" si="2"/>
        <v>OK</v>
      </c>
    </row>
    <row r="36" spans="1:14" ht="14.25" customHeight="1" x14ac:dyDescent="0.25">
      <c r="A36" s="188" t="str">
        <f t="shared" si="5"/>
        <v/>
      </c>
      <c r="B36" s="265"/>
      <c r="C36" s="266"/>
      <c r="D36" s="264"/>
      <c r="E36" s="278"/>
      <c r="F36" s="301">
        <f t="shared" si="3"/>
        <v>0</v>
      </c>
      <c r="G36" s="317"/>
      <c r="H36" s="282"/>
      <c r="I36" s="271"/>
      <c r="J36" s="185" t="e">
        <f>HLOOKUP('Operational Worksheet'!H36,$B$768:$AA$770,3)</f>
        <v>#N/A</v>
      </c>
      <c r="K36" s="185" t="e">
        <f t="shared" si="4"/>
        <v>#DIV/0!</v>
      </c>
      <c r="L36" s="185" t="e">
        <f t="shared" si="0"/>
        <v>#DIV/0!</v>
      </c>
      <c r="M36" s="186" t="str">
        <f t="shared" si="1"/>
        <v>PO</v>
      </c>
      <c r="N36" s="193" t="str">
        <f t="shared" si="2"/>
        <v>OK</v>
      </c>
    </row>
    <row r="37" spans="1:14" ht="14.25" customHeight="1" x14ac:dyDescent="0.25">
      <c r="A37" s="188" t="str">
        <f t="shared" si="5"/>
        <v/>
      </c>
      <c r="B37" s="265"/>
      <c r="C37" s="266"/>
      <c r="D37" s="264"/>
      <c r="E37" s="278"/>
      <c r="F37" s="301">
        <f t="shared" si="3"/>
        <v>0</v>
      </c>
      <c r="G37" s="319"/>
      <c r="H37" s="282"/>
      <c r="I37" s="271"/>
      <c r="J37" s="185" t="e">
        <f>HLOOKUP('Operational Worksheet'!H37,$B$768:$AA$770,3)</f>
        <v>#N/A</v>
      </c>
      <c r="K37" s="185" t="e">
        <f t="shared" si="4"/>
        <v>#DIV/0!</v>
      </c>
      <c r="L37" s="185" t="e">
        <f t="shared" si="0"/>
        <v>#DIV/0!</v>
      </c>
      <c r="M37" s="186" t="str">
        <f t="shared" si="1"/>
        <v>PO</v>
      </c>
      <c r="N37" s="193" t="str">
        <f t="shared" si="2"/>
        <v>OK</v>
      </c>
    </row>
    <row r="38" spans="1:14" ht="14.25" customHeight="1" x14ac:dyDescent="0.25">
      <c r="A38" s="188" t="str">
        <f t="shared" si="5"/>
        <v/>
      </c>
      <c r="B38" s="265"/>
      <c r="C38" s="266"/>
      <c r="D38" s="264"/>
      <c r="E38" s="278"/>
      <c r="F38" s="301">
        <f t="shared" si="3"/>
        <v>0</v>
      </c>
      <c r="G38" s="317"/>
      <c r="H38" s="282"/>
      <c r="I38" s="271"/>
      <c r="J38" s="185" t="e">
        <f>HLOOKUP('Operational Worksheet'!H38,$B$768:$AA$770,3)</f>
        <v>#N/A</v>
      </c>
      <c r="K38" s="185" t="e">
        <f t="shared" si="4"/>
        <v>#DIV/0!</v>
      </c>
      <c r="L38" s="185" t="e">
        <f t="shared" si="0"/>
        <v>#DIV/0!</v>
      </c>
      <c r="M38" s="186" t="str">
        <f t="shared" si="1"/>
        <v>PO</v>
      </c>
      <c r="N38" s="193" t="str">
        <f t="shared" si="2"/>
        <v>OK</v>
      </c>
    </row>
    <row r="39" spans="1:14" ht="14.25" customHeight="1" x14ac:dyDescent="0.25">
      <c r="A39" s="188" t="str">
        <f t="shared" si="5"/>
        <v/>
      </c>
      <c r="B39" s="265"/>
      <c r="C39" s="266"/>
      <c r="D39" s="264"/>
      <c r="E39" s="278"/>
      <c r="F39" s="301">
        <f t="shared" si="3"/>
        <v>0</v>
      </c>
      <c r="G39" s="317"/>
      <c r="H39" s="282"/>
      <c r="I39" s="271"/>
      <c r="J39" s="185" t="e">
        <f>HLOOKUP('Operational Worksheet'!H39,$B$768:$AA$770,3)</f>
        <v>#N/A</v>
      </c>
      <c r="K39" s="185" t="e">
        <f t="shared" si="4"/>
        <v>#DIV/0!</v>
      </c>
      <c r="L39" s="185" t="e">
        <f t="shared" si="0"/>
        <v>#DIV/0!</v>
      </c>
      <c r="M39" s="186" t="str">
        <f t="shared" si="1"/>
        <v>PO</v>
      </c>
      <c r="N39" s="193" t="str">
        <f t="shared" si="2"/>
        <v>OK</v>
      </c>
    </row>
    <row r="40" spans="1:14" ht="14.25" customHeight="1" x14ac:dyDescent="0.25">
      <c r="A40" s="188" t="str">
        <f t="shared" si="5"/>
        <v/>
      </c>
      <c r="B40" s="265"/>
      <c r="C40" s="266"/>
      <c r="D40" s="264"/>
      <c r="E40" s="278"/>
      <c r="F40" s="301">
        <f t="shared" si="3"/>
        <v>0</v>
      </c>
      <c r="G40" s="317"/>
      <c r="H40" s="282"/>
      <c r="I40" s="271"/>
      <c r="J40" s="185" t="e">
        <f>HLOOKUP('Operational Worksheet'!H40,$B$768:$AA$770,3)</f>
        <v>#N/A</v>
      </c>
      <c r="K40" s="185" t="e">
        <f t="shared" si="4"/>
        <v>#DIV/0!</v>
      </c>
      <c r="L40" s="185" t="e">
        <f t="shared" si="0"/>
        <v>#DIV/0!</v>
      </c>
      <c r="M40" s="186" t="str">
        <f t="shared" si="1"/>
        <v>PO</v>
      </c>
      <c r="N40" s="193" t="str">
        <f t="shared" si="2"/>
        <v>OK</v>
      </c>
    </row>
    <row r="41" spans="1:14" ht="14.25" customHeight="1" x14ac:dyDescent="0.25">
      <c r="A41" s="188" t="str">
        <f t="shared" si="5"/>
        <v/>
      </c>
      <c r="B41" s="265"/>
      <c r="C41" s="266"/>
      <c r="D41" s="264"/>
      <c r="E41" s="278"/>
      <c r="F41" s="301">
        <f t="shared" si="3"/>
        <v>0</v>
      </c>
      <c r="G41" s="317"/>
      <c r="H41" s="282"/>
      <c r="I41" s="271"/>
      <c r="J41" s="185" t="e">
        <f>HLOOKUP('Operational Worksheet'!H41,$B$768:$AA$770,3)</f>
        <v>#N/A</v>
      </c>
      <c r="K41" s="185" t="e">
        <f t="shared" si="4"/>
        <v>#DIV/0!</v>
      </c>
      <c r="L41" s="185" t="e">
        <f t="shared" si="0"/>
        <v>#DIV/0!</v>
      </c>
      <c r="M41" s="186" t="str">
        <f t="shared" si="1"/>
        <v>PO</v>
      </c>
      <c r="N41" s="193" t="str">
        <f t="shared" si="2"/>
        <v>OK</v>
      </c>
    </row>
    <row r="42" spans="1:14" ht="14.25" customHeight="1" x14ac:dyDescent="0.25">
      <c r="A42" s="188" t="str">
        <f t="shared" si="5"/>
        <v/>
      </c>
      <c r="B42" s="265"/>
      <c r="C42" s="266"/>
      <c r="D42" s="264"/>
      <c r="E42" s="278"/>
      <c r="F42" s="301">
        <f t="shared" si="3"/>
        <v>0</v>
      </c>
      <c r="G42" s="319"/>
      <c r="H42" s="282"/>
      <c r="I42" s="271"/>
      <c r="J42" s="185" t="e">
        <f>HLOOKUP('Operational Worksheet'!H42,$B$768:$AA$770,3)</f>
        <v>#N/A</v>
      </c>
      <c r="K42" s="185" t="e">
        <f t="shared" si="4"/>
        <v>#DIV/0!</v>
      </c>
      <c r="L42" s="185" t="e">
        <f t="shared" si="0"/>
        <v>#DIV/0!</v>
      </c>
      <c r="M42" s="186" t="str">
        <f t="shared" si="1"/>
        <v>PO</v>
      </c>
      <c r="N42" s="193" t="str">
        <f t="shared" si="2"/>
        <v>OK</v>
      </c>
    </row>
    <row r="43" spans="1:14" ht="14.25" customHeight="1" x14ac:dyDescent="0.25">
      <c r="A43" s="188" t="str">
        <f t="shared" si="5"/>
        <v/>
      </c>
      <c r="B43" s="265"/>
      <c r="C43" s="266"/>
      <c r="D43" s="264"/>
      <c r="E43" s="278"/>
      <c r="F43" s="301">
        <f t="shared" si="3"/>
        <v>0</v>
      </c>
      <c r="G43" s="317"/>
      <c r="H43" s="282"/>
      <c r="I43" s="271"/>
      <c r="J43" s="185" t="e">
        <f>HLOOKUP('Operational Worksheet'!H43,$B$768:$AA$770,3)</f>
        <v>#N/A</v>
      </c>
      <c r="K43" s="185" t="e">
        <f t="shared" si="4"/>
        <v>#DIV/0!</v>
      </c>
      <c r="L43" s="185" t="e">
        <f t="shared" si="0"/>
        <v>#DIV/0!</v>
      </c>
      <c r="M43" s="186" t="str">
        <f t="shared" si="1"/>
        <v>PO</v>
      </c>
      <c r="N43" s="193" t="str">
        <f t="shared" si="2"/>
        <v>OK</v>
      </c>
    </row>
    <row r="44" spans="1:14" ht="14.25" customHeight="1" x14ac:dyDescent="0.25">
      <c r="A44" s="188" t="str">
        <f t="shared" si="5"/>
        <v/>
      </c>
      <c r="B44" s="265"/>
      <c r="C44" s="266"/>
      <c r="D44" s="264"/>
      <c r="E44" s="278"/>
      <c r="F44" s="301">
        <f t="shared" si="3"/>
        <v>0</v>
      </c>
      <c r="G44" s="317"/>
      <c r="H44" s="282"/>
      <c r="I44" s="271"/>
      <c r="J44" s="185" t="e">
        <f>HLOOKUP('Operational Worksheet'!H44,$B$768:$AA$770,3)</f>
        <v>#N/A</v>
      </c>
      <c r="K44" s="185" t="e">
        <f t="shared" si="4"/>
        <v>#DIV/0!</v>
      </c>
      <c r="L44" s="185" t="e">
        <f t="shared" si="0"/>
        <v>#DIV/0!</v>
      </c>
      <c r="M44" s="186" t="str">
        <f t="shared" si="1"/>
        <v>PO</v>
      </c>
      <c r="N44" s="193" t="str">
        <f t="shared" si="2"/>
        <v>OK</v>
      </c>
    </row>
    <row r="45" spans="1:14" ht="14.25" customHeight="1" x14ac:dyDescent="0.25">
      <c r="A45" s="188" t="str">
        <f t="shared" si="5"/>
        <v/>
      </c>
      <c r="B45" s="265"/>
      <c r="C45" s="266"/>
      <c r="D45" s="264"/>
      <c r="E45" s="278"/>
      <c r="F45" s="301">
        <f t="shared" si="3"/>
        <v>0</v>
      </c>
      <c r="G45" s="317"/>
      <c r="H45" s="282"/>
      <c r="I45" s="271"/>
      <c r="J45" s="185" t="e">
        <f>HLOOKUP('Operational Worksheet'!H45,$B$768:$AA$770,3)</f>
        <v>#N/A</v>
      </c>
      <c r="K45" s="185" t="e">
        <f t="shared" si="4"/>
        <v>#DIV/0!</v>
      </c>
      <c r="L45" s="185" t="e">
        <f t="shared" si="0"/>
        <v>#DIV/0!</v>
      </c>
      <c r="M45" s="186" t="str">
        <f t="shared" si="1"/>
        <v>PO</v>
      </c>
      <c r="N45" s="193" t="str">
        <f t="shared" si="2"/>
        <v>OK</v>
      </c>
    </row>
    <row r="46" spans="1:14" ht="14.25" customHeight="1" x14ac:dyDescent="0.25">
      <c r="A46" s="188" t="str">
        <f t="shared" si="5"/>
        <v/>
      </c>
      <c r="B46" s="265"/>
      <c r="C46" s="266"/>
      <c r="D46" s="264"/>
      <c r="E46" s="278"/>
      <c r="F46" s="301">
        <f t="shared" si="3"/>
        <v>0</v>
      </c>
      <c r="G46" s="317"/>
      <c r="H46" s="282"/>
      <c r="I46" s="271"/>
      <c r="J46" s="185" t="e">
        <f>HLOOKUP('Operational Worksheet'!H46,$B$768:$AA$770,3)</f>
        <v>#N/A</v>
      </c>
      <c r="K46" s="185" t="e">
        <f t="shared" si="4"/>
        <v>#DIV/0!</v>
      </c>
      <c r="L46" s="185" t="e">
        <f t="shared" si="0"/>
        <v>#DIV/0!</v>
      </c>
      <c r="M46" s="186" t="str">
        <f t="shared" si="1"/>
        <v>PO</v>
      </c>
      <c r="N46" s="193" t="str">
        <f t="shared" si="2"/>
        <v>OK</v>
      </c>
    </row>
    <row r="47" spans="1:14" ht="14.25" customHeight="1" x14ac:dyDescent="0.25">
      <c r="A47" s="188" t="str">
        <f t="shared" si="5"/>
        <v/>
      </c>
      <c r="B47" s="265"/>
      <c r="C47" s="266"/>
      <c r="D47" s="264"/>
      <c r="E47" s="278"/>
      <c r="F47" s="301">
        <f t="shared" si="3"/>
        <v>0</v>
      </c>
      <c r="G47" s="319"/>
      <c r="H47" s="282"/>
      <c r="I47" s="271"/>
      <c r="J47" s="185" t="e">
        <f>HLOOKUP('Operational Worksheet'!H47,$B$768:$AA$770,3)</f>
        <v>#N/A</v>
      </c>
      <c r="K47" s="185" t="e">
        <f t="shared" si="4"/>
        <v>#DIV/0!</v>
      </c>
      <c r="L47" s="185" t="e">
        <f t="shared" si="0"/>
        <v>#DIV/0!</v>
      </c>
      <c r="M47" s="186" t="str">
        <f t="shared" si="1"/>
        <v>PO</v>
      </c>
      <c r="N47" s="193" t="str">
        <f t="shared" si="2"/>
        <v>OK</v>
      </c>
    </row>
    <row r="48" spans="1:14" ht="14.25" customHeight="1" x14ac:dyDescent="0.25">
      <c r="A48" s="188" t="str">
        <f t="shared" si="5"/>
        <v/>
      </c>
      <c r="B48" s="265"/>
      <c r="C48" s="266"/>
      <c r="D48" s="264"/>
      <c r="E48" s="278"/>
      <c r="F48" s="301">
        <f t="shared" si="3"/>
        <v>0</v>
      </c>
      <c r="G48" s="317"/>
      <c r="H48" s="282"/>
      <c r="I48" s="271"/>
      <c r="J48" s="185" t="e">
        <f>HLOOKUP('Operational Worksheet'!H48,$B$768:$AA$770,3)</f>
        <v>#N/A</v>
      </c>
      <c r="K48" s="185" t="e">
        <f t="shared" si="4"/>
        <v>#DIV/0!</v>
      </c>
      <c r="L48" s="185" t="e">
        <f t="shared" si="0"/>
        <v>#DIV/0!</v>
      </c>
      <c r="M48" s="186" t="str">
        <f t="shared" si="1"/>
        <v>PO</v>
      </c>
      <c r="N48" s="193" t="str">
        <f t="shared" si="2"/>
        <v>OK</v>
      </c>
    </row>
    <row r="49" spans="1:14" ht="14.25" customHeight="1" x14ac:dyDescent="0.25">
      <c r="A49" s="188" t="str">
        <f t="shared" si="5"/>
        <v/>
      </c>
      <c r="B49" s="265"/>
      <c r="C49" s="266"/>
      <c r="D49" s="264"/>
      <c r="E49" s="278"/>
      <c r="F49" s="301">
        <f t="shared" si="3"/>
        <v>0</v>
      </c>
      <c r="G49" s="317"/>
      <c r="H49" s="282"/>
      <c r="I49" s="271"/>
      <c r="J49" s="185" t="e">
        <f>HLOOKUP('Operational Worksheet'!H49,$B$768:$AA$770,3)</f>
        <v>#N/A</v>
      </c>
      <c r="K49" s="185" t="e">
        <f t="shared" si="4"/>
        <v>#DIV/0!</v>
      </c>
      <c r="L49" s="185" t="e">
        <f t="shared" si="0"/>
        <v>#DIV/0!</v>
      </c>
      <c r="M49" s="186" t="str">
        <f t="shared" si="1"/>
        <v>PO</v>
      </c>
      <c r="N49" s="193" t="str">
        <f t="shared" si="2"/>
        <v>OK</v>
      </c>
    </row>
    <row r="50" spans="1:14" ht="14.25" customHeight="1" x14ac:dyDescent="0.25">
      <c r="A50" s="188" t="str">
        <f t="shared" si="5"/>
        <v/>
      </c>
      <c r="B50" s="265"/>
      <c r="C50" s="266"/>
      <c r="D50" s="264"/>
      <c r="E50" s="278"/>
      <c r="F50" s="301">
        <f t="shared" si="3"/>
        <v>0</v>
      </c>
      <c r="G50" s="317"/>
      <c r="H50" s="282"/>
      <c r="I50" s="271"/>
      <c r="J50" s="185" t="e">
        <f>HLOOKUP('Operational Worksheet'!H50,$B$768:$AA$770,3)</f>
        <v>#N/A</v>
      </c>
      <c r="K50" s="185" t="e">
        <f t="shared" si="4"/>
        <v>#DIV/0!</v>
      </c>
      <c r="L50" s="185" t="e">
        <f t="shared" si="0"/>
        <v>#DIV/0!</v>
      </c>
      <c r="M50" s="186" t="str">
        <f t="shared" si="1"/>
        <v>PO</v>
      </c>
      <c r="N50" s="193" t="str">
        <f t="shared" si="2"/>
        <v>OK</v>
      </c>
    </row>
    <row r="51" spans="1:14" ht="14.25" customHeight="1" x14ac:dyDescent="0.25">
      <c r="A51" s="188" t="str">
        <f t="shared" si="5"/>
        <v/>
      </c>
      <c r="B51" s="265"/>
      <c r="C51" s="266"/>
      <c r="D51" s="264"/>
      <c r="E51" s="278"/>
      <c r="F51" s="301">
        <f t="shared" si="3"/>
        <v>0</v>
      </c>
      <c r="G51" s="317"/>
      <c r="H51" s="282"/>
      <c r="I51" s="271"/>
      <c r="J51" s="185" t="e">
        <f>HLOOKUP('Operational Worksheet'!H51,$B$768:$AA$770,3)</f>
        <v>#N/A</v>
      </c>
      <c r="K51" s="185" t="e">
        <f t="shared" si="4"/>
        <v>#DIV/0!</v>
      </c>
      <c r="L51" s="185" t="e">
        <f t="shared" si="0"/>
        <v>#DIV/0!</v>
      </c>
      <c r="M51" s="186" t="str">
        <f t="shared" si="1"/>
        <v>PO</v>
      </c>
      <c r="N51" s="193" t="str">
        <f t="shared" si="2"/>
        <v>OK</v>
      </c>
    </row>
    <row r="52" spans="1:14" ht="14.25" customHeight="1" x14ac:dyDescent="0.25">
      <c r="A52" s="188" t="str">
        <f t="shared" si="5"/>
        <v/>
      </c>
      <c r="B52" s="265"/>
      <c r="C52" s="266"/>
      <c r="D52" s="264"/>
      <c r="E52" s="278"/>
      <c r="F52" s="301">
        <f t="shared" si="3"/>
        <v>0</v>
      </c>
      <c r="G52" s="319"/>
      <c r="H52" s="282"/>
      <c r="I52" s="271"/>
      <c r="J52" s="185" t="e">
        <f>HLOOKUP('Operational Worksheet'!H52,$B$768:$AA$770,3)</f>
        <v>#N/A</v>
      </c>
      <c r="K52" s="185" t="e">
        <f t="shared" si="4"/>
        <v>#DIV/0!</v>
      </c>
      <c r="L52" s="185" t="e">
        <f t="shared" si="0"/>
        <v>#DIV/0!</v>
      </c>
      <c r="M52" s="186" t="str">
        <f t="shared" si="1"/>
        <v>PO</v>
      </c>
      <c r="N52" s="193" t="str">
        <f t="shared" si="2"/>
        <v>OK</v>
      </c>
    </row>
    <row r="53" spans="1:14" ht="14.25" customHeight="1" x14ac:dyDescent="0.25">
      <c r="A53" s="188" t="str">
        <f t="shared" si="5"/>
        <v/>
      </c>
      <c r="B53" s="265"/>
      <c r="C53" s="266"/>
      <c r="D53" s="264"/>
      <c r="E53" s="278"/>
      <c r="F53" s="301">
        <f t="shared" si="3"/>
        <v>0</v>
      </c>
      <c r="G53" s="317"/>
      <c r="H53" s="282"/>
      <c r="I53" s="271"/>
      <c r="J53" s="185" t="e">
        <f>HLOOKUP('Operational Worksheet'!H53,$B$768:$AA$770,3)</f>
        <v>#N/A</v>
      </c>
      <c r="K53" s="185" t="e">
        <f t="shared" si="4"/>
        <v>#DIV/0!</v>
      </c>
      <c r="L53" s="185" t="e">
        <f t="shared" si="0"/>
        <v>#DIV/0!</v>
      </c>
      <c r="M53" s="186" t="str">
        <f t="shared" si="1"/>
        <v>PO</v>
      </c>
      <c r="N53" s="193" t="str">
        <f t="shared" si="2"/>
        <v>OK</v>
      </c>
    </row>
    <row r="54" spans="1:14" ht="14.25" customHeight="1" x14ac:dyDescent="0.25">
      <c r="A54" s="188" t="str">
        <f t="shared" si="5"/>
        <v/>
      </c>
      <c r="B54" s="265"/>
      <c r="C54" s="266"/>
      <c r="D54" s="264"/>
      <c r="E54" s="278"/>
      <c r="F54" s="301">
        <f t="shared" si="3"/>
        <v>0</v>
      </c>
      <c r="G54" s="317"/>
      <c r="H54" s="282"/>
      <c r="I54" s="271"/>
      <c r="J54" s="185" t="e">
        <f>HLOOKUP('Operational Worksheet'!H54,$B$768:$AA$770,3)</f>
        <v>#N/A</v>
      </c>
      <c r="K54" s="185" t="e">
        <f t="shared" si="4"/>
        <v>#DIV/0!</v>
      </c>
      <c r="L54" s="185" t="e">
        <f t="shared" si="0"/>
        <v>#DIV/0!</v>
      </c>
      <c r="M54" s="186" t="str">
        <f t="shared" si="1"/>
        <v>PO</v>
      </c>
      <c r="N54" s="193" t="str">
        <f t="shared" si="2"/>
        <v>OK</v>
      </c>
    </row>
    <row r="55" spans="1:14" ht="14.25" customHeight="1" x14ac:dyDescent="0.25">
      <c r="A55" s="194" t="str">
        <f t="shared" si="5"/>
        <v/>
      </c>
      <c r="B55" s="267"/>
      <c r="C55" s="268"/>
      <c r="D55" s="294"/>
      <c r="E55" s="295"/>
      <c r="F55" s="301">
        <f t="shared" si="3"/>
        <v>0</v>
      </c>
      <c r="G55" s="318"/>
      <c r="H55" s="296"/>
      <c r="I55" s="297"/>
      <c r="J55" s="185" t="e">
        <f>HLOOKUP('Operational Worksheet'!H55,$B$768:$AA$770,3)</f>
        <v>#N/A</v>
      </c>
      <c r="K55" s="185" t="e">
        <f t="shared" si="4"/>
        <v>#DIV/0!</v>
      </c>
      <c r="L55" s="292" t="e">
        <f t="shared" si="0"/>
        <v>#DIV/0!</v>
      </c>
      <c r="M55" s="293" t="str">
        <f t="shared" si="1"/>
        <v>PO</v>
      </c>
      <c r="N55" s="197" t="str">
        <f t="shared" si="2"/>
        <v>OK</v>
      </c>
    </row>
    <row r="56" spans="1:14" ht="14.25" customHeight="1" x14ac:dyDescent="0.25">
      <c r="A56" s="188" t="str">
        <f>IF(M56=MIN($M$56:$M$79),1,"")</f>
        <v/>
      </c>
      <c r="B56" s="285"/>
      <c r="C56" s="266"/>
      <c r="D56" s="264"/>
      <c r="E56" s="278"/>
      <c r="F56" s="301">
        <f t="shared" si="3"/>
        <v>0</v>
      </c>
      <c r="G56" s="317"/>
      <c r="H56" s="282"/>
      <c r="I56" s="271"/>
      <c r="J56" s="185" t="e">
        <f>HLOOKUP('Operational Worksheet'!H56,$B$768:$AA$770,3)</f>
        <v>#N/A</v>
      </c>
      <c r="K56" s="185" t="e">
        <f t="shared" si="4"/>
        <v>#DIV/0!</v>
      </c>
      <c r="L56" s="286" t="e">
        <f t="shared" si="0"/>
        <v>#DIV/0!</v>
      </c>
      <c r="M56" s="287" t="str">
        <f t="shared" si="1"/>
        <v>PO</v>
      </c>
      <c r="N56" s="193" t="str">
        <f t="shared" si="2"/>
        <v>OK</v>
      </c>
    </row>
    <row r="57" spans="1:14" ht="14.25" customHeight="1" x14ac:dyDescent="0.25">
      <c r="A57" s="188" t="str">
        <f t="shared" ref="A57:A79" si="6">IF(M57=MIN($M$56:$M$79),1,"")</f>
        <v/>
      </c>
      <c r="B57" s="265"/>
      <c r="C57" s="266"/>
      <c r="D57" s="264"/>
      <c r="E57" s="278"/>
      <c r="F57" s="301">
        <f t="shared" si="3"/>
        <v>0</v>
      </c>
      <c r="G57" s="319"/>
      <c r="H57" s="282"/>
      <c r="I57" s="271"/>
      <c r="J57" s="185" t="e">
        <f>HLOOKUP('Operational Worksheet'!H57,$B$768:$AA$770,3)</f>
        <v>#N/A</v>
      </c>
      <c r="K57" s="185" t="e">
        <f t="shared" si="4"/>
        <v>#DIV/0!</v>
      </c>
      <c r="L57" s="185" t="e">
        <f t="shared" si="0"/>
        <v>#DIV/0!</v>
      </c>
      <c r="M57" s="186" t="str">
        <f t="shared" si="1"/>
        <v>PO</v>
      </c>
      <c r="N57" s="193" t="str">
        <f t="shared" si="2"/>
        <v>OK</v>
      </c>
    </row>
    <row r="58" spans="1:14" ht="14.25" customHeight="1" x14ac:dyDescent="0.25">
      <c r="A58" s="188" t="str">
        <f t="shared" si="6"/>
        <v/>
      </c>
      <c r="B58" s="265"/>
      <c r="C58" s="266"/>
      <c r="D58" s="264"/>
      <c r="E58" s="278"/>
      <c r="F58" s="301">
        <f t="shared" si="3"/>
        <v>0</v>
      </c>
      <c r="G58" s="317"/>
      <c r="H58" s="282"/>
      <c r="I58" s="271"/>
      <c r="J58" s="185" t="e">
        <f>HLOOKUP('Operational Worksheet'!H58,$B$768:$AA$770,3)</f>
        <v>#N/A</v>
      </c>
      <c r="K58" s="185" t="e">
        <f t="shared" si="4"/>
        <v>#DIV/0!</v>
      </c>
      <c r="L58" s="185" t="e">
        <f t="shared" si="0"/>
        <v>#DIV/0!</v>
      </c>
      <c r="M58" s="186" t="str">
        <f t="shared" si="1"/>
        <v>PO</v>
      </c>
      <c r="N58" s="193" t="str">
        <f t="shared" si="2"/>
        <v>OK</v>
      </c>
    </row>
    <row r="59" spans="1:14" ht="14.25" customHeight="1" x14ac:dyDescent="0.25">
      <c r="A59" s="188" t="str">
        <f t="shared" si="6"/>
        <v/>
      </c>
      <c r="B59" s="265"/>
      <c r="C59" s="266"/>
      <c r="D59" s="264"/>
      <c r="E59" s="278"/>
      <c r="F59" s="301">
        <f t="shared" si="3"/>
        <v>0</v>
      </c>
      <c r="G59" s="317"/>
      <c r="H59" s="282"/>
      <c r="I59" s="271"/>
      <c r="J59" s="185" t="e">
        <f>HLOOKUP('Operational Worksheet'!H59,$B$768:$AA$770,3)</f>
        <v>#N/A</v>
      </c>
      <c r="K59" s="185" t="e">
        <f t="shared" si="4"/>
        <v>#DIV/0!</v>
      </c>
      <c r="L59" s="185" t="e">
        <f t="shared" si="0"/>
        <v>#DIV/0!</v>
      </c>
      <c r="M59" s="186" t="str">
        <f t="shared" si="1"/>
        <v>PO</v>
      </c>
      <c r="N59" s="193" t="str">
        <f t="shared" si="2"/>
        <v>OK</v>
      </c>
    </row>
    <row r="60" spans="1:14" ht="14.25" customHeight="1" x14ac:dyDescent="0.25">
      <c r="A60" s="188" t="str">
        <f t="shared" si="6"/>
        <v/>
      </c>
      <c r="B60" s="265"/>
      <c r="C60" s="266"/>
      <c r="D60" s="264"/>
      <c r="E60" s="278"/>
      <c r="F60" s="301">
        <f t="shared" si="3"/>
        <v>0</v>
      </c>
      <c r="G60" s="317"/>
      <c r="H60" s="282"/>
      <c r="I60" s="271"/>
      <c r="J60" s="185" t="e">
        <f>HLOOKUP('Operational Worksheet'!H60,$B$768:$AA$770,3)</f>
        <v>#N/A</v>
      </c>
      <c r="K60" s="185" t="e">
        <f t="shared" si="4"/>
        <v>#DIV/0!</v>
      </c>
      <c r="L60" s="185" t="e">
        <f t="shared" si="0"/>
        <v>#DIV/0!</v>
      </c>
      <c r="M60" s="186" t="str">
        <f t="shared" si="1"/>
        <v>PO</v>
      </c>
      <c r="N60" s="193" t="str">
        <f t="shared" si="2"/>
        <v>OK</v>
      </c>
    </row>
    <row r="61" spans="1:14" ht="14.25" customHeight="1" x14ac:dyDescent="0.25">
      <c r="A61" s="188" t="str">
        <f t="shared" si="6"/>
        <v/>
      </c>
      <c r="B61" s="265"/>
      <c r="C61" s="266"/>
      <c r="D61" s="264"/>
      <c r="E61" s="278"/>
      <c r="F61" s="301">
        <f t="shared" si="3"/>
        <v>0</v>
      </c>
      <c r="G61" s="317"/>
      <c r="H61" s="282"/>
      <c r="I61" s="271"/>
      <c r="J61" s="185" t="e">
        <f>HLOOKUP('Operational Worksheet'!H61,$B$768:$AA$770,3)</f>
        <v>#N/A</v>
      </c>
      <c r="K61" s="185" t="e">
        <f t="shared" si="4"/>
        <v>#DIV/0!</v>
      </c>
      <c r="L61" s="185" t="e">
        <f t="shared" si="0"/>
        <v>#DIV/0!</v>
      </c>
      <c r="M61" s="186" t="str">
        <f t="shared" si="1"/>
        <v>PO</v>
      </c>
      <c r="N61" s="193" t="str">
        <f t="shared" si="2"/>
        <v>OK</v>
      </c>
    </row>
    <row r="62" spans="1:14" ht="14.25" customHeight="1" x14ac:dyDescent="0.25">
      <c r="A62" s="188" t="str">
        <f t="shared" si="6"/>
        <v/>
      </c>
      <c r="B62" s="265"/>
      <c r="C62" s="266"/>
      <c r="D62" s="264"/>
      <c r="E62" s="278"/>
      <c r="F62" s="301">
        <f t="shared" si="3"/>
        <v>0</v>
      </c>
      <c r="G62" s="319"/>
      <c r="H62" s="282"/>
      <c r="I62" s="271"/>
      <c r="J62" s="185" t="e">
        <f>HLOOKUP('Operational Worksheet'!H62,$B$768:$AA$770,3)</f>
        <v>#N/A</v>
      </c>
      <c r="K62" s="185" t="e">
        <f t="shared" si="4"/>
        <v>#DIV/0!</v>
      </c>
      <c r="L62" s="185" t="e">
        <f t="shared" si="0"/>
        <v>#DIV/0!</v>
      </c>
      <c r="M62" s="186" t="str">
        <f t="shared" si="1"/>
        <v>PO</v>
      </c>
      <c r="N62" s="193" t="str">
        <f t="shared" si="2"/>
        <v>OK</v>
      </c>
    </row>
    <row r="63" spans="1:14" ht="14.25" customHeight="1" x14ac:dyDescent="0.25">
      <c r="A63" s="188" t="str">
        <f t="shared" si="6"/>
        <v/>
      </c>
      <c r="B63" s="265"/>
      <c r="C63" s="266"/>
      <c r="D63" s="264"/>
      <c r="E63" s="278"/>
      <c r="F63" s="301">
        <f t="shared" si="3"/>
        <v>0</v>
      </c>
      <c r="G63" s="317"/>
      <c r="H63" s="282"/>
      <c r="I63" s="271"/>
      <c r="J63" s="185" t="e">
        <f>HLOOKUP('Operational Worksheet'!H63,$B$768:$AA$770,3)</f>
        <v>#N/A</v>
      </c>
      <c r="K63" s="185" t="e">
        <f t="shared" si="4"/>
        <v>#DIV/0!</v>
      </c>
      <c r="L63" s="185" t="e">
        <f t="shared" si="0"/>
        <v>#DIV/0!</v>
      </c>
      <c r="M63" s="186" t="str">
        <f t="shared" si="1"/>
        <v>PO</v>
      </c>
      <c r="N63" s="193" t="str">
        <f t="shared" si="2"/>
        <v>OK</v>
      </c>
    </row>
    <row r="64" spans="1:14" ht="14.25" customHeight="1" x14ac:dyDescent="0.25">
      <c r="A64" s="188" t="str">
        <f t="shared" si="6"/>
        <v/>
      </c>
      <c r="B64" s="265"/>
      <c r="C64" s="266"/>
      <c r="D64" s="264"/>
      <c r="E64" s="278"/>
      <c r="F64" s="301">
        <f t="shared" si="3"/>
        <v>0</v>
      </c>
      <c r="G64" s="317"/>
      <c r="H64" s="282"/>
      <c r="I64" s="271"/>
      <c r="J64" s="185" t="e">
        <f>HLOOKUP('Operational Worksheet'!H64,$B$768:$AA$770,3)</f>
        <v>#N/A</v>
      </c>
      <c r="K64" s="185" t="e">
        <f t="shared" si="4"/>
        <v>#DIV/0!</v>
      </c>
      <c r="L64" s="185" t="e">
        <f t="shared" si="0"/>
        <v>#DIV/0!</v>
      </c>
      <c r="M64" s="186" t="str">
        <f t="shared" si="1"/>
        <v>PO</v>
      </c>
      <c r="N64" s="193" t="str">
        <f t="shared" si="2"/>
        <v>OK</v>
      </c>
    </row>
    <row r="65" spans="1:14" ht="14.25" customHeight="1" x14ac:dyDescent="0.25">
      <c r="A65" s="188" t="str">
        <f t="shared" si="6"/>
        <v/>
      </c>
      <c r="B65" s="265"/>
      <c r="C65" s="266"/>
      <c r="D65" s="264"/>
      <c r="E65" s="278"/>
      <c r="F65" s="301">
        <f t="shared" si="3"/>
        <v>0</v>
      </c>
      <c r="G65" s="317"/>
      <c r="H65" s="282"/>
      <c r="I65" s="271"/>
      <c r="J65" s="185" t="e">
        <f>HLOOKUP('Operational Worksheet'!H65,$B$768:$AA$770,3)</f>
        <v>#N/A</v>
      </c>
      <c r="K65" s="185" t="e">
        <f t="shared" si="4"/>
        <v>#DIV/0!</v>
      </c>
      <c r="L65" s="185" t="e">
        <f t="shared" si="0"/>
        <v>#DIV/0!</v>
      </c>
      <c r="M65" s="186" t="str">
        <f t="shared" si="1"/>
        <v>PO</v>
      </c>
      <c r="N65" s="193" t="str">
        <f t="shared" si="2"/>
        <v>OK</v>
      </c>
    </row>
    <row r="66" spans="1:14" ht="14.25" customHeight="1" x14ac:dyDescent="0.25">
      <c r="A66" s="188" t="str">
        <f t="shared" si="6"/>
        <v/>
      </c>
      <c r="B66" s="265"/>
      <c r="C66" s="266"/>
      <c r="D66" s="264"/>
      <c r="E66" s="278"/>
      <c r="F66" s="301">
        <f t="shared" si="3"/>
        <v>0</v>
      </c>
      <c r="G66" s="317"/>
      <c r="H66" s="282"/>
      <c r="I66" s="271"/>
      <c r="J66" s="185" t="e">
        <f>HLOOKUP('Operational Worksheet'!H66,$B$768:$AA$770,3)</f>
        <v>#N/A</v>
      </c>
      <c r="K66" s="185" t="e">
        <f t="shared" si="4"/>
        <v>#DIV/0!</v>
      </c>
      <c r="L66" s="185" t="e">
        <f t="shared" si="0"/>
        <v>#DIV/0!</v>
      </c>
      <c r="M66" s="186" t="str">
        <f t="shared" si="1"/>
        <v>PO</v>
      </c>
      <c r="N66" s="193" t="str">
        <f t="shared" si="2"/>
        <v>OK</v>
      </c>
    </row>
    <row r="67" spans="1:14" ht="14.25" customHeight="1" x14ac:dyDescent="0.25">
      <c r="A67" s="188" t="str">
        <f t="shared" si="6"/>
        <v/>
      </c>
      <c r="B67" s="265"/>
      <c r="C67" s="266"/>
      <c r="D67" s="264"/>
      <c r="E67" s="278"/>
      <c r="F67" s="301">
        <f t="shared" si="3"/>
        <v>0</v>
      </c>
      <c r="G67" s="319"/>
      <c r="H67" s="282"/>
      <c r="I67" s="271"/>
      <c r="J67" s="185" t="e">
        <f>HLOOKUP('Operational Worksheet'!H67,$B$768:$AA$770,3)</f>
        <v>#N/A</v>
      </c>
      <c r="K67" s="185" t="e">
        <f t="shared" si="4"/>
        <v>#DIV/0!</v>
      </c>
      <c r="L67" s="185" t="e">
        <f t="shared" si="0"/>
        <v>#DIV/0!</v>
      </c>
      <c r="M67" s="186" t="str">
        <f t="shared" si="1"/>
        <v>PO</v>
      </c>
      <c r="N67" s="193" t="str">
        <f t="shared" si="2"/>
        <v>OK</v>
      </c>
    </row>
    <row r="68" spans="1:14" ht="14.25" customHeight="1" x14ac:dyDescent="0.25">
      <c r="A68" s="188" t="str">
        <f t="shared" si="6"/>
        <v/>
      </c>
      <c r="B68" s="265"/>
      <c r="C68" s="266"/>
      <c r="D68" s="264"/>
      <c r="E68" s="278"/>
      <c r="F68" s="301">
        <f t="shared" si="3"/>
        <v>0</v>
      </c>
      <c r="G68" s="317"/>
      <c r="H68" s="282"/>
      <c r="I68" s="271"/>
      <c r="J68" s="185" t="e">
        <f>HLOOKUP('Operational Worksheet'!H68,$B$768:$AA$770,3)</f>
        <v>#N/A</v>
      </c>
      <c r="K68" s="185" t="e">
        <f t="shared" si="4"/>
        <v>#DIV/0!</v>
      </c>
      <c r="L68" s="185" t="e">
        <f t="shared" si="0"/>
        <v>#DIV/0!</v>
      </c>
      <c r="M68" s="186" t="str">
        <f t="shared" si="1"/>
        <v>PO</v>
      </c>
      <c r="N68" s="193" t="str">
        <f t="shared" si="2"/>
        <v>OK</v>
      </c>
    </row>
    <row r="69" spans="1:14" ht="14.25" customHeight="1" x14ac:dyDescent="0.25">
      <c r="A69" s="188" t="str">
        <f t="shared" si="6"/>
        <v/>
      </c>
      <c r="B69" s="265"/>
      <c r="C69" s="266"/>
      <c r="D69" s="264"/>
      <c r="E69" s="278"/>
      <c r="F69" s="301">
        <f t="shared" si="3"/>
        <v>0</v>
      </c>
      <c r="G69" s="317"/>
      <c r="H69" s="282"/>
      <c r="I69" s="271"/>
      <c r="J69" s="185" t="e">
        <f>HLOOKUP('Operational Worksheet'!H69,$B$768:$AA$770,3)</f>
        <v>#N/A</v>
      </c>
      <c r="K69" s="185" t="e">
        <f t="shared" si="4"/>
        <v>#DIV/0!</v>
      </c>
      <c r="L69" s="185" t="e">
        <f t="shared" si="0"/>
        <v>#DIV/0!</v>
      </c>
      <c r="M69" s="186" t="str">
        <f t="shared" si="1"/>
        <v>PO</v>
      </c>
      <c r="N69" s="193" t="str">
        <f t="shared" si="2"/>
        <v>OK</v>
      </c>
    </row>
    <row r="70" spans="1:14" ht="14.25" customHeight="1" x14ac:dyDescent="0.25">
      <c r="A70" s="188" t="str">
        <f t="shared" si="6"/>
        <v/>
      </c>
      <c r="B70" s="265"/>
      <c r="C70" s="266"/>
      <c r="D70" s="264"/>
      <c r="E70" s="278"/>
      <c r="F70" s="301">
        <f t="shared" si="3"/>
        <v>0</v>
      </c>
      <c r="G70" s="317"/>
      <c r="H70" s="282"/>
      <c r="I70" s="271"/>
      <c r="J70" s="185" t="e">
        <f>HLOOKUP('Operational Worksheet'!H70,$B$768:$AA$770,3)</f>
        <v>#N/A</v>
      </c>
      <c r="K70" s="185" t="e">
        <f t="shared" si="4"/>
        <v>#DIV/0!</v>
      </c>
      <c r="L70" s="185" t="e">
        <f t="shared" si="0"/>
        <v>#DIV/0!</v>
      </c>
      <c r="M70" s="186" t="str">
        <f t="shared" si="1"/>
        <v>PO</v>
      </c>
      <c r="N70" s="193" t="str">
        <f t="shared" si="2"/>
        <v>OK</v>
      </c>
    </row>
    <row r="71" spans="1:14" ht="14.25" customHeight="1" x14ac:dyDescent="0.25">
      <c r="A71" s="188" t="str">
        <f t="shared" si="6"/>
        <v/>
      </c>
      <c r="B71" s="265"/>
      <c r="C71" s="266"/>
      <c r="D71" s="264"/>
      <c r="E71" s="278"/>
      <c r="F71" s="301">
        <f t="shared" si="3"/>
        <v>0</v>
      </c>
      <c r="G71" s="317"/>
      <c r="H71" s="282"/>
      <c r="I71" s="271"/>
      <c r="J71" s="185" t="e">
        <f>HLOOKUP('Operational Worksheet'!H71,$B$768:$AA$770,3)</f>
        <v>#N/A</v>
      </c>
      <c r="K71" s="185" t="e">
        <f t="shared" si="4"/>
        <v>#DIV/0!</v>
      </c>
      <c r="L71" s="185" t="e">
        <f t="shared" si="0"/>
        <v>#DIV/0!</v>
      </c>
      <c r="M71" s="186" t="str">
        <f t="shared" si="1"/>
        <v>PO</v>
      </c>
      <c r="N71" s="193" t="str">
        <f t="shared" si="2"/>
        <v>OK</v>
      </c>
    </row>
    <row r="72" spans="1:14" ht="14.25" customHeight="1" x14ac:dyDescent="0.25">
      <c r="A72" s="188" t="str">
        <f t="shared" si="6"/>
        <v/>
      </c>
      <c r="B72" s="265"/>
      <c r="C72" s="266"/>
      <c r="D72" s="264"/>
      <c r="E72" s="278"/>
      <c r="F72" s="301">
        <f t="shared" si="3"/>
        <v>0</v>
      </c>
      <c r="G72" s="319"/>
      <c r="H72" s="282"/>
      <c r="I72" s="271"/>
      <c r="J72" s="185" t="e">
        <f>HLOOKUP('Operational Worksheet'!H72,$B$768:$AA$770,3)</f>
        <v>#N/A</v>
      </c>
      <c r="K72" s="185" t="e">
        <f t="shared" si="4"/>
        <v>#DIV/0!</v>
      </c>
      <c r="L72" s="185" t="e">
        <f t="shared" ref="L72:L135" si="7">K72*$I72</f>
        <v>#DIV/0!</v>
      </c>
      <c r="M72" s="186" t="str">
        <f t="shared" ref="M72:M135" si="8">IF(D72&gt;0,L72/J72,"PO")</f>
        <v>PO</v>
      </c>
      <c r="N72" s="193" t="str">
        <f t="shared" ref="N72:N135" si="9">+IF(M72&gt;=1, "OK","Alarm")</f>
        <v>OK</v>
      </c>
    </row>
    <row r="73" spans="1:14" ht="14.25" customHeight="1" x14ac:dyDescent="0.25">
      <c r="A73" s="188" t="str">
        <f t="shared" si="6"/>
        <v/>
      </c>
      <c r="B73" s="265"/>
      <c r="C73" s="266"/>
      <c r="D73" s="264"/>
      <c r="E73" s="278"/>
      <c r="F73" s="301">
        <f t="shared" ref="F73:F136" si="10">D73+E73</f>
        <v>0</v>
      </c>
      <c r="G73" s="317"/>
      <c r="H73" s="282"/>
      <c r="I73" s="271"/>
      <c r="J73" s="185" t="e">
        <f>HLOOKUP('Operational Worksheet'!H73,$B$768:$AA$770,3)</f>
        <v>#N/A</v>
      </c>
      <c r="K73" s="185" t="e">
        <f t="shared" ref="K73:K136" si="11">$J$764/F73*$L$764</f>
        <v>#DIV/0!</v>
      </c>
      <c r="L73" s="185" t="e">
        <f t="shared" si="7"/>
        <v>#DIV/0!</v>
      </c>
      <c r="M73" s="186" t="str">
        <f t="shared" si="8"/>
        <v>PO</v>
      </c>
      <c r="N73" s="193" t="str">
        <f t="shared" si="9"/>
        <v>OK</v>
      </c>
    </row>
    <row r="74" spans="1:14" ht="14.25" customHeight="1" x14ac:dyDescent="0.25">
      <c r="A74" s="188" t="str">
        <f t="shared" si="6"/>
        <v/>
      </c>
      <c r="B74" s="265"/>
      <c r="C74" s="266"/>
      <c r="D74" s="264"/>
      <c r="E74" s="278"/>
      <c r="F74" s="301">
        <f t="shared" si="10"/>
        <v>0</v>
      </c>
      <c r="G74" s="317"/>
      <c r="H74" s="282"/>
      <c r="I74" s="271"/>
      <c r="J74" s="185" t="e">
        <f>HLOOKUP('Operational Worksheet'!H74,$B$768:$AA$770,3)</f>
        <v>#N/A</v>
      </c>
      <c r="K74" s="185" t="e">
        <f t="shared" si="11"/>
        <v>#DIV/0!</v>
      </c>
      <c r="L74" s="185" t="e">
        <f t="shared" si="7"/>
        <v>#DIV/0!</v>
      </c>
      <c r="M74" s="186" t="str">
        <f t="shared" si="8"/>
        <v>PO</v>
      </c>
      <c r="N74" s="193" t="str">
        <f t="shared" si="9"/>
        <v>OK</v>
      </c>
    </row>
    <row r="75" spans="1:14" ht="14.25" customHeight="1" x14ac:dyDescent="0.25">
      <c r="A75" s="188" t="str">
        <f t="shared" si="6"/>
        <v/>
      </c>
      <c r="B75" s="265"/>
      <c r="C75" s="266"/>
      <c r="D75" s="264"/>
      <c r="E75" s="278"/>
      <c r="F75" s="301">
        <f t="shared" si="10"/>
        <v>0</v>
      </c>
      <c r="G75" s="317"/>
      <c r="H75" s="282"/>
      <c r="I75" s="271"/>
      <c r="J75" s="185" t="e">
        <f>HLOOKUP('Operational Worksheet'!H75,$B$768:$AA$770,3)</f>
        <v>#N/A</v>
      </c>
      <c r="K75" s="185" t="e">
        <f t="shared" si="11"/>
        <v>#DIV/0!</v>
      </c>
      <c r="L75" s="185" t="e">
        <f t="shared" si="7"/>
        <v>#DIV/0!</v>
      </c>
      <c r="M75" s="186" t="str">
        <f t="shared" si="8"/>
        <v>PO</v>
      </c>
      <c r="N75" s="193" t="str">
        <f t="shared" si="9"/>
        <v>OK</v>
      </c>
    </row>
    <row r="76" spans="1:14" ht="14.25" customHeight="1" x14ac:dyDescent="0.25">
      <c r="A76" s="188" t="str">
        <f t="shared" si="6"/>
        <v/>
      </c>
      <c r="B76" s="265"/>
      <c r="C76" s="266"/>
      <c r="D76" s="264"/>
      <c r="E76" s="278"/>
      <c r="F76" s="301">
        <f t="shared" si="10"/>
        <v>0</v>
      </c>
      <c r="G76" s="317"/>
      <c r="H76" s="282"/>
      <c r="I76" s="271"/>
      <c r="J76" s="185" t="e">
        <f>HLOOKUP('Operational Worksheet'!H76,$B$768:$AA$770,3)</f>
        <v>#N/A</v>
      </c>
      <c r="K76" s="185" t="e">
        <f t="shared" si="11"/>
        <v>#DIV/0!</v>
      </c>
      <c r="L76" s="185" t="e">
        <f t="shared" si="7"/>
        <v>#DIV/0!</v>
      </c>
      <c r="M76" s="186" t="str">
        <f t="shared" si="8"/>
        <v>PO</v>
      </c>
      <c r="N76" s="193" t="str">
        <f t="shared" si="9"/>
        <v>OK</v>
      </c>
    </row>
    <row r="77" spans="1:14" ht="14.25" customHeight="1" x14ac:dyDescent="0.25">
      <c r="A77" s="188" t="str">
        <f t="shared" si="6"/>
        <v/>
      </c>
      <c r="B77" s="265"/>
      <c r="C77" s="266"/>
      <c r="D77" s="264"/>
      <c r="E77" s="278"/>
      <c r="F77" s="301">
        <f t="shared" si="10"/>
        <v>0</v>
      </c>
      <c r="G77" s="319"/>
      <c r="H77" s="282"/>
      <c r="I77" s="271"/>
      <c r="J77" s="185" t="e">
        <f>HLOOKUP('Operational Worksheet'!H77,$B$768:$AA$770,3)</f>
        <v>#N/A</v>
      </c>
      <c r="K77" s="185" t="e">
        <f t="shared" si="11"/>
        <v>#DIV/0!</v>
      </c>
      <c r="L77" s="185" t="e">
        <f t="shared" si="7"/>
        <v>#DIV/0!</v>
      </c>
      <c r="M77" s="186" t="str">
        <f t="shared" si="8"/>
        <v>PO</v>
      </c>
      <c r="N77" s="193" t="str">
        <f t="shared" si="9"/>
        <v>OK</v>
      </c>
    </row>
    <row r="78" spans="1:14" ht="14.25" customHeight="1" x14ac:dyDescent="0.25">
      <c r="A78" s="188" t="str">
        <f t="shared" si="6"/>
        <v/>
      </c>
      <c r="B78" s="265"/>
      <c r="C78" s="266"/>
      <c r="D78" s="264"/>
      <c r="E78" s="278"/>
      <c r="F78" s="301">
        <f t="shared" si="10"/>
        <v>0</v>
      </c>
      <c r="G78" s="317"/>
      <c r="H78" s="282"/>
      <c r="I78" s="271"/>
      <c r="J78" s="185" t="e">
        <f>HLOOKUP('Operational Worksheet'!H78,$B$768:$AA$770,3)</f>
        <v>#N/A</v>
      </c>
      <c r="K78" s="185" t="e">
        <f t="shared" si="11"/>
        <v>#DIV/0!</v>
      </c>
      <c r="L78" s="185" t="e">
        <f t="shared" si="7"/>
        <v>#DIV/0!</v>
      </c>
      <c r="M78" s="186" t="str">
        <f t="shared" si="8"/>
        <v>PO</v>
      </c>
      <c r="N78" s="193" t="str">
        <f t="shared" si="9"/>
        <v>OK</v>
      </c>
    </row>
    <row r="79" spans="1:14" ht="14.25" customHeight="1" x14ac:dyDescent="0.25">
      <c r="A79" s="194" t="str">
        <f t="shared" si="6"/>
        <v/>
      </c>
      <c r="B79" s="267"/>
      <c r="C79" s="268"/>
      <c r="D79" s="294"/>
      <c r="E79" s="295"/>
      <c r="F79" s="301">
        <f t="shared" si="10"/>
        <v>0</v>
      </c>
      <c r="G79" s="318"/>
      <c r="H79" s="296"/>
      <c r="I79" s="297"/>
      <c r="J79" s="185" t="e">
        <f>HLOOKUP('Operational Worksheet'!H79,$B$768:$AA$770,3)</f>
        <v>#N/A</v>
      </c>
      <c r="K79" s="185" t="e">
        <f t="shared" si="11"/>
        <v>#DIV/0!</v>
      </c>
      <c r="L79" s="292" t="e">
        <f t="shared" si="7"/>
        <v>#DIV/0!</v>
      </c>
      <c r="M79" s="293" t="str">
        <f t="shared" si="8"/>
        <v>PO</v>
      </c>
      <c r="N79" s="197" t="str">
        <f t="shared" si="9"/>
        <v>OK</v>
      </c>
    </row>
    <row r="80" spans="1:14" ht="14.25" customHeight="1" x14ac:dyDescent="0.25">
      <c r="A80" s="188" t="str">
        <f>IF(M80=MIN($M$80:$M$103),1,"")</f>
        <v/>
      </c>
      <c r="B80" s="285"/>
      <c r="C80" s="266"/>
      <c r="D80" s="264"/>
      <c r="E80" s="278"/>
      <c r="F80" s="301">
        <f t="shared" si="10"/>
        <v>0</v>
      </c>
      <c r="G80" s="317"/>
      <c r="H80" s="282"/>
      <c r="I80" s="271"/>
      <c r="J80" s="185" t="e">
        <f>HLOOKUP('Operational Worksheet'!H80,$B$768:$AA$770,3)</f>
        <v>#N/A</v>
      </c>
      <c r="K80" s="185" t="e">
        <f t="shared" si="11"/>
        <v>#DIV/0!</v>
      </c>
      <c r="L80" s="286" t="e">
        <f t="shared" si="7"/>
        <v>#DIV/0!</v>
      </c>
      <c r="M80" s="287" t="str">
        <f t="shared" si="8"/>
        <v>PO</v>
      </c>
      <c r="N80" s="193" t="str">
        <f t="shared" si="9"/>
        <v>OK</v>
      </c>
    </row>
    <row r="81" spans="1:14" ht="14.25" customHeight="1" x14ac:dyDescent="0.25">
      <c r="A81" s="188" t="str">
        <f t="shared" ref="A81:A103" si="12">IF(M81=MIN($M$80:$M$103),1,"")</f>
        <v/>
      </c>
      <c r="B81" s="265"/>
      <c r="C81" s="266"/>
      <c r="D81" s="264"/>
      <c r="E81" s="278"/>
      <c r="F81" s="301">
        <f t="shared" si="10"/>
        <v>0</v>
      </c>
      <c r="G81" s="317"/>
      <c r="H81" s="282"/>
      <c r="I81" s="271"/>
      <c r="J81" s="185" t="e">
        <f>HLOOKUP('Operational Worksheet'!H81,$B$768:$AA$770,3)</f>
        <v>#N/A</v>
      </c>
      <c r="K81" s="185" t="e">
        <f t="shared" si="11"/>
        <v>#DIV/0!</v>
      </c>
      <c r="L81" s="185" t="e">
        <f t="shared" si="7"/>
        <v>#DIV/0!</v>
      </c>
      <c r="M81" s="186" t="str">
        <f t="shared" si="8"/>
        <v>PO</v>
      </c>
      <c r="N81" s="193" t="str">
        <f t="shared" si="9"/>
        <v>OK</v>
      </c>
    </row>
    <row r="82" spans="1:14" ht="14.25" customHeight="1" x14ac:dyDescent="0.25">
      <c r="A82" s="188" t="str">
        <f t="shared" si="12"/>
        <v/>
      </c>
      <c r="B82" s="265"/>
      <c r="C82" s="266"/>
      <c r="D82" s="264"/>
      <c r="E82" s="278"/>
      <c r="F82" s="301">
        <f t="shared" si="10"/>
        <v>0</v>
      </c>
      <c r="G82" s="319"/>
      <c r="H82" s="282"/>
      <c r="I82" s="271"/>
      <c r="J82" s="185" t="e">
        <f>HLOOKUP('Operational Worksheet'!H82,$B$768:$AA$770,3)</f>
        <v>#N/A</v>
      </c>
      <c r="K82" s="185" t="e">
        <f t="shared" si="11"/>
        <v>#DIV/0!</v>
      </c>
      <c r="L82" s="185" t="e">
        <f t="shared" si="7"/>
        <v>#DIV/0!</v>
      </c>
      <c r="M82" s="186" t="str">
        <f t="shared" si="8"/>
        <v>PO</v>
      </c>
      <c r="N82" s="193" t="str">
        <f t="shared" si="9"/>
        <v>OK</v>
      </c>
    </row>
    <row r="83" spans="1:14" ht="14.25" customHeight="1" x14ac:dyDescent="0.25">
      <c r="A83" s="188" t="str">
        <f t="shared" si="12"/>
        <v/>
      </c>
      <c r="B83" s="265"/>
      <c r="C83" s="266"/>
      <c r="D83" s="264"/>
      <c r="E83" s="278"/>
      <c r="F83" s="301">
        <f t="shared" si="10"/>
        <v>0</v>
      </c>
      <c r="G83" s="317"/>
      <c r="H83" s="282"/>
      <c r="I83" s="271"/>
      <c r="J83" s="185" t="e">
        <f>HLOOKUP('Operational Worksheet'!H83,$B$768:$AA$770,3)</f>
        <v>#N/A</v>
      </c>
      <c r="K83" s="185" t="e">
        <f t="shared" si="11"/>
        <v>#DIV/0!</v>
      </c>
      <c r="L83" s="185" t="e">
        <f t="shared" si="7"/>
        <v>#DIV/0!</v>
      </c>
      <c r="M83" s="186" t="str">
        <f t="shared" si="8"/>
        <v>PO</v>
      </c>
      <c r="N83" s="193" t="str">
        <f t="shared" si="9"/>
        <v>OK</v>
      </c>
    </row>
    <row r="84" spans="1:14" ht="14.25" customHeight="1" x14ac:dyDescent="0.25">
      <c r="A84" s="188" t="str">
        <f t="shared" si="12"/>
        <v/>
      </c>
      <c r="B84" s="265"/>
      <c r="C84" s="266"/>
      <c r="D84" s="264"/>
      <c r="E84" s="278"/>
      <c r="F84" s="301">
        <f t="shared" si="10"/>
        <v>0</v>
      </c>
      <c r="G84" s="317"/>
      <c r="H84" s="282"/>
      <c r="I84" s="271"/>
      <c r="J84" s="185" t="e">
        <f>HLOOKUP('Operational Worksheet'!H84,$B$768:$AA$770,3)</f>
        <v>#N/A</v>
      </c>
      <c r="K84" s="185" t="e">
        <f t="shared" si="11"/>
        <v>#DIV/0!</v>
      </c>
      <c r="L84" s="185" t="e">
        <f t="shared" si="7"/>
        <v>#DIV/0!</v>
      </c>
      <c r="M84" s="186" t="str">
        <f t="shared" si="8"/>
        <v>PO</v>
      </c>
      <c r="N84" s="193" t="str">
        <f t="shared" si="9"/>
        <v>OK</v>
      </c>
    </row>
    <row r="85" spans="1:14" ht="14.25" customHeight="1" x14ac:dyDescent="0.25">
      <c r="A85" s="188" t="str">
        <f t="shared" si="12"/>
        <v/>
      </c>
      <c r="B85" s="265"/>
      <c r="C85" s="266"/>
      <c r="D85" s="264"/>
      <c r="E85" s="278"/>
      <c r="F85" s="301">
        <f t="shared" si="10"/>
        <v>0</v>
      </c>
      <c r="G85" s="317"/>
      <c r="H85" s="282"/>
      <c r="I85" s="271"/>
      <c r="J85" s="185" t="e">
        <f>HLOOKUP('Operational Worksheet'!H85,$B$768:$AA$770,3)</f>
        <v>#N/A</v>
      </c>
      <c r="K85" s="185" t="e">
        <f t="shared" si="11"/>
        <v>#DIV/0!</v>
      </c>
      <c r="L85" s="185" t="e">
        <f t="shared" si="7"/>
        <v>#DIV/0!</v>
      </c>
      <c r="M85" s="186" t="str">
        <f t="shared" si="8"/>
        <v>PO</v>
      </c>
      <c r="N85" s="193" t="str">
        <f t="shared" si="9"/>
        <v>OK</v>
      </c>
    </row>
    <row r="86" spans="1:14" ht="14.25" customHeight="1" x14ac:dyDescent="0.25">
      <c r="A86" s="188" t="str">
        <f t="shared" si="12"/>
        <v/>
      </c>
      <c r="B86" s="265"/>
      <c r="C86" s="266"/>
      <c r="D86" s="264"/>
      <c r="E86" s="278"/>
      <c r="F86" s="301">
        <f t="shared" si="10"/>
        <v>0</v>
      </c>
      <c r="G86" s="317"/>
      <c r="H86" s="282"/>
      <c r="I86" s="271"/>
      <c r="J86" s="185" t="e">
        <f>HLOOKUP('Operational Worksheet'!H86,$B$768:$AA$770,3)</f>
        <v>#N/A</v>
      </c>
      <c r="K86" s="185" t="e">
        <f t="shared" si="11"/>
        <v>#DIV/0!</v>
      </c>
      <c r="L86" s="185" t="e">
        <f t="shared" si="7"/>
        <v>#DIV/0!</v>
      </c>
      <c r="M86" s="186" t="str">
        <f t="shared" si="8"/>
        <v>PO</v>
      </c>
      <c r="N86" s="193" t="str">
        <f t="shared" si="9"/>
        <v>OK</v>
      </c>
    </row>
    <row r="87" spans="1:14" ht="14.25" customHeight="1" x14ac:dyDescent="0.25">
      <c r="A87" s="188" t="str">
        <f t="shared" si="12"/>
        <v/>
      </c>
      <c r="B87" s="265"/>
      <c r="C87" s="266"/>
      <c r="D87" s="264"/>
      <c r="E87" s="278"/>
      <c r="F87" s="301">
        <f t="shared" si="10"/>
        <v>0</v>
      </c>
      <c r="G87" s="319"/>
      <c r="H87" s="282"/>
      <c r="I87" s="271"/>
      <c r="J87" s="185" t="e">
        <f>HLOOKUP('Operational Worksheet'!H87,$B$768:$AA$770,3)</f>
        <v>#N/A</v>
      </c>
      <c r="K87" s="185" t="e">
        <f t="shared" si="11"/>
        <v>#DIV/0!</v>
      </c>
      <c r="L87" s="185" t="e">
        <f t="shared" si="7"/>
        <v>#DIV/0!</v>
      </c>
      <c r="M87" s="186" t="str">
        <f t="shared" si="8"/>
        <v>PO</v>
      </c>
      <c r="N87" s="193" t="str">
        <f t="shared" si="9"/>
        <v>OK</v>
      </c>
    </row>
    <row r="88" spans="1:14" ht="14.25" customHeight="1" x14ac:dyDescent="0.25">
      <c r="A88" s="188" t="str">
        <f t="shared" si="12"/>
        <v/>
      </c>
      <c r="B88" s="265"/>
      <c r="C88" s="266"/>
      <c r="D88" s="264"/>
      <c r="E88" s="278"/>
      <c r="F88" s="301">
        <f t="shared" si="10"/>
        <v>0</v>
      </c>
      <c r="G88" s="317"/>
      <c r="H88" s="282"/>
      <c r="I88" s="271"/>
      <c r="J88" s="185" t="e">
        <f>HLOOKUP('Operational Worksheet'!H88,$B$768:$AA$770,3)</f>
        <v>#N/A</v>
      </c>
      <c r="K88" s="185" t="e">
        <f t="shared" si="11"/>
        <v>#DIV/0!</v>
      </c>
      <c r="L88" s="185" t="e">
        <f t="shared" si="7"/>
        <v>#DIV/0!</v>
      </c>
      <c r="M88" s="186" t="str">
        <f t="shared" si="8"/>
        <v>PO</v>
      </c>
      <c r="N88" s="193" t="str">
        <f t="shared" si="9"/>
        <v>OK</v>
      </c>
    </row>
    <row r="89" spans="1:14" ht="14.25" customHeight="1" x14ac:dyDescent="0.25">
      <c r="A89" s="188" t="str">
        <f t="shared" si="12"/>
        <v/>
      </c>
      <c r="B89" s="265"/>
      <c r="C89" s="266"/>
      <c r="D89" s="264"/>
      <c r="E89" s="278"/>
      <c r="F89" s="301">
        <f t="shared" si="10"/>
        <v>0</v>
      </c>
      <c r="G89" s="317"/>
      <c r="H89" s="282"/>
      <c r="I89" s="271"/>
      <c r="J89" s="185" t="e">
        <f>HLOOKUP('Operational Worksheet'!H89,$B$768:$AA$770,3)</f>
        <v>#N/A</v>
      </c>
      <c r="K89" s="185" t="e">
        <f t="shared" si="11"/>
        <v>#DIV/0!</v>
      </c>
      <c r="L89" s="185" t="e">
        <f t="shared" si="7"/>
        <v>#DIV/0!</v>
      </c>
      <c r="M89" s="186" t="str">
        <f t="shared" si="8"/>
        <v>PO</v>
      </c>
      <c r="N89" s="193" t="str">
        <f t="shared" si="9"/>
        <v>OK</v>
      </c>
    </row>
    <row r="90" spans="1:14" ht="14.25" customHeight="1" x14ac:dyDescent="0.25">
      <c r="A90" s="188" t="str">
        <f t="shared" si="12"/>
        <v/>
      </c>
      <c r="B90" s="265"/>
      <c r="C90" s="266"/>
      <c r="D90" s="264"/>
      <c r="E90" s="278"/>
      <c r="F90" s="301">
        <f t="shared" si="10"/>
        <v>0</v>
      </c>
      <c r="G90" s="317"/>
      <c r="H90" s="282"/>
      <c r="I90" s="271"/>
      <c r="J90" s="185" t="e">
        <f>HLOOKUP('Operational Worksheet'!H90,$B$768:$AA$770,3)</f>
        <v>#N/A</v>
      </c>
      <c r="K90" s="185" t="e">
        <f t="shared" si="11"/>
        <v>#DIV/0!</v>
      </c>
      <c r="L90" s="185" t="e">
        <f t="shared" si="7"/>
        <v>#DIV/0!</v>
      </c>
      <c r="M90" s="186" t="str">
        <f t="shared" si="8"/>
        <v>PO</v>
      </c>
      <c r="N90" s="193" t="str">
        <f t="shared" si="9"/>
        <v>OK</v>
      </c>
    </row>
    <row r="91" spans="1:14" ht="14.25" customHeight="1" x14ac:dyDescent="0.25">
      <c r="A91" s="188" t="str">
        <f t="shared" si="12"/>
        <v/>
      </c>
      <c r="B91" s="265"/>
      <c r="C91" s="266"/>
      <c r="D91" s="264"/>
      <c r="E91" s="278"/>
      <c r="F91" s="301">
        <f t="shared" si="10"/>
        <v>0</v>
      </c>
      <c r="G91" s="317"/>
      <c r="H91" s="282"/>
      <c r="I91" s="271"/>
      <c r="J91" s="185" t="e">
        <f>HLOOKUP('Operational Worksheet'!H91,$B$768:$AA$770,3)</f>
        <v>#N/A</v>
      </c>
      <c r="K91" s="185" t="e">
        <f t="shared" si="11"/>
        <v>#DIV/0!</v>
      </c>
      <c r="L91" s="185" t="e">
        <f t="shared" si="7"/>
        <v>#DIV/0!</v>
      </c>
      <c r="M91" s="186" t="str">
        <f t="shared" si="8"/>
        <v>PO</v>
      </c>
      <c r="N91" s="193" t="str">
        <f t="shared" si="9"/>
        <v>OK</v>
      </c>
    </row>
    <row r="92" spans="1:14" ht="14.25" customHeight="1" x14ac:dyDescent="0.25">
      <c r="A92" s="188" t="str">
        <f t="shared" si="12"/>
        <v/>
      </c>
      <c r="B92" s="265"/>
      <c r="C92" s="266"/>
      <c r="D92" s="264"/>
      <c r="E92" s="278"/>
      <c r="F92" s="301">
        <f t="shared" si="10"/>
        <v>0</v>
      </c>
      <c r="G92" s="319"/>
      <c r="H92" s="282"/>
      <c r="I92" s="271"/>
      <c r="J92" s="185" t="e">
        <f>HLOOKUP('Operational Worksheet'!H92,$B$768:$AA$770,3)</f>
        <v>#N/A</v>
      </c>
      <c r="K92" s="185" t="e">
        <f t="shared" si="11"/>
        <v>#DIV/0!</v>
      </c>
      <c r="L92" s="185" t="e">
        <f t="shared" si="7"/>
        <v>#DIV/0!</v>
      </c>
      <c r="M92" s="186" t="str">
        <f t="shared" si="8"/>
        <v>PO</v>
      </c>
      <c r="N92" s="193" t="str">
        <f t="shared" si="9"/>
        <v>OK</v>
      </c>
    </row>
    <row r="93" spans="1:14" ht="14.25" customHeight="1" x14ac:dyDescent="0.25">
      <c r="A93" s="188" t="str">
        <f t="shared" si="12"/>
        <v/>
      </c>
      <c r="B93" s="265"/>
      <c r="C93" s="266"/>
      <c r="D93" s="264"/>
      <c r="E93" s="278"/>
      <c r="F93" s="301">
        <f t="shared" si="10"/>
        <v>0</v>
      </c>
      <c r="G93" s="317"/>
      <c r="H93" s="282"/>
      <c r="I93" s="271"/>
      <c r="J93" s="185" t="e">
        <f>HLOOKUP('Operational Worksheet'!H93,$B$768:$AA$770,3)</f>
        <v>#N/A</v>
      </c>
      <c r="K93" s="185" t="e">
        <f t="shared" si="11"/>
        <v>#DIV/0!</v>
      </c>
      <c r="L93" s="185" t="e">
        <f t="shared" si="7"/>
        <v>#DIV/0!</v>
      </c>
      <c r="M93" s="186" t="str">
        <f t="shared" si="8"/>
        <v>PO</v>
      </c>
      <c r="N93" s="193" t="str">
        <f t="shared" si="9"/>
        <v>OK</v>
      </c>
    </row>
    <row r="94" spans="1:14" ht="14.25" customHeight="1" x14ac:dyDescent="0.25">
      <c r="A94" s="188" t="str">
        <f t="shared" si="12"/>
        <v/>
      </c>
      <c r="B94" s="265"/>
      <c r="C94" s="266"/>
      <c r="D94" s="264"/>
      <c r="E94" s="278"/>
      <c r="F94" s="301">
        <f t="shared" si="10"/>
        <v>0</v>
      </c>
      <c r="G94" s="317"/>
      <c r="H94" s="282"/>
      <c r="I94" s="271"/>
      <c r="J94" s="185" t="e">
        <f>HLOOKUP('Operational Worksheet'!H94,$B$768:$AA$770,3)</f>
        <v>#N/A</v>
      </c>
      <c r="K94" s="185" t="e">
        <f t="shared" si="11"/>
        <v>#DIV/0!</v>
      </c>
      <c r="L94" s="185" t="e">
        <f t="shared" si="7"/>
        <v>#DIV/0!</v>
      </c>
      <c r="M94" s="186" t="str">
        <f t="shared" si="8"/>
        <v>PO</v>
      </c>
      <c r="N94" s="193" t="str">
        <f t="shared" si="9"/>
        <v>OK</v>
      </c>
    </row>
    <row r="95" spans="1:14" ht="14.25" customHeight="1" x14ac:dyDescent="0.25">
      <c r="A95" s="188" t="str">
        <f t="shared" si="12"/>
        <v/>
      </c>
      <c r="B95" s="265"/>
      <c r="C95" s="266"/>
      <c r="D95" s="264"/>
      <c r="E95" s="278"/>
      <c r="F95" s="301">
        <f t="shared" si="10"/>
        <v>0</v>
      </c>
      <c r="G95" s="317"/>
      <c r="H95" s="282"/>
      <c r="I95" s="271"/>
      <c r="J95" s="185" t="e">
        <f>HLOOKUP('Operational Worksheet'!H95,$B$768:$AA$770,3)</f>
        <v>#N/A</v>
      </c>
      <c r="K95" s="185" t="e">
        <f t="shared" si="11"/>
        <v>#DIV/0!</v>
      </c>
      <c r="L95" s="185" t="e">
        <f t="shared" si="7"/>
        <v>#DIV/0!</v>
      </c>
      <c r="M95" s="186" t="str">
        <f t="shared" si="8"/>
        <v>PO</v>
      </c>
      <c r="N95" s="193" t="str">
        <f t="shared" si="9"/>
        <v>OK</v>
      </c>
    </row>
    <row r="96" spans="1:14" ht="14.25" customHeight="1" x14ac:dyDescent="0.25">
      <c r="A96" s="188" t="str">
        <f t="shared" si="12"/>
        <v/>
      </c>
      <c r="B96" s="265"/>
      <c r="C96" s="266"/>
      <c r="D96" s="264"/>
      <c r="E96" s="278"/>
      <c r="F96" s="301">
        <f t="shared" si="10"/>
        <v>0</v>
      </c>
      <c r="G96" s="317"/>
      <c r="H96" s="282"/>
      <c r="I96" s="271"/>
      <c r="J96" s="185" t="e">
        <f>HLOOKUP('Operational Worksheet'!H96,$B$768:$AA$770,3)</f>
        <v>#N/A</v>
      </c>
      <c r="K96" s="185" t="e">
        <f t="shared" si="11"/>
        <v>#DIV/0!</v>
      </c>
      <c r="L96" s="185" t="e">
        <f t="shared" si="7"/>
        <v>#DIV/0!</v>
      </c>
      <c r="M96" s="186" t="str">
        <f t="shared" si="8"/>
        <v>PO</v>
      </c>
      <c r="N96" s="193" t="str">
        <f t="shared" si="9"/>
        <v>OK</v>
      </c>
    </row>
    <row r="97" spans="1:14" ht="14.25" customHeight="1" x14ac:dyDescent="0.25">
      <c r="A97" s="188" t="str">
        <f t="shared" si="12"/>
        <v/>
      </c>
      <c r="B97" s="265"/>
      <c r="C97" s="266"/>
      <c r="D97" s="264"/>
      <c r="E97" s="278"/>
      <c r="F97" s="301">
        <f t="shared" si="10"/>
        <v>0</v>
      </c>
      <c r="G97" s="319"/>
      <c r="H97" s="282"/>
      <c r="I97" s="271"/>
      <c r="J97" s="185" t="e">
        <f>HLOOKUP('Operational Worksheet'!H97,$B$768:$AA$770,3)</f>
        <v>#N/A</v>
      </c>
      <c r="K97" s="185" t="e">
        <f t="shared" si="11"/>
        <v>#DIV/0!</v>
      </c>
      <c r="L97" s="185" t="e">
        <f t="shared" si="7"/>
        <v>#DIV/0!</v>
      </c>
      <c r="M97" s="186" t="str">
        <f t="shared" si="8"/>
        <v>PO</v>
      </c>
      <c r="N97" s="193" t="str">
        <f t="shared" si="9"/>
        <v>OK</v>
      </c>
    </row>
    <row r="98" spans="1:14" ht="14.25" customHeight="1" x14ac:dyDescent="0.25">
      <c r="A98" s="188" t="str">
        <f t="shared" si="12"/>
        <v/>
      </c>
      <c r="B98" s="265"/>
      <c r="C98" s="266"/>
      <c r="D98" s="264"/>
      <c r="E98" s="278"/>
      <c r="F98" s="301">
        <f t="shared" si="10"/>
        <v>0</v>
      </c>
      <c r="G98" s="317"/>
      <c r="H98" s="282"/>
      <c r="I98" s="271"/>
      <c r="J98" s="185" t="e">
        <f>HLOOKUP('Operational Worksheet'!H98,$B$768:$AA$770,3)</f>
        <v>#N/A</v>
      </c>
      <c r="K98" s="185" t="e">
        <f t="shared" si="11"/>
        <v>#DIV/0!</v>
      </c>
      <c r="L98" s="185" t="e">
        <f t="shared" si="7"/>
        <v>#DIV/0!</v>
      </c>
      <c r="M98" s="186" t="str">
        <f t="shared" si="8"/>
        <v>PO</v>
      </c>
      <c r="N98" s="193" t="str">
        <f t="shared" si="9"/>
        <v>OK</v>
      </c>
    </row>
    <row r="99" spans="1:14" ht="14.25" customHeight="1" x14ac:dyDescent="0.25">
      <c r="A99" s="188" t="str">
        <f t="shared" si="12"/>
        <v/>
      </c>
      <c r="B99" s="265"/>
      <c r="C99" s="266"/>
      <c r="D99" s="264"/>
      <c r="E99" s="278"/>
      <c r="F99" s="301">
        <f t="shared" si="10"/>
        <v>0</v>
      </c>
      <c r="G99" s="317"/>
      <c r="H99" s="282"/>
      <c r="I99" s="271"/>
      <c r="J99" s="185" t="e">
        <f>HLOOKUP('Operational Worksheet'!H99,$B$768:$AA$770,3)</f>
        <v>#N/A</v>
      </c>
      <c r="K99" s="185" t="e">
        <f t="shared" si="11"/>
        <v>#DIV/0!</v>
      </c>
      <c r="L99" s="185" t="e">
        <f t="shared" si="7"/>
        <v>#DIV/0!</v>
      </c>
      <c r="M99" s="186" t="str">
        <f t="shared" si="8"/>
        <v>PO</v>
      </c>
      <c r="N99" s="193" t="str">
        <f t="shared" si="9"/>
        <v>OK</v>
      </c>
    </row>
    <row r="100" spans="1:14" ht="14.25" customHeight="1" x14ac:dyDescent="0.25">
      <c r="A100" s="188" t="str">
        <f t="shared" si="12"/>
        <v/>
      </c>
      <c r="B100" s="265"/>
      <c r="C100" s="266"/>
      <c r="D100" s="264"/>
      <c r="E100" s="278"/>
      <c r="F100" s="301">
        <f t="shared" si="10"/>
        <v>0</v>
      </c>
      <c r="G100" s="317"/>
      <c r="H100" s="282"/>
      <c r="I100" s="271"/>
      <c r="J100" s="185" t="e">
        <f>HLOOKUP('Operational Worksheet'!H100,$B$768:$AA$770,3)</f>
        <v>#N/A</v>
      </c>
      <c r="K100" s="185" t="e">
        <f t="shared" si="11"/>
        <v>#DIV/0!</v>
      </c>
      <c r="L100" s="185" t="e">
        <f t="shared" si="7"/>
        <v>#DIV/0!</v>
      </c>
      <c r="M100" s="186" t="str">
        <f t="shared" si="8"/>
        <v>PO</v>
      </c>
      <c r="N100" s="193" t="str">
        <f t="shared" si="9"/>
        <v>OK</v>
      </c>
    </row>
    <row r="101" spans="1:14" ht="14.25" customHeight="1" x14ac:dyDescent="0.25">
      <c r="A101" s="188" t="str">
        <f t="shared" si="12"/>
        <v/>
      </c>
      <c r="B101" s="265"/>
      <c r="C101" s="266"/>
      <c r="D101" s="264"/>
      <c r="E101" s="278"/>
      <c r="F101" s="301">
        <f t="shared" si="10"/>
        <v>0</v>
      </c>
      <c r="G101" s="317"/>
      <c r="H101" s="282"/>
      <c r="I101" s="271"/>
      <c r="J101" s="185" t="e">
        <f>HLOOKUP('Operational Worksheet'!H101,$B$768:$AA$770,3)</f>
        <v>#N/A</v>
      </c>
      <c r="K101" s="185" t="e">
        <f t="shared" si="11"/>
        <v>#DIV/0!</v>
      </c>
      <c r="L101" s="185" t="e">
        <f t="shared" si="7"/>
        <v>#DIV/0!</v>
      </c>
      <c r="M101" s="186" t="str">
        <f t="shared" si="8"/>
        <v>PO</v>
      </c>
      <c r="N101" s="193" t="str">
        <f t="shared" si="9"/>
        <v>OK</v>
      </c>
    </row>
    <row r="102" spans="1:14" ht="14.25" customHeight="1" x14ac:dyDescent="0.25">
      <c r="A102" s="188" t="str">
        <f t="shared" si="12"/>
        <v/>
      </c>
      <c r="B102" s="265"/>
      <c r="C102" s="266"/>
      <c r="D102" s="264"/>
      <c r="E102" s="278"/>
      <c r="F102" s="301">
        <f t="shared" si="10"/>
        <v>0</v>
      </c>
      <c r="G102" s="319"/>
      <c r="H102" s="282"/>
      <c r="I102" s="271"/>
      <c r="J102" s="185" t="e">
        <f>HLOOKUP('Operational Worksheet'!H102,$B$768:$AA$770,3)</f>
        <v>#N/A</v>
      </c>
      <c r="K102" s="185" t="e">
        <f t="shared" si="11"/>
        <v>#DIV/0!</v>
      </c>
      <c r="L102" s="185" t="e">
        <f t="shared" si="7"/>
        <v>#DIV/0!</v>
      </c>
      <c r="M102" s="186" t="str">
        <f t="shared" si="8"/>
        <v>PO</v>
      </c>
      <c r="N102" s="193" t="str">
        <f t="shared" si="9"/>
        <v>OK</v>
      </c>
    </row>
    <row r="103" spans="1:14" ht="14.25" customHeight="1" x14ac:dyDescent="0.25">
      <c r="A103" s="194" t="str">
        <f t="shared" si="12"/>
        <v/>
      </c>
      <c r="B103" s="267"/>
      <c r="C103" s="268"/>
      <c r="D103" s="294"/>
      <c r="E103" s="295"/>
      <c r="F103" s="301">
        <f t="shared" si="10"/>
        <v>0</v>
      </c>
      <c r="G103" s="318"/>
      <c r="H103" s="296"/>
      <c r="I103" s="297"/>
      <c r="J103" s="185" t="e">
        <f>HLOOKUP('Operational Worksheet'!H103,$B$768:$AA$770,3)</f>
        <v>#N/A</v>
      </c>
      <c r="K103" s="185" t="e">
        <f t="shared" si="11"/>
        <v>#DIV/0!</v>
      </c>
      <c r="L103" s="292" t="e">
        <f t="shared" si="7"/>
        <v>#DIV/0!</v>
      </c>
      <c r="M103" s="293" t="str">
        <f t="shared" si="8"/>
        <v>PO</v>
      </c>
      <c r="N103" s="197" t="str">
        <f t="shared" si="9"/>
        <v>OK</v>
      </c>
    </row>
    <row r="104" spans="1:14" ht="14.25" customHeight="1" x14ac:dyDescent="0.25">
      <c r="A104" s="188" t="str">
        <f>IF(M104=MIN($M$104:$M$127),1,"")</f>
        <v/>
      </c>
      <c r="B104" s="285"/>
      <c r="C104" s="266"/>
      <c r="D104" s="264"/>
      <c r="E104" s="278"/>
      <c r="F104" s="301">
        <f t="shared" si="10"/>
        <v>0</v>
      </c>
      <c r="G104" s="317"/>
      <c r="H104" s="282"/>
      <c r="I104" s="271"/>
      <c r="J104" s="185" t="e">
        <f>HLOOKUP('Operational Worksheet'!H104,$B$768:$AA$770,3)</f>
        <v>#N/A</v>
      </c>
      <c r="K104" s="185" t="e">
        <f t="shared" si="11"/>
        <v>#DIV/0!</v>
      </c>
      <c r="L104" s="286" t="e">
        <f t="shared" si="7"/>
        <v>#DIV/0!</v>
      </c>
      <c r="M104" s="287" t="str">
        <f t="shared" si="8"/>
        <v>PO</v>
      </c>
      <c r="N104" s="193" t="str">
        <f t="shared" si="9"/>
        <v>OK</v>
      </c>
    </row>
    <row r="105" spans="1:14" ht="14.25" customHeight="1" x14ac:dyDescent="0.25">
      <c r="A105" s="188" t="str">
        <f t="shared" ref="A105:A127" si="13">IF(M105=MIN($M$104:$M$127),1,"")</f>
        <v/>
      </c>
      <c r="B105" s="265"/>
      <c r="C105" s="266"/>
      <c r="D105" s="264"/>
      <c r="E105" s="278"/>
      <c r="F105" s="301">
        <f t="shared" si="10"/>
        <v>0</v>
      </c>
      <c r="G105" s="317"/>
      <c r="H105" s="282"/>
      <c r="I105" s="271"/>
      <c r="J105" s="185" t="e">
        <f>HLOOKUP('Operational Worksheet'!H105,$B$768:$AA$770,3)</f>
        <v>#N/A</v>
      </c>
      <c r="K105" s="185" t="e">
        <f t="shared" si="11"/>
        <v>#DIV/0!</v>
      </c>
      <c r="L105" s="185" t="e">
        <f t="shared" si="7"/>
        <v>#DIV/0!</v>
      </c>
      <c r="M105" s="186" t="str">
        <f t="shared" si="8"/>
        <v>PO</v>
      </c>
      <c r="N105" s="193" t="str">
        <f t="shared" si="9"/>
        <v>OK</v>
      </c>
    </row>
    <row r="106" spans="1:14" ht="14.25" customHeight="1" x14ac:dyDescent="0.25">
      <c r="A106" s="188" t="str">
        <f t="shared" si="13"/>
        <v/>
      </c>
      <c r="B106" s="265"/>
      <c r="C106" s="266"/>
      <c r="D106" s="264"/>
      <c r="E106" s="278"/>
      <c r="F106" s="301">
        <f t="shared" si="10"/>
        <v>0</v>
      </c>
      <c r="G106" s="317"/>
      <c r="H106" s="282"/>
      <c r="I106" s="271"/>
      <c r="J106" s="185" t="e">
        <f>HLOOKUP('Operational Worksheet'!H106,$B$768:$AA$770,3)</f>
        <v>#N/A</v>
      </c>
      <c r="K106" s="185" t="e">
        <f t="shared" si="11"/>
        <v>#DIV/0!</v>
      </c>
      <c r="L106" s="185" t="e">
        <f t="shared" si="7"/>
        <v>#DIV/0!</v>
      </c>
      <c r="M106" s="186" t="str">
        <f t="shared" si="8"/>
        <v>PO</v>
      </c>
      <c r="N106" s="193" t="str">
        <f t="shared" si="9"/>
        <v>OK</v>
      </c>
    </row>
    <row r="107" spans="1:14" ht="14.25" customHeight="1" x14ac:dyDescent="0.25">
      <c r="A107" s="188" t="str">
        <f t="shared" si="13"/>
        <v/>
      </c>
      <c r="B107" s="265"/>
      <c r="C107" s="266"/>
      <c r="D107" s="264"/>
      <c r="E107" s="278"/>
      <c r="F107" s="301">
        <f t="shared" si="10"/>
        <v>0</v>
      </c>
      <c r="G107" s="319"/>
      <c r="H107" s="282"/>
      <c r="I107" s="271"/>
      <c r="J107" s="185" t="e">
        <f>HLOOKUP('Operational Worksheet'!H107,$B$768:$AA$770,3)</f>
        <v>#N/A</v>
      </c>
      <c r="K107" s="185" t="e">
        <f t="shared" si="11"/>
        <v>#DIV/0!</v>
      </c>
      <c r="L107" s="185" t="e">
        <f t="shared" si="7"/>
        <v>#DIV/0!</v>
      </c>
      <c r="M107" s="186" t="str">
        <f t="shared" si="8"/>
        <v>PO</v>
      </c>
      <c r="N107" s="193" t="str">
        <f t="shared" si="9"/>
        <v>OK</v>
      </c>
    </row>
    <row r="108" spans="1:14" ht="14.25" customHeight="1" x14ac:dyDescent="0.25">
      <c r="A108" s="188" t="str">
        <f t="shared" si="13"/>
        <v/>
      </c>
      <c r="B108" s="265"/>
      <c r="C108" s="266"/>
      <c r="D108" s="264"/>
      <c r="E108" s="278"/>
      <c r="F108" s="301">
        <f t="shared" si="10"/>
        <v>0</v>
      </c>
      <c r="G108" s="317"/>
      <c r="H108" s="282"/>
      <c r="I108" s="271"/>
      <c r="J108" s="185" t="e">
        <f>HLOOKUP('Operational Worksheet'!H108,$B$768:$AA$770,3)</f>
        <v>#N/A</v>
      </c>
      <c r="K108" s="185" t="e">
        <f t="shared" si="11"/>
        <v>#DIV/0!</v>
      </c>
      <c r="L108" s="185" t="e">
        <f t="shared" si="7"/>
        <v>#DIV/0!</v>
      </c>
      <c r="M108" s="186" t="str">
        <f t="shared" si="8"/>
        <v>PO</v>
      </c>
      <c r="N108" s="193" t="str">
        <f t="shared" si="9"/>
        <v>OK</v>
      </c>
    </row>
    <row r="109" spans="1:14" ht="14.25" customHeight="1" x14ac:dyDescent="0.25">
      <c r="A109" s="188" t="str">
        <f t="shared" si="13"/>
        <v/>
      </c>
      <c r="B109" s="265"/>
      <c r="C109" s="266"/>
      <c r="D109" s="264"/>
      <c r="E109" s="278"/>
      <c r="F109" s="301">
        <f t="shared" si="10"/>
        <v>0</v>
      </c>
      <c r="G109" s="317"/>
      <c r="H109" s="282"/>
      <c r="I109" s="271"/>
      <c r="J109" s="185" t="e">
        <f>HLOOKUP('Operational Worksheet'!H109,$B$768:$AA$770,3)</f>
        <v>#N/A</v>
      </c>
      <c r="K109" s="185" t="e">
        <f t="shared" si="11"/>
        <v>#DIV/0!</v>
      </c>
      <c r="L109" s="185" t="e">
        <f t="shared" si="7"/>
        <v>#DIV/0!</v>
      </c>
      <c r="M109" s="186" t="str">
        <f t="shared" si="8"/>
        <v>PO</v>
      </c>
      <c r="N109" s="193" t="str">
        <f t="shared" si="9"/>
        <v>OK</v>
      </c>
    </row>
    <row r="110" spans="1:14" ht="14.25" customHeight="1" x14ac:dyDescent="0.25">
      <c r="A110" s="188" t="str">
        <f t="shared" si="13"/>
        <v/>
      </c>
      <c r="B110" s="265"/>
      <c r="C110" s="266"/>
      <c r="D110" s="264"/>
      <c r="E110" s="278"/>
      <c r="F110" s="301">
        <f t="shared" si="10"/>
        <v>0</v>
      </c>
      <c r="G110" s="317"/>
      <c r="H110" s="282"/>
      <c r="I110" s="271"/>
      <c r="J110" s="185" t="e">
        <f>HLOOKUP('Operational Worksheet'!H110,$B$768:$AA$770,3)</f>
        <v>#N/A</v>
      </c>
      <c r="K110" s="185" t="e">
        <f t="shared" si="11"/>
        <v>#DIV/0!</v>
      </c>
      <c r="L110" s="185" t="e">
        <f t="shared" si="7"/>
        <v>#DIV/0!</v>
      </c>
      <c r="M110" s="186" t="str">
        <f t="shared" si="8"/>
        <v>PO</v>
      </c>
      <c r="N110" s="193" t="str">
        <f t="shared" si="9"/>
        <v>OK</v>
      </c>
    </row>
    <row r="111" spans="1:14" ht="14.25" customHeight="1" x14ac:dyDescent="0.25">
      <c r="A111" s="188" t="str">
        <f t="shared" si="13"/>
        <v/>
      </c>
      <c r="B111" s="265"/>
      <c r="C111" s="266"/>
      <c r="D111" s="264"/>
      <c r="E111" s="278"/>
      <c r="F111" s="301">
        <f t="shared" si="10"/>
        <v>0</v>
      </c>
      <c r="G111" s="317"/>
      <c r="H111" s="282"/>
      <c r="I111" s="271"/>
      <c r="J111" s="185" t="e">
        <f>HLOOKUP('Operational Worksheet'!H111,$B$768:$AA$770,3)</f>
        <v>#N/A</v>
      </c>
      <c r="K111" s="185" t="e">
        <f t="shared" si="11"/>
        <v>#DIV/0!</v>
      </c>
      <c r="L111" s="185" t="e">
        <f t="shared" si="7"/>
        <v>#DIV/0!</v>
      </c>
      <c r="M111" s="186" t="str">
        <f t="shared" si="8"/>
        <v>PO</v>
      </c>
      <c r="N111" s="193" t="str">
        <f t="shared" si="9"/>
        <v>OK</v>
      </c>
    </row>
    <row r="112" spans="1:14" ht="14.25" customHeight="1" x14ac:dyDescent="0.25">
      <c r="A112" s="188" t="str">
        <f t="shared" si="13"/>
        <v/>
      </c>
      <c r="B112" s="265"/>
      <c r="C112" s="266"/>
      <c r="D112" s="264"/>
      <c r="E112" s="278"/>
      <c r="F112" s="301">
        <f t="shared" si="10"/>
        <v>0</v>
      </c>
      <c r="G112" s="319"/>
      <c r="H112" s="282"/>
      <c r="I112" s="271"/>
      <c r="J112" s="185" t="e">
        <f>HLOOKUP('Operational Worksheet'!H112,$B$768:$AA$770,3)</f>
        <v>#N/A</v>
      </c>
      <c r="K112" s="185" t="e">
        <f t="shared" si="11"/>
        <v>#DIV/0!</v>
      </c>
      <c r="L112" s="185" t="e">
        <f t="shared" si="7"/>
        <v>#DIV/0!</v>
      </c>
      <c r="M112" s="186" t="str">
        <f t="shared" si="8"/>
        <v>PO</v>
      </c>
      <c r="N112" s="193" t="str">
        <f t="shared" si="9"/>
        <v>OK</v>
      </c>
    </row>
    <row r="113" spans="1:14" ht="14.25" customHeight="1" x14ac:dyDescent="0.25">
      <c r="A113" s="188" t="str">
        <f t="shared" si="13"/>
        <v/>
      </c>
      <c r="B113" s="265"/>
      <c r="C113" s="266"/>
      <c r="D113" s="264"/>
      <c r="E113" s="278"/>
      <c r="F113" s="301">
        <f t="shared" si="10"/>
        <v>0</v>
      </c>
      <c r="G113" s="317"/>
      <c r="H113" s="282"/>
      <c r="I113" s="271"/>
      <c r="J113" s="185" t="e">
        <f>HLOOKUP('Operational Worksheet'!H113,$B$768:$AA$770,3)</f>
        <v>#N/A</v>
      </c>
      <c r="K113" s="185" t="e">
        <f t="shared" si="11"/>
        <v>#DIV/0!</v>
      </c>
      <c r="L113" s="185" t="e">
        <f t="shared" si="7"/>
        <v>#DIV/0!</v>
      </c>
      <c r="M113" s="186" t="str">
        <f t="shared" si="8"/>
        <v>PO</v>
      </c>
      <c r="N113" s="193" t="str">
        <f t="shared" si="9"/>
        <v>OK</v>
      </c>
    </row>
    <row r="114" spans="1:14" ht="14.25" customHeight="1" x14ac:dyDescent="0.25">
      <c r="A114" s="188" t="str">
        <f t="shared" si="13"/>
        <v/>
      </c>
      <c r="B114" s="265"/>
      <c r="C114" s="266"/>
      <c r="D114" s="264"/>
      <c r="E114" s="278"/>
      <c r="F114" s="301">
        <f t="shared" si="10"/>
        <v>0</v>
      </c>
      <c r="G114" s="317"/>
      <c r="H114" s="282"/>
      <c r="I114" s="271"/>
      <c r="J114" s="185" t="e">
        <f>HLOOKUP('Operational Worksheet'!H114,$B$768:$AA$770,3)</f>
        <v>#N/A</v>
      </c>
      <c r="K114" s="185" t="e">
        <f t="shared" si="11"/>
        <v>#DIV/0!</v>
      </c>
      <c r="L114" s="185" t="e">
        <f t="shared" si="7"/>
        <v>#DIV/0!</v>
      </c>
      <c r="M114" s="186" t="str">
        <f t="shared" si="8"/>
        <v>PO</v>
      </c>
      <c r="N114" s="193" t="str">
        <f t="shared" si="9"/>
        <v>OK</v>
      </c>
    </row>
    <row r="115" spans="1:14" ht="14.25" customHeight="1" x14ac:dyDescent="0.25">
      <c r="A115" s="188" t="str">
        <f t="shared" si="13"/>
        <v/>
      </c>
      <c r="B115" s="265"/>
      <c r="C115" s="266"/>
      <c r="D115" s="264"/>
      <c r="E115" s="278"/>
      <c r="F115" s="301">
        <f t="shared" si="10"/>
        <v>0</v>
      </c>
      <c r="G115" s="317"/>
      <c r="H115" s="282"/>
      <c r="I115" s="271"/>
      <c r="J115" s="185" t="e">
        <f>HLOOKUP('Operational Worksheet'!H115,$B$768:$AA$770,3)</f>
        <v>#N/A</v>
      </c>
      <c r="K115" s="185" t="e">
        <f t="shared" si="11"/>
        <v>#DIV/0!</v>
      </c>
      <c r="L115" s="185" t="e">
        <f t="shared" si="7"/>
        <v>#DIV/0!</v>
      </c>
      <c r="M115" s="186" t="str">
        <f t="shared" si="8"/>
        <v>PO</v>
      </c>
      <c r="N115" s="193" t="str">
        <f t="shared" si="9"/>
        <v>OK</v>
      </c>
    </row>
    <row r="116" spans="1:14" ht="14.25" customHeight="1" x14ac:dyDescent="0.25">
      <c r="A116" s="188" t="str">
        <f t="shared" si="13"/>
        <v/>
      </c>
      <c r="B116" s="265"/>
      <c r="C116" s="266"/>
      <c r="D116" s="264"/>
      <c r="E116" s="278"/>
      <c r="F116" s="301">
        <f t="shared" si="10"/>
        <v>0</v>
      </c>
      <c r="G116" s="317"/>
      <c r="H116" s="282"/>
      <c r="I116" s="271"/>
      <c r="J116" s="185" t="e">
        <f>HLOOKUP('Operational Worksheet'!H116,$B$768:$AA$770,3)</f>
        <v>#N/A</v>
      </c>
      <c r="K116" s="185" t="e">
        <f t="shared" si="11"/>
        <v>#DIV/0!</v>
      </c>
      <c r="L116" s="185" t="e">
        <f t="shared" si="7"/>
        <v>#DIV/0!</v>
      </c>
      <c r="M116" s="186" t="str">
        <f t="shared" si="8"/>
        <v>PO</v>
      </c>
      <c r="N116" s="193" t="str">
        <f t="shared" si="9"/>
        <v>OK</v>
      </c>
    </row>
    <row r="117" spans="1:14" ht="14.25" customHeight="1" x14ac:dyDescent="0.25">
      <c r="A117" s="188" t="str">
        <f t="shared" si="13"/>
        <v/>
      </c>
      <c r="B117" s="265"/>
      <c r="C117" s="266"/>
      <c r="D117" s="264"/>
      <c r="E117" s="278"/>
      <c r="F117" s="301">
        <f t="shared" si="10"/>
        <v>0</v>
      </c>
      <c r="G117" s="319"/>
      <c r="H117" s="282"/>
      <c r="I117" s="271"/>
      <c r="J117" s="185" t="e">
        <f>HLOOKUP('Operational Worksheet'!H117,$B$768:$AA$770,3)</f>
        <v>#N/A</v>
      </c>
      <c r="K117" s="185" t="e">
        <f t="shared" si="11"/>
        <v>#DIV/0!</v>
      </c>
      <c r="L117" s="185" t="e">
        <f t="shared" si="7"/>
        <v>#DIV/0!</v>
      </c>
      <c r="M117" s="186" t="str">
        <f t="shared" si="8"/>
        <v>PO</v>
      </c>
      <c r="N117" s="193" t="str">
        <f t="shared" si="9"/>
        <v>OK</v>
      </c>
    </row>
    <row r="118" spans="1:14" ht="14.25" customHeight="1" x14ac:dyDescent="0.25">
      <c r="A118" s="188" t="str">
        <f t="shared" si="13"/>
        <v/>
      </c>
      <c r="B118" s="265"/>
      <c r="C118" s="266"/>
      <c r="D118" s="264"/>
      <c r="E118" s="278"/>
      <c r="F118" s="301">
        <f t="shared" si="10"/>
        <v>0</v>
      </c>
      <c r="G118" s="317"/>
      <c r="H118" s="282"/>
      <c r="I118" s="271"/>
      <c r="J118" s="185" t="e">
        <f>HLOOKUP('Operational Worksheet'!H118,$B$768:$AA$770,3)</f>
        <v>#N/A</v>
      </c>
      <c r="K118" s="185" t="e">
        <f t="shared" si="11"/>
        <v>#DIV/0!</v>
      </c>
      <c r="L118" s="185" t="e">
        <f t="shared" si="7"/>
        <v>#DIV/0!</v>
      </c>
      <c r="M118" s="186" t="str">
        <f t="shared" si="8"/>
        <v>PO</v>
      </c>
      <c r="N118" s="193" t="str">
        <f t="shared" si="9"/>
        <v>OK</v>
      </c>
    </row>
    <row r="119" spans="1:14" ht="14.25" customHeight="1" x14ac:dyDescent="0.25">
      <c r="A119" s="188" t="str">
        <f t="shared" si="13"/>
        <v/>
      </c>
      <c r="B119" s="265"/>
      <c r="C119" s="266"/>
      <c r="D119" s="264"/>
      <c r="E119" s="278"/>
      <c r="F119" s="301">
        <f t="shared" si="10"/>
        <v>0</v>
      </c>
      <c r="G119" s="317"/>
      <c r="H119" s="282"/>
      <c r="I119" s="271"/>
      <c r="J119" s="185" t="e">
        <f>HLOOKUP('Operational Worksheet'!H119,$B$768:$AA$770,3)</f>
        <v>#N/A</v>
      </c>
      <c r="K119" s="185" t="e">
        <f t="shared" si="11"/>
        <v>#DIV/0!</v>
      </c>
      <c r="L119" s="185" t="e">
        <f t="shared" si="7"/>
        <v>#DIV/0!</v>
      </c>
      <c r="M119" s="186" t="str">
        <f t="shared" si="8"/>
        <v>PO</v>
      </c>
      <c r="N119" s="193" t="str">
        <f t="shared" si="9"/>
        <v>OK</v>
      </c>
    </row>
    <row r="120" spans="1:14" ht="14.25" customHeight="1" x14ac:dyDescent="0.25">
      <c r="A120" s="188" t="str">
        <f t="shared" si="13"/>
        <v/>
      </c>
      <c r="B120" s="265"/>
      <c r="C120" s="266"/>
      <c r="D120" s="264"/>
      <c r="E120" s="278"/>
      <c r="F120" s="301">
        <f t="shared" si="10"/>
        <v>0</v>
      </c>
      <c r="G120" s="317"/>
      <c r="H120" s="282"/>
      <c r="I120" s="271"/>
      <c r="J120" s="185" t="e">
        <f>HLOOKUP('Operational Worksheet'!H120,$B$768:$AA$770,3)</f>
        <v>#N/A</v>
      </c>
      <c r="K120" s="185" t="e">
        <f t="shared" si="11"/>
        <v>#DIV/0!</v>
      </c>
      <c r="L120" s="185" t="e">
        <f t="shared" si="7"/>
        <v>#DIV/0!</v>
      </c>
      <c r="M120" s="186" t="str">
        <f t="shared" si="8"/>
        <v>PO</v>
      </c>
      <c r="N120" s="193" t="str">
        <f t="shared" si="9"/>
        <v>OK</v>
      </c>
    </row>
    <row r="121" spans="1:14" ht="14.25" customHeight="1" x14ac:dyDescent="0.25">
      <c r="A121" s="188" t="str">
        <f t="shared" si="13"/>
        <v/>
      </c>
      <c r="B121" s="265"/>
      <c r="C121" s="266"/>
      <c r="D121" s="264"/>
      <c r="E121" s="278"/>
      <c r="F121" s="301">
        <f t="shared" si="10"/>
        <v>0</v>
      </c>
      <c r="G121" s="317"/>
      <c r="H121" s="282"/>
      <c r="I121" s="271"/>
      <c r="J121" s="185" t="e">
        <f>HLOOKUP('Operational Worksheet'!H121,$B$768:$AA$770,3)</f>
        <v>#N/A</v>
      </c>
      <c r="K121" s="185" t="e">
        <f t="shared" si="11"/>
        <v>#DIV/0!</v>
      </c>
      <c r="L121" s="185" t="e">
        <f t="shared" si="7"/>
        <v>#DIV/0!</v>
      </c>
      <c r="M121" s="186" t="str">
        <f t="shared" si="8"/>
        <v>PO</v>
      </c>
      <c r="N121" s="193" t="str">
        <f t="shared" si="9"/>
        <v>OK</v>
      </c>
    </row>
    <row r="122" spans="1:14" ht="14.25" customHeight="1" x14ac:dyDescent="0.25">
      <c r="A122" s="188" t="str">
        <f t="shared" si="13"/>
        <v/>
      </c>
      <c r="B122" s="265"/>
      <c r="C122" s="266"/>
      <c r="D122" s="264"/>
      <c r="E122" s="278"/>
      <c r="F122" s="301">
        <f t="shared" si="10"/>
        <v>0</v>
      </c>
      <c r="G122" s="319"/>
      <c r="H122" s="282"/>
      <c r="I122" s="271"/>
      <c r="J122" s="185" t="e">
        <f>HLOOKUP('Operational Worksheet'!H122,$B$768:$AA$770,3)</f>
        <v>#N/A</v>
      </c>
      <c r="K122" s="185" t="e">
        <f t="shared" si="11"/>
        <v>#DIV/0!</v>
      </c>
      <c r="L122" s="185" t="e">
        <f t="shared" si="7"/>
        <v>#DIV/0!</v>
      </c>
      <c r="M122" s="186" t="str">
        <f t="shared" si="8"/>
        <v>PO</v>
      </c>
      <c r="N122" s="193" t="str">
        <f t="shared" si="9"/>
        <v>OK</v>
      </c>
    </row>
    <row r="123" spans="1:14" ht="14.25" customHeight="1" x14ac:dyDescent="0.25">
      <c r="A123" s="188" t="str">
        <f t="shared" si="13"/>
        <v/>
      </c>
      <c r="B123" s="265"/>
      <c r="C123" s="266"/>
      <c r="D123" s="264"/>
      <c r="E123" s="278"/>
      <c r="F123" s="301">
        <f t="shared" si="10"/>
        <v>0</v>
      </c>
      <c r="G123" s="317"/>
      <c r="H123" s="282"/>
      <c r="I123" s="271"/>
      <c r="J123" s="185" t="e">
        <f>HLOOKUP('Operational Worksheet'!H123,$B$768:$AA$770,3)</f>
        <v>#N/A</v>
      </c>
      <c r="K123" s="185" t="e">
        <f t="shared" si="11"/>
        <v>#DIV/0!</v>
      </c>
      <c r="L123" s="185" t="e">
        <f t="shared" si="7"/>
        <v>#DIV/0!</v>
      </c>
      <c r="M123" s="186" t="str">
        <f t="shared" si="8"/>
        <v>PO</v>
      </c>
      <c r="N123" s="193" t="str">
        <f t="shared" si="9"/>
        <v>OK</v>
      </c>
    </row>
    <row r="124" spans="1:14" ht="14.25" customHeight="1" x14ac:dyDescent="0.25">
      <c r="A124" s="188" t="str">
        <f t="shared" si="13"/>
        <v/>
      </c>
      <c r="B124" s="265"/>
      <c r="C124" s="266"/>
      <c r="D124" s="264"/>
      <c r="E124" s="278"/>
      <c r="F124" s="301">
        <f t="shared" si="10"/>
        <v>0</v>
      </c>
      <c r="G124" s="317"/>
      <c r="H124" s="282"/>
      <c r="I124" s="271"/>
      <c r="J124" s="185" t="e">
        <f>HLOOKUP('Operational Worksheet'!H124,$B$768:$AA$770,3)</f>
        <v>#N/A</v>
      </c>
      <c r="K124" s="185" t="e">
        <f t="shared" si="11"/>
        <v>#DIV/0!</v>
      </c>
      <c r="L124" s="185" t="e">
        <f t="shared" si="7"/>
        <v>#DIV/0!</v>
      </c>
      <c r="M124" s="186" t="str">
        <f t="shared" si="8"/>
        <v>PO</v>
      </c>
      <c r="N124" s="193" t="str">
        <f t="shared" si="9"/>
        <v>OK</v>
      </c>
    </row>
    <row r="125" spans="1:14" ht="14.25" customHeight="1" x14ac:dyDescent="0.25">
      <c r="A125" s="188" t="str">
        <f t="shared" si="13"/>
        <v/>
      </c>
      <c r="B125" s="265"/>
      <c r="C125" s="266"/>
      <c r="D125" s="264"/>
      <c r="E125" s="278"/>
      <c r="F125" s="301">
        <f t="shared" si="10"/>
        <v>0</v>
      </c>
      <c r="G125" s="317"/>
      <c r="H125" s="282"/>
      <c r="I125" s="271"/>
      <c r="J125" s="185" t="e">
        <f>HLOOKUP('Operational Worksheet'!H125,$B$768:$AA$770,3)</f>
        <v>#N/A</v>
      </c>
      <c r="K125" s="185" t="e">
        <f t="shared" si="11"/>
        <v>#DIV/0!</v>
      </c>
      <c r="L125" s="185" t="e">
        <f t="shared" si="7"/>
        <v>#DIV/0!</v>
      </c>
      <c r="M125" s="186" t="str">
        <f t="shared" si="8"/>
        <v>PO</v>
      </c>
      <c r="N125" s="193" t="str">
        <f t="shared" si="9"/>
        <v>OK</v>
      </c>
    </row>
    <row r="126" spans="1:14" ht="14.25" customHeight="1" x14ac:dyDescent="0.25">
      <c r="A126" s="188" t="str">
        <f t="shared" si="13"/>
        <v/>
      </c>
      <c r="B126" s="265"/>
      <c r="C126" s="266"/>
      <c r="D126" s="264"/>
      <c r="E126" s="278"/>
      <c r="F126" s="301">
        <f t="shared" si="10"/>
        <v>0</v>
      </c>
      <c r="G126" s="317"/>
      <c r="H126" s="282"/>
      <c r="I126" s="271"/>
      <c r="J126" s="185" t="e">
        <f>HLOOKUP('Operational Worksheet'!H126,$B$768:$AA$770,3)</f>
        <v>#N/A</v>
      </c>
      <c r="K126" s="185" t="e">
        <f t="shared" si="11"/>
        <v>#DIV/0!</v>
      </c>
      <c r="L126" s="185" t="e">
        <f t="shared" si="7"/>
        <v>#DIV/0!</v>
      </c>
      <c r="M126" s="186" t="str">
        <f t="shared" si="8"/>
        <v>PO</v>
      </c>
      <c r="N126" s="193" t="str">
        <f t="shared" si="9"/>
        <v>OK</v>
      </c>
    </row>
    <row r="127" spans="1:14" ht="14.25" customHeight="1" x14ac:dyDescent="0.25">
      <c r="A127" s="194" t="str">
        <f t="shared" si="13"/>
        <v/>
      </c>
      <c r="B127" s="267"/>
      <c r="C127" s="268"/>
      <c r="D127" s="294"/>
      <c r="E127" s="295"/>
      <c r="F127" s="301">
        <f t="shared" si="10"/>
        <v>0</v>
      </c>
      <c r="G127" s="320"/>
      <c r="H127" s="296"/>
      <c r="I127" s="297"/>
      <c r="J127" s="185" t="e">
        <f>HLOOKUP('Operational Worksheet'!H127,$B$768:$AA$770,3)</f>
        <v>#N/A</v>
      </c>
      <c r="K127" s="185" t="e">
        <f t="shared" si="11"/>
        <v>#DIV/0!</v>
      </c>
      <c r="L127" s="292" t="e">
        <f t="shared" si="7"/>
        <v>#DIV/0!</v>
      </c>
      <c r="M127" s="293" t="str">
        <f t="shared" si="8"/>
        <v>PO</v>
      </c>
      <c r="N127" s="197" t="str">
        <f t="shared" si="9"/>
        <v>OK</v>
      </c>
    </row>
    <row r="128" spans="1:14" ht="14.25" customHeight="1" x14ac:dyDescent="0.25">
      <c r="A128" s="188" t="str">
        <f t="shared" ref="A128:A151" si="14">IF(M128=MIN($M$128:$M$151),1,"")</f>
        <v/>
      </c>
      <c r="B128" s="285"/>
      <c r="C128" s="266"/>
      <c r="D128" s="264"/>
      <c r="E128" s="278"/>
      <c r="F128" s="301">
        <f t="shared" si="10"/>
        <v>0</v>
      </c>
      <c r="G128" s="317"/>
      <c r="H128" s="282"/>
      <c r="I128" s="271"/>
      <c r="J128" s="185" t="e">
        <f>HLOOKUP('Operational Worksheet'!H128,$B$768:$AA$770,3)</f>
        <v>#N/A</v>
      </c>
      <c r="K128" s="185" t="e">
        <f t="shared" si="11"/>
        <v>#DIV/0!</v>
      </c>
      <c r="L128" s="286" t="e">
        <f t="shared" si="7"/>
        <v>#DIV/0!</v>
      </c>
      <c r="M128" s="287" t="str">
        <f t="shared" si="8"/>
        <v>PO</v>
      </c>
      <c r="N128" s="193" t="str">
        <f t="shared" si="9"/>
        <v>OK</v>
      </c>
    </row>
    <row r="129" spans="1:14" ht="14.25" customHeight="1" x14ac:dyDescent="0.25">
      <c r="A129" s="188" t="str">
        <f t="shared" si="14"/>
        <v/>
      </c>
      <c r="B129" s="265"/>
      <c r="C129" s="266"/>
      <c r="D129" s="264"/>
      <c r="E129" s="278"/>
      <c r="F129" s="301">
        <f t="shared" si="10"/>
        <v>0</v>
      </c>
      <c r="G129" s="317"/>
      <c r="H129" s="282"/>
      <c r="I129" s="271"/>
      <c r="J129" s="185" t="e">
        <f>HLOOKUP('Operational Worksheet'!H129,$B$768:$AA$770,3)</f>
        <v>#N/A</v>
      </c>
      <c r="K129" s="185" t="e">
        <f t="shared" si="11"/>
        <v>#DIV/0!</v>
      </c>
      <c r="L129" s="185" t="e">
        <f t="shared" si="7"/>
        <v>#DIV/0!</v>
      </c>
      <c r="M129" s="186" t="str">
        <f t="shared" si="8"/>
        <v>PO</v>
      </c>
      <c r="N129" s="193" t="str">
        <f t="shared" si="9"/>
        <v>OK</v>
      </c>
    </row>
    <row r="130" spans="1:14" ht="14.25" customHeight="1" x14ac:dyDescent="0.25">
      <c r="A130" s="188" t="str">
        <f t="shared" si="14"/>
        <v/>
      </c>
      <c r="B130" s="265"/>
      <c r="C130" s="266"/>
      <c r="D130" s="264"/>
      <c r="E130" s="278"/>
      <c r="F130" s="301">
        <f t="shared" si="10"/>
        <v>0</v>
      </c>
      <c r="G130" s="317"/>
      <c r="H130" s="282"/>
      <c r="I130" s="271"/>
      <c r="J130" s="185" t="e">
        <f>HLOOKUP('Operational Worksheet'!H130,$B$768:$AA$770,3)</f>
        <v>#N/A</v>
      </c>
      <c r="K130" s="185" t="e">
        <f t="shared" si="11"/>
        <v>#DIV/0!</v>
      </c>
      <c r="L130" s="185" t="e">
        <f t="shared" si="7"/>
        <v>#DIV/0!</v>
      </c>
      <c r="M130" s="186" t="str">
        <f t="shared" si="8"/>
        <v>PO</v>
      </c>
      <c r="N130" s="193" t="str">
        <f t="shared" si="9"/>
        <v>OK</v>
      </c>
    </row>
    <row r="131" spans="1:14" ht="14.25" customHeight="1" x14ac:dyDescent="0.25">
      <c r="A131" s="188" t="str">
        <f t="shared" si="14"/>
        <v/>
      </c>
      <c r="B131" s="265"/>
      <c r="C131" s="266"/>
      <c r="D131" s="264"/>
      <c r="E131" s="278"/>
      <c r="F131" s="301">
        <f t="shared" si="10"/>
        <v>0</v>
      </c>
      <c r="G131" s="317"/>
      <c r="H131" s="282"/>
      <c r="I131" s="271"/>
      <c r="J131" s="185" t="e">
        <f>HLOOKUP('Operational Worksheet'!H131,$B$768:$AA$770,3)</f>
        <v>#N/A</v>
      </c>
      <c r="K131" s="185" t="e">
        <f t="shared" si="11"/>
        <v>#DIV/0!</v>
      </c>
      <c r="L131" s="185" t="e">
        <f t="shared" si="7"/>
        <v>#DIV/0!</v>
      </c>
      <c r="M131" s="186" t="str">
        <f t="shared" si="8"/>
        <v>PO</v>
      </c>
      <c r="N131" s="193" t="str">
        <f t="shared" si="9"/>
        <v>OK</v>
      </c>
    </row>
    <row r="132" spans="1:14" ht="14.25" customHeight="1" x14ac:dyDescent="0.25">
      <c r="A132" s="188" t="str">
        <f t="shared" si="14"/>
        <v/>
      </c>
      <c r="B132" s="265"/>
      <c r="C132" s="266"/>
      <c r="D132" s="264"/>
      <c r="E132" s="278"/>
      <c r="F132" s="301">
        <f t="shared" si="10"/>
        <v>0</v>
      </c>
      <c r="G132" s="319"/>
      <c r="H132" s="282"/>
      <c r="I132" s="271"/>
      <c r="J132" s="185" t="e">
        <f>HLOOKUP('Operational Worksheet'!H132,$B$768:$AA$770,3)</f>
        <v>#N/A</v>
      </c>
      <c r="K132" s="185" t="e">
        <f t="shared" si="11"/>
        <v>#DIV/0!</v>
      </c>
      <c r="L132" s="185" t="e">
        <f t="shared" si="7"/>
        <v>#DIV/0!</v>
      </c>
      <c r="M132" s="186" t="str">
        <f t="shared" si="8"/>
        <v>PO</v>
      </c>
      <c r="N132" s="193" t="str">
        <f t="shared" si="9"/>
        <v>OK</v>
      </c>
    </row>
    <row r="133" spans="1:14" ht="14.25" customHeight="1" x14ac:dyDescent="0.25">
      <c r="A133" s="188" t="str">
        <f t="shared" si="14"/>
        <v/>
      </c>
      <c r="B133" s="265"/>
      <c r="C133" s="266"/>
      <c r="D133" s="264"/>
      <c r="E133" s="278"/>
      <c r="F133" s="301">
        <f t="shared" si="10"/>
        <v>0</v>
      </c>
      <c r="G133" s="317"/>
      <c r="H133" s="282"/>
      <c r="I133" s="271"/>
      <c r="J133" s="185" t="e">
        <f>HLOOKUP('Operational Worksheet'!H133,$B$768:$AA$770,3)</f>
        <v>#N/A</v>
      </c>
      <c r="K133" s="185" t="e">
        <f t="shared" si="11"/>
        <v>#DIV/0!</v>
      </c>
      <c r="L133" s="185" t="e">
        <f t="shared" si="7"/>
        <v>#DIV/0!</v>
      </c>
      <c r="M133" s="186" t="str">
        <f t="shared" si="8"/>
        <v>PO</v>
      </c>
      <c r="N133" s="193" t="str">
        <f t="shared" si="9"/>
        <v>OK</v>
      </c>
    </row>
    <row r="134" spans="1:14" ht="14.25" customHeight="1" x14ac:dyDescent="0.25">
      <c r="A134" s="188" t="str">
        <f t="shared" si="14"/>
        <v/>
      </c>
      <c r="B134" s="265"/>
      <c r="C134" s="266"/>
      <c r="D134" s="264"/>
      <c r="E134" s="278"/>
      <c r="F134" s="301">
        <f t="shared" si="10"/>
        <v>0</v>
      </c>
      <c r="G134" s="317"/>
      <c r="H134" s="282"/>
      <c r="I134" s="271"/>
      <c r="J134" s="185" t="e">
        <f>HLOOKUP('Operational Worksheet'!H134,$B$768:$AA$770,3)</f>
        <v>#N/A</v>
      </c>
      <c r="K134" s="185" t="e">
        <f t="shared" si="11"/>
        <v>#DIV/0!</v>
      </c>
      <c r="L134" s="185" t="e">
        <f t="shared" si="7"/>
        <v>#DIV/0!</v>
      </c>
      <c r="M134" s="186" t="str">
        <f t="shared" si="8"/>
        <v>PO</v>
      </c>
      <c r="N134" s="193" t="str">
        <f t="shared" si="9"/>
        <v>OK</v>
      </c>
    </row>
    <row r="135" spans="1:14" ht="14.25" customHeight="1" x14ac:dyDescent="0.25">
      <c r="A135" s="188" t="str">
        <f t="shared" si="14"/>
        <v/>
      </c>
      <c r="B135" s="265"/>
      <c r="C135" s="266"/>
      <c r="D135" s="264"/>
      <c r="E135" s="278"/>
      <c r="F135" s="301">
        <f t="shared" si="10"/>
        <v>0</v>
      </c>
      <c r="G135" s="317"/>
      <c r="H135" s="282"/>
      <c r="I135" s="271"/>
      <c r="J135" s="185" t="e">
        <f>HLOOKUP('Operational Worksheet'!H135,$B$768:$AA$770,3)</f>
        <v>#N/A</v>
      </c>
      <c r="K135" s="185" t="e">
        <f t="shared" si="11"/>
        <v>#DIV/0!</v>
      </c>
      <c r="L135" s="185" t="e">
        <f t="shared" si="7"/>
        <v>#DIV/0!</v>
      </c>
      <c r="M135" s="186" t="str">
        <f t="shared" si="8"/>
        <v>PO</v>
      </c>
      <c r="N135" s="193" t="str">
        <f t="shared" si="9"/>
        <v>OK</v>
      </c>
    </row>
    <row r="136" spans="1:14" ht="14.25" customHeight="1" x14ac:dyDescent="0.25">
      <c r="A136" s="188" t="str">
        <f t="shared" si="14"/>
        <v/>
      </c>
      <c r="B136" s="265"/>
      <c r="C136" s="266"/>
      <c r="D136" s="264"/>
      <c r="E136" s="278"/>
      <c r="F136" s="301">
        <f t="shared" si="10"/>
        <v>0</v>
      </c>
      <c r="G136" s="317"/>
      <c r="H136" s="282"/>
      <c r="I136" s="271"/>
      <c r="J136" s="185" t="e">
        <f>HLOOKUP('Operational Worksheet'!H136,$B$768:$AA$770,3)</f>
        <v>#N/A</v>
      </c>
      <c r="K136" s="185" t="e">
        <f t="shared" si="11"/>
        <v>#DIV/0!</v>
      </c>
      <c r="L136" s="185" t="e">
        <f t="shared" ref="L136:L199" si="15">K136*$I136</f>
        <v>#DIV/0!</v>
      </c>
      <c r="M136" s="186" t="str">
        <f t="shared" ref="M136:M199" si="16">IF(D136&gt;0,L136/J136,"PO")</f>
        <v>PO</v>
      </c>
      <c r="N136" s="193" t="str">
        <f t="shared" ref="N136:N199" si="17">+IF(M136&gt;=1, "OK","Alarm")</f>
        <v>OK</v>
      </c>
    </row>
    <row r="137" spans="1:14" ht="14.25" customHeight="1" x14ac:dyDescent="0.25">
      <c r="A137" s="188" t="str">
        <f t="shared" si="14"/>
        <v/>
      </c>
      <c r="B137" s="265"/>
      <c r="C137" s="266"/>
      <c r="D137" s="264"/>
      <c r="E137" s="278"/>
      <c r="F137" s="301">
        <f t="shared" ref="F137:F200" si="18">D137+E137</f>
        <v>0</v>
      </c>
      <c r="G137" s="319"/>
      <c r="H137" s="282"/>
      <c r="I137" s="271"/>
      <c r="J137" s="185" t="e">
        <f>HLOOKUP('Operational Worksheet'!H137,$B$768:$AA$770,3)</f>
        <v>#N/A</v>
      </c>
      <c r="K137" s="185" t="e">
        <f t="shared" ref="K137:K200" si="19">$J$764/F137*$L$764</f>
        <v>#DIV/0!</v>
      </c>
      <c r="L137" s="185" t="e">
        <f t="shared" si="15"/>
        <v>#DIV/0!</v>
      </c>
      <c r="M137" s="186" t="str">
        <f t="shared" si="16"/>
        <v>PO</v>
      </c>
      <c r="N137" s="193" t="str">
        <f t="shared" si="17"/>
        <v>OK</v>
      </c>
    </row>
    <row r="138" spans="1:14" ht="14.25" customHeight="1" x14ac:dyDescent="0.25">
      <c r="A138" s="188" t="str">
        <f t="shared" si="14"/>
        <v/>
      </c>
      <c r="B138" s="265"/>
      <c r="C138" s="266"/>
      <c r="D138" s="264"/>
      <c r="E138" s="278"/>
      <c r="F138" s="301">
        <f t="shared" si="18"/>
        <v>0</v>
      </c>
      <c r="G138" s="317"/>
      <c r="H138" s="282"/>
      <c r="I138" s="271"/>
      <c r="J138" s="185" t="e">
        <f>HLOOKUP('Operational Worksheet'!H138,$B$768:$AA$770,3)</f>
        <v>#N/A</v>
      </c>
      <c r="K138" s="185" t="e">
        <f t="shared" si="19"/>
        <v>#DIV/0!</v>
      </c>
      <c r="L138" s="185" t="e">
        <f t="shared" si="15"/>
        <v>#DIV/0!</v>
      </c>
      <c r="M138" s="186" t="str">
        <f t="shared" si="16"/>
        <v>PO</v>
      </c>
      <c r="N138" s="193" t="str">
        <f t="shared" si="17"/>
        <v>OK</v>
      </c>
    </row>
    <row r="139" spans="1:14" ht="14.25" customHeight="1" x14ac:dyDescent="0.25">
      <c r="A139" s="188" t="str">
        <f t="shared" si="14"/>
        <v/>
      </c>
      <c r="B139" s="265"/>
      <c r="C139" s="266"/>
      <c r="D139" s="264"/>
      <c r="E139" s="278"/>
      <c r="F139" s="301">
        <f t="shared" si="18"/>
        <v>0</v>
      </c>
      <c r="G139" s="317"/>
      <c r="H139" s="282"/>
      <c r="I139" s="271"/>
      <c r="J139" s="185" t="e">
        <f>HLOOKUP('Operational Worksheet'!H139,$B$768:$AA$770,3)</f>
        <v>#N/A</v>
      </c>
      <c r="K139" s="185" t="e">
        <f t="shared" si="19"/>
        <v>#DIV/0!</v>
      </c>
      <c r="L139" s="185" t="e">
        <f t="shared" si="15"/>
        <v>#DIV/0!</v>
      </c>
      <c r="M139" s="186" t="str">
        <f t="shared" si="16"/>
        <v>PO</v>
      </c>
      <c r="N139" s="193" t="str">
        <f t="shared" si="17"/>
        <v>OK</v>
      </c>
    </row>
    <row r="140" spans="1:14" ht="14.25" customHeight="1" x14ac:dyDescent="0.25">
      <c r="A140" s="188" t="str">
        <f t="shared" si="14"/>
        <v/>
      </c>
      <c r="B140" s="265"/>
      <c r="C140" s="266"/>
      <c r="D140" s="264"/>
      <c r="E140" s="278"/>
      <c r="F140" s="301">
        <f t="shared" si="18"/>
        <v>0</v>
      </c>
      <c r="G140" s="317"/>
      <c r="H140" s="282"/>
      <c r="I140" s="271"/>
      <c r="J140" s="185" t="e">
        <f>HLOOKUP('Operational Worksheet'!H140,$B$768:$AA$770,3)</f>
        <v>#N/A</v>
      </c>
      <c r="K140" s="185" t="e">
        <f t="shared" si="19"/>
        <v>#DIV/0!</v>
      </c>
      <c r="L140" s="185" t="e">
        <f t="shared" si="15"/>
        <v>#DIV/0!</v>
      </c>
      <c r="M140" s="186" t="str">
        <f t="shared" si="16"/>
        <v>PO</v>
      </c>
      <c r="N140" s="193" t="str">
        <f t="shared" si="17"/>
        <v>OK</v>
      </c>
    </row>
    <row r="141" spans="1:14" ht="14.25" customHeight="1" x14ac:dyDescent="0.25">
      <c r="A141" s="188" t="str">
        <f t="shared" si="14"/>
        <v/>
      </c>
      <c r="B141" s="265"/>
      <c r="C141" s="266"/>
      <c r="D141" s="264"/>
      <c r="E141" s="278"/>
      <c r="F141" s="301">
        <f t="shared" si="18"/>
        <v>0</v>
      </c>
      <c r="G141" s="317"/>
      <c r="H141" s="282"/>
      <c r="I141" s="271"/>
      <c r="J141" s="185" t="e">
        <f>HLOOKUP('Operational Worksheet'!H141,$B$768:$AA$770,3)</f>
        <v>#N/A</v>
      </c>
      <c r="K141" s="185" t="e">
        <f t="shared" si="19"/>
        <v>#DIV/0!</v>
      </c>
      <c r="L141" s="185" t="e">
        <f t="shared" si="15"/>
        <v>#DIV/0!</v>
      </c>
      <c r="M141" s="186" t="str">
        <f t="shared" si="16"/>
        <v>PO</v>
      </c>
      <c r="N141" s="193" t="str">
        <f t="shared" si="17"/>
        <v>OK</v>
      </c>
    </row>
    <row r="142" spans="1:14" ht="14.25" customHeight="1" x14ac:dyDescent="0.25">
      <c r="A142" s="188" t="str">
        <f t="shared" si="14"/>
        <v/>
      </c>
      <c r="B142" s="265"/>
      <c r="C142" s="266"/>
      <c r="D142" s="264"/>
      <c r="E142" s="278"/>
      <c r="F142" s="301">
        <f t="shared" si="18"/>
        <v>0</v>
      </c>
      <c r="G142" s="319"/>
      <c r="H142" s="282"/>
      <c r="I142" s="271"/>
      <c r="J142" s="185" t="e">
        <f>HLOOKUP('Operational Worksheet'!H142,$B$768:$AA$770,3)</f>
        <v>#N/A</v>
      </c>
      <c r="K142" s="185" t="e">
        <f t="shared" si="19"/>
        <v>#DIV/0!</v>
      </c>
      <c r="L142" s="185" t="e">
        <f t="shared" si="15"/>
        <v>#DIV/0!</v>
      </c>
      <c r="M142" s="186" t="str">
        <f t="shared" si="16"/>
        <v>PO</v>
      </c>
      <c r="N142" s="193" t="str">
        <f t="shared" si="17"/>
        <v>OK</v>
      </c>
    </row>
    <row r="143" spans="1:14" ht="14.25" customHeight="1" x14ac:dyDescent="0.25">
      <c r="A143" s="188" t="str">
        <f t="shared" si="14"/>
        <v/>
      </c>
      <c r="B143" s="265"/>
      <c r="C143" s="266"/>
      <c r="D143" s="264"/>
      <c r="E143" s="278"/>
      <c r="F143" s="301">
        <f t="shared" si="18"/>
        <v>0</v>
      </c>
      <c r="G143" s="317"/>
      <c r="H143" s="282"/>
      <c r="I143" s="271"/>
      <c r="J143" s="185" t="e">
        <f>HLOOKUP('Operational Worksheet'!H143,$B$768:$AA$770,3)</f>
        <v>#N/A</v>
      </c>
      <c r="K143" s="185" t="e">
        <f t="shared" si="19"/>
        <v>#DIV/0!</v>
      </c>
      <c r="L143" s="185" t="e">
        <f t="shared" si="15"/>
        <v>#DIV/0!</v>
      </c>
      <c r="M143" s="186" t="str">
        <f t="shared" si="16"/>
        <v>PO</v>
      </c>
      <c r="N143" s="193" t="str">
        <f t="shared" si="17"/>
        <v>OK</v>
      </c>
    </row>
    <row r="144" spans="1:14" ht="14.25" customHeight="1" x14ac:dyDescent="0.25">
      <c r="A144" s="188" t="str">
        <f t="shared" si="14"/>
        <v/>
      </c>
      <c r="B144" s="265"/>
      <c r="C144" s="266"/>
      <c r="D144" s="264"/>
      <c r="E144" s="278"/>
      <c r="F144" s="301">
        <f t="shared" si="18"/>
        <v>0</v>
      </c>
      <c r="G144" s="317"/>
      <c r="H144" s="282"/>
      <c r="I144" s="271"/>
      <c r="J144" s="185" t="e">
        <f>HLOOKUP('Operational Worksheet'!H144,$B$768:$AA$770,3)</f>
        <v>#N/A</v>
      </c>
      <c r="K144" s="185" t="e">
        <f t="shared" si="19"/>
        <v>#DIV/0!</v>
      </c>
      <c r="L144" s="185" t="e">
        <f t="shared" si="15"/>
        <v>#DIV/0!</v>
      </c>
      <c r="M144" s="186" t="str">
        <f t="shared" si="16"/>
        <v>PO</v>
      </c>
      <c r="N144" s="193" t="str">
        <f t="shared" si="17"/>
        <v>OK</v>
      </c>
    </row>
    <row r="145" spans="1:14" ht="14.25" customHeight="1" x14ac:dyDescent="0.25">
      <c r="A145" s="188" t="str">
        <f t="shared" si="14"/>
        <v/>
      </c>
      <c r="B145" s="265"/>
      <c r="C145" s="266"/>
      <c r="D145" s="264"/>
      <c r="E145" s="278"/>
      <c r="F145" s="301">
        <f t="shared" si="18"/>
        <v>0</v>
      </c>
      <c r="G145" s="317"/>
      <c r="H145" s="282"/>
      <c r="I145" s="271"/>
      <c r="J145" s="185" t="e">
        <f>HLOOKUP('Operational Worksheet'!H145,$B$768:$AA$770,3)</f>
        <v>#N/A</v>
      </c>
      <c r="K145" s="185" t="e">
        <f t="shared" si="19"/>
        <v>#DIV/0!</v>
      </c>
      <c r="L145" s="185" t="e">
        <f t="shared" si="15"/>
        <v>#DIV/0!</v>
      </c>
      <c r="M145" s="186" t="str">
        <f t="shared" si="16"/>
        <v>PO</v>
      </c>
      <c r="N145" s="193" t="str">
        <f t="shared" si="17"/>
        <v>OK</v>
      </c>
    </row>
    <row r="146" spans="1:14" ht="14.25" customHeight="1" x14ac:dyDescent="0.25">
      <c r="A146" s="188" t="str">
        <f t="shared" si="14"/>
        <v/>
      </c>
      <c r="B146" s="265"/>
      <c r="C146" s="266"/>
      <c r="D146" s="264"/>
      <c r="E146" s="278"/>
      <c r="F146" s="301">
        <f t="shared" si="18"/>
        <v>0</v>
      </c>
      <c r="G146" s="317"/>
      <c r="H146" s="282"/>
      <c r="I146" s="271"/>
      <c r="J146" s="185" t="e">
        <f>HLOOKUP('Operational Worksheet'!H146,$B$768:$AA$770,3)</f>
        <v>#N/A</v>
      </c>
      <c r="K146" s="185" t="e">
        <f t="shared" si="19"/>
        <v>#DIV/0!</v>
      </c>
      <c r="L146" s="185" t="e">
        <f t="shared" si="15"/>
        <v>#DIV/0!</v>
      </c>
      <c r="M146" s="186" t="str">
        <f t="shared" si="16"/>
        <v>PO</v>
      </c>
      <c r="N146" s="193" t="str">
        <f t="shared" si="17"/>
        <v>OK</v>
      </c>
    </row>
    <row r="147" spans="1:14" ht="14.25" customHeight="1" x14ac:dyDescent="0.25">
      <c r="A147" s="188" t="str">
        <f t="shared" si="14"/>
        <v/>
      </c>
      <c r="B147" s="265"/>
      <c r="C147" s="266"/>
      <c r="D147" s="264"/>
      <c r="E147" s="278"/>
      <c r="F147" s="301">
        <f t="shared" si="18"/>
        <v>0</v>
      </c>
      <c r="G147" s="319"/>
      <c r="H147" s="282"/>
      <c r="I147" s="271"/>
      <c r="J147" s="185" t="e">
        <f>HLOOKUP('Operational Worksheet'!H147,$B$768:$AA$770,3)</f>
        <v>#N/A</v>
      </c>
      <c r="K147" s="185" t="e">
        <f t="shared" si="19"/>
        <v>#DIV/0!</v>
      </c>
      <c r="L147" s="185" t="e">
        <f t="shared" si="15"/>
        <v>#DIV/0!</v>
      </c>
      <c r="M147" s="186" t="str">
        <f t="shared" si="16"/>
        <v>PO</v>
      </c>
      <c r="N147" s="193" t="str">
        <f t="shared" si="17"/>
        <v>OK</v>
      </c>
    </row>
    <row r="148" spans="1:14" ht="14.25" customHeight="1" x14ac:dyDescent="0.25">
      <c r="A148" s="188" t="str">
        <f t="shared" si="14"/>
        <v/>
      </c>
      <c r="B148" s="265"/>
      <c r="C148" s="266"/>
      <c r="D148" s="264"/>
      <c r="E148" s="278"/>
      <c r="F148" s="301">
        <f t="shared" si="18"/>
        <v>0</v>
      </c>
      <c r="G148" s="317"/>
      <c r="H148" s="282"/>
      <c r="I148" s="271"/>
      <c r="J148" s="185" t="e">
        <f>HLOOKUP('Operational Worksheet'!H148,$B$768:$AA$770,3)</f>
        <v>#N/A</v>
      </c>
      <c r="K148" s="185" t="e">
        <f t="shared" si="19"/>
        <v>#DIV/0!</v>
      </c>
      <c r="L148" s="185" t="e">
        <f t="shared" si="15"/>
        <v>#DIV/0!</v>
      </c>
      <c r="M148" s="186" t="str">
        <f t="shared" si="16"/>
        <v>PO</v>
      </c>
      <c r="N148" s="193" t="str">
        <f t="shared" si="17"/>
        <v>OK</v>
      </c>
    </row>
    <row r="149" spans="1:14" ht="14.25" customHeight="1" x14ac:dyDescent="0.25">
      <c r="A149" s="188" t="str">
        <f t="shared" si="14"/>
        <v/>
      </c>
      <c r="B149" s="265"/>
      <c r="C149" s="266"/>
      <c r="D149" s="264"/>
      <c r="E149" s="278"/>
      <c r="F149" s="301">
        <f t="shared" si="18"/>
        <v>0</v>
      </c>
      <c r="G149" s="317"/>
      <c r="H149" s="282"/>
      <c r="I149" s="271"/>
      <c r="J149" s="185" t="e">
        <f>HLOOKUP('Operational Worksheet'!H149,$B$768:$AA$770,3)</f>
        <v>#N/A</v>
      </c>
      <c r="K149" s="185" t="e">
        <f t="shared" si="19"/>
        <v>#DIV/0!</v>
      </c>
      <c r="L149" s="185" t="e">
        <f t="shared" si="15"/>
        <v>#DIV/0!</v>
      </c>
      <c r="M149" s="186" t="str">
        <f t="shared" si="16"/>
        <v>PO</v>
      </c>
      <c r="N149" s="193" t="str">
        <f t="shared" si="17"/>
        <v>OK</v>
      </c>
    </row>
    <row r="150" spans="1:14" ht="14.25" customHeight="1" x14ac:dyDescent="0.25">
      <c r="A150" s="188" t="str">
        <f t="shared" si="14"/>
        <v/>
      </c>
      <c r="B150" s="265"/>
      <c r="C150" s="266"/>
      <c r="D150" s="264"/>
      <c r="E150" s="278"/>
      <c r="F150" s="301">
        <f t="shared" si="18"/>
        <v>0</v>
      </c>
      <c r="G150" s="317"/>
      <c r="H150" s="282"/>
      <c r="I150" s="271"/>
      <c r="J150" s="185" t="e">
        <f>HLOOKUP('Operational Worksheet'!H150,$B$768:$AA$770,3)</f>
        <v>#N/A</v>
      </c>
      <c r="K150" s="185" t="e">
        <f t="shared" si="19"/>
        <v>#DIV/0!</v>
      </c>
      <c r="L150" s="185" t="e">
        <f t="shared" si="15"/>
        <v>#DIV/0!</v>
      </c>
      <c r="M150" s="186" t="str">
        <f t="shared" si="16"/>
        <v>PO</v>
      </c>
      <c r="N150" s="193" t="str">
        <f t="shared" si="17"/>
        <v>OK</v>
      </c>
    </row>
    <row r="151" spans="1:14" ht="14.25" customHeight="1" x14ac:dyDescent="0.25">
      <c r="A151" s="194" t="str">
        <f t="shared" si="14"/>
        <v/>
      </c>
      <c r="B151" s="267"/>
      <c r="C151" s="268"/>
      <c r="D151" s="294"/>
      <c r="E151" s="295"/>
      <c r="F151" s="301">
        <f t="shared" si="18"/>
        <v>0</v>
      </c>
      <c r="G151" s="318"/>
      <c r="H151" s="296"/>
      <c r="I151" s="297"/>
      <c r="J151" s="185" t="e">
        <f>HLOOKUP('Operational Worksheet'!H151,$B$768:$AA$770,3)</f>
        <v>#N/A</v>
      </c>
      <c r="K151" s="185" t="e">
        <f t="shared" si="19"/>
        <v>#DIV/0!</v>
      </c>
      <c r="L151" s="292" t="e">
        <f t="shared" si="15"/>
        <v>#DIV/0!</v>
      </c>
      <c r="M151" s="293" t="str">
        <f t="shared" si="16"/>
        <v>PO</v>
      </c>
      <c r="N151" s="197" t="str">
        <f t="shared" si="17"/>
        <v>OK</v>
      </c>
    </row>
    <row r="152" spans="1:14" ht="14.25" customHeight="1" x14ac:dyDescent="0.25">
      <c r="A152" s="188" t="str">
        <f t="shared" ref="A152:A175" si="20">IF(M152=MIN($M$152:$M$175),1,"")</f>
        <v/>
      </c>
      <c r="B152" s="285"/>
      <c r="C152" s="266"/>
      <c r="D152" s="264"/>
      <c r="E152" s="278"/>
      <c r="F152" s="301">
        <f t="shared" si="18"/>
        <v>0</v>
      </c>
      <c r="G152" s="319"/>
      <c r="H152" s="282"/>
      <c r="I152" s="271"/>
      <c r="J152" s="185" t="e">
        <f>HLOOKUP('Operational Worksheet'!H152,$B$768:$AA$770,3)</f>
        <v>#N/A</v>
      </c>
      <c r="K152" s="185" t="e">
        <f t="shared" si="19"/>
        <v>#DIV/0!</v>
      </c>
      <c r="L152" s="286" t="e">
        <f t="shared" si="15"/>
        <v>#DIV/0!</v>
      </c>
      <c r="M152" s="287" t="str">
        <f t="shared" si="16"/>
        <v>PO</v>
      </c>
      <c r="N152" s="193" t="str">
        <f t="shared" si="17"/>
        <v>OK</v>
      </c>
    </row>
    <row r="153" spans="1:14" ht="14.25" customHeight="1" x14ac:dyDescent="0.25">
      <c r="A153" s="188" t="str">
        <f t="shared" si="20"/>
        <v/>
      </c>
      <c r="B153" s="265"/>
      <c r="C153" s="266"/>
      <c r="D153" s="264"/>
      <c r="E153" s="278"/>
      <c r="F153" s="301">
        <f t="shared" si="18"/>
        <v>0</v>
      </c>
      <c r="G153" s="317"/>
      <c r="H153" s="282"/>
      <c r="I153" s="271"/>
      <c r="J153" s="185" t="e">
        <f>HLOOKUP('Operational Worksheet'!H153,$B$768:$AA$770,3)</f>
        <v>#N/A</v>
      </c>
      <c r="K153" s="185" t="e">
        <f t="shared" si="19"/>
        <v>#DIV/0!</v>
      </c>
      <c r="L153" s="185" t="e">
        <f t="shared" si="15"/>
        <v>#DIV/0!</v>
      </c>
      <c r="M153" s="186" t="str">
        <f t="shared" si="16"/>
        <v>PO</v>
      </c>
      <c r="N153" s="193" t="str">
        <f t="shared" si="17"/>
        <v>OK</v>
      </c>
    </row>
    <row r="154" spans="1:14" ht="14.25" customHeight="1" x14ac:dyDescent="0.25">
      <c r="A154" s="188" t="str">
        <f t="shared" si="20"/>
        <v/>
      </c>
      <c r="B154" s="265"/>
      <c r="C154" s="266"/>
      <c r="D154" s="264"/>
      <c r="E154" s="278"/>
      <c r="F154" s="301">
        <f t="shared" si="18"/>
        <v>0</v>
      </c>
      <c r="G154" s="317"/>
      <c r="H154" s="282"/>
      <c r="I154" s="271"/>
      <c r="J154" s="185" t="e">
        <f>HLOOKUP('Operational Worksheet'!H154,$B$768:$AA$770,3)</f>
        <v>#N/A</v>
      </c>
      <c r="K154" s="185" t="e">
        <f t="shared" si="19"/>
        <v>#DIV/0!</v>
      </c>
      <c r="L154" s="185" t="e">
        <f t="shared" si="15"/>
        <v>#DIV/0!</v>
      </c>
      <c r="M154" s="186" t="str">
        <f t="shared" si="16"/>
        <v>PO</v>
      </c>
      <c r="N154" s="193" t="str">
        <f t="shared" si="17"/>
        <v>OK</v>
      </c>
    </row>
    <row r="155" spans="1:14" ht="14.25" customHeight="1" x14ac:dyDescent="0.25">
      <c r="A155" s="188" t="str">
        <f t="shared" si="20"/>
        <v/>
      </c>
      <c r="B155" s="265"/>
      <c r="C155" s="266"/>
      <c r="D155" s="264"/>
      <c r="E155" s="278"/>
      <c r="F155" s="301">
        <f t="shared" si="18"/>
        <v>0</v>
      </c>
      <c r="G155" s="317"/>
      <c r="H155" s="282"/>
      <c r="I155" s="271"/>
      <c r="J155" s="185" t="e">
        <f>HLOOKUP('Operational Worksheet'!H155,$B$768:$AA$770,3)</f>
        <v>#N/A</v>
      </c>
      <c r="K155" s="185" t="e">
        <f t="shared" si="19"/>
        <v>#DIV/0!</v>
      </c>
      <c r="L155" s="185" t="e">
        <f t="shared" si="15"/>
        <v>#DIV/0!</v>
      </c>
      <c r="M155" s="186" t="str">
        <f t="shared" si="16"/>
        <v>PO</v>
      </c>
      <c r="N155" s="193" t="str">
        <f t="shared" si="17"/>
        <v>OK</v>
      </c>
    </row>
    <row r="156" spans="1:14" ht="14.25" customHeight="1" x14ac:dyDescent="0.25">
      <c r="A156" s="188" t="str">
        <f t="shared" si="20"/>
        <v/>
      </c>
      <c r="B156" s="265"/>
      <c r="C156" s="266"/>
      <c r="D156" s="264"/>
      <c r="E156" s="278"/>
      <c r="F156" s="301">
        <f t="shared" si="18"/>
        <v>0</v>
      </c>
      <c r="G156" s="317"/>
      <c r="H156" s="282"/>
      <c r="I156" s="271"/>
      <c r="J156" s="185" t="e">
        <f>HLOOKUP('Operational Worksheet'!H156,$B$768:$AA$770,3)</f>
        <v>#N/A</v>
      </c>
      <c r="K156" s="185" t="e">
        <f t="shared" si="19"/>
        <v>#DIV/0!</v>
      </c>
      <c r="L156" s="185" t="e">
        <f t="shared" si="15"/>
        <v>#DIV/0!</v>
      </c>
      <c r="M156" s="186" t="str">
        <f t="shared" si="16"/>
        <v>PO</v>
      </c>
      <c r="N156" s="193" t="str">
        <f t="shared" si="17"/>
        <v>OK</v>
      </c>
    </row>
    <row r="157" spans="1:14" ht="14.25" customHeight="1" x14ac:dyDescent="0.25">
      <c r="A157" s="188" t="str">
        <f t="shared" si="20"/>
        <v/>
      </c>
      <c r="B157" s="265"/>
      <c r="C157" s="266"/>
      <c r="D157" s="264"/>
      <c r="E157" s="278"/>
      <c r="F157" s="301">
        <f t="shared" si="18"/>
        <v>0</v>
      </c>
      <c r="G157" s="319"/>
      <c r="H157" s="282"/>
      <c r="I157" s="271"/>
      <c r="J157" s="185" t="e">
        <f>HLOOKUP('Operational Worksheet'!H157,$B$768:$AA$770,3)</f>
        <v>#N/A</v>
      </c>
      <c r="K157" s="185" t="e">
        <f t="shared" si="19"/>
        <v>#DIV/0!</v>
      </c>
      <c r="L157" s="185" t="e">
        <f t="shared" si="15"/>
        <v>#DIV/0!</v>
      </c>
      <c r="M157" s="186" t="str">
        <f t="shared" si="16"/>
        <v>PO</v>
      </c>
      <c r="N157" s="193" t="str">
        <f t="shared" si="17"/>
        <v>OK</v>
      </c>
    </row>
    <row r="158" spans="1:14" ht="14.25" customHeight="1" x14ac:dyDescent="0.25">
      <c r="A158" s="188" t="str">
        <f t="shared" si="20"/>
        <v/>
      </c>
      <c r="B158" s="265"/>
      <c r="C158" s="266"/>
      <c r="D158" s="264"/>
      <c r="E158" s="278"/>
      <c r="F158" s="301">
        <f t="shared" si="18"/>
        <v>0</v>
      </c>
      <c r="G158" s="317"/>
      <c r="H158" s="282"/>
      <c r="I158" s="271"/>
      <c r="J158" s="185" t="e">
        <f>HLOOKUP('Operational Worksheet'!H158,$B$768:$AA$770,3)</f>
        <v>#N/A</v>
      </c>
      <c r="K158" s="185" t="e">
        <f t="shared" si="19"/>
        <v>#DIV/0!</v>
      </c>
      <c r="L158" s="185" t="e">
        <f t="shared" si="15"/>
        <v>#DIV/0!</v>
      </c>
      <c r="M158" s="186" t="str">
        <f t="shared" si="16"/>
        <v>PO</v>
      </c>
      <c r="N158" s="193" t="str">
        <f t="shared" si="17"/>
        <v>OK</v>
      </c>
    </row>
    <row r="159" spans="1:14" ht="14.25" customHeight="1" x14ac:dyDescent="0.25">
      <c r="A159" s="188" t="str">
        <f t="shared" si="20"/>
        <v/>
      </c>
      <c r="B159" s="265"/>
      <c r="C159" s="266"/>
      <c r="D159" s="264"/>
      <c r="E159" s="278"/>
      <c r="F159" s="301">
        <f t="shared" si="18"/>
        <v>0</v>
      </c>
      <c r="G159" s="317"/>
      <c r="H159" s="282"/>
      <c r="I159" s="271"/>
      <c r="J159" s="185" t="e">
        <f>HLOOKUP('Operational Worksheet'!H159,$B$768:$AA$770,3)</f>
        <v>#N/A</v>
      </c>
      <c r="K159" s="185" t="e">
        <f t="shared" si="19"/>
        <v>#DIV/0!</v>
      </c>
      <c r="L159" s="185" t="e">
        <f t="shared" si="15"/>
        <v>#DIV/0!</v>
      </c>
      <c r="M159" s="186" t="str">
        <f t="shared" si="16"/>
        <v>PO</v>
      </c>
      <c r="N159" s="193" t="str">
        <f t="shared" si="17"/>
        <v>OK</v>
      </c>
    </row>
    <row r="160" spans="1:14" ht="14.25" customHeight="1" x14ac:dyDescent="0.25">
      <c r="A160" s="188" t="str">
        <f t="shared" si="20"/>
        <v/>
      </c>
      <c r="B160" s="265"/>
      <c r="C160" s="266"/>
      <c r="D160" s="264"/>
      <c r="E160" s="278"/>
      <c r="F160" s="301">
        <f t="shared" si="18"/>
        <v>0</v>
      </c>
      <c r="G160" s="317"/>
      <c r="H160" s="282"/>
      <c r="I160" s="271"/>
      <c r="J160" s="185" t="e">
        <f>HLOOKUP('Operational Worksheet'!H160,$B$768:$AA$770,3)</f>
        <v>#N/A</v>
      </c>
      <c r="K160" s="185" t="e">
        <f t="shared" si="19"/>
        <v>#DIV/0!</v>
      </c>
      <c r="L160" s="185" t="e">
        <f t="shared" si="15"/>
        <v>#DIV/0!</v>
      </c>
      <c r="M160" s="186" t="str">
        <f t="shared" si="16"/>
        <v>PO</v>
      </c>
      <c r="N160" s="193" t="str">
        <f t="shared" si="17"/>
        <v>OK</v>
      </c>
    </row>
    <row r="161" spans="1:14" ht="14.25" customHeight="1" x14ac:dyDescent="0.25">
      <c r="A161" s="188" t="str">
        <f t="shared" si="20"/>
        <v/>
      </c>
      <c r="B161" s="265"/>
      <c r="C161" s="266"/>
      <c r="D161" s="264"/>
      <c r="E161" s="278"/>
      <c r="F161" s="301">
        <f t="shared" si="18"/>
        <v>0</v>
      </c>
      <c r="G161" s="317"/>
      <c r="H161" s="282"/>
      <c r="I161" s="271"/>
      <c r="J161" s="185" t="e">
        <f>HLOOKUP('Operational Worksheet'!H161,$B$768:$AA$770,3)</f>
        <v>#N/A</v>
      </c>
      <c r="K161" s="185" t="e">
        <f t="shared" si="19"/>
        <v>#DIV/0!</v>
      </c>
      <c r="L161" s="185" t="e">
        <f t="shared" si="15"/>
        <v>#DIV/0!</v>
      </c>
      <c r="M161" s="186" t="str">
        <f t="shared" si="16"/>
        <v>PO</v>
      </c>
      <c r="N161" s="193" t="str">
        <f t="shared" si="17"/>
        <v>OK</v>
      </c>
    </row>
    <row r="162" spans="1:14" ht="14.25" customHeight="1" x14ac:dyDescent="0.25">
      <c r="A162" s="188" t="str">
        <f t="shared" si="20"/>
        <v/>
      </c>
      <c r="B162" s="265"/>
      <c r="C162" s="266"/>
      <c r="D162" s="264"/>
      <c r="E162" s="278"/>
      <c r="F162" s="301">
        <f t="shared" si="18"/>
        <v>0</v>
      </c>
      <c r="G162" s="319"/>
      <c r="H162" s="282"/>
      <c r="I162" s="271"/>
      <c r="J162" s="185" t="e">
        <f>HLOOKUP('Operational Worksheet'!H162,$B$768:$AA$770,3)</f>
        <v>#N/A</v>
      </c>
      <c r="K162" s="185" t="e">
        <f t="shared" si="19"/>
        <v>#DIV/0!</v>
      </c>
      <c r="L162" s="185" t="e">
        <f t="shared" si="15"/>
        <v>#DIV/0!</v>
      </c>
      <c r="M162" s="186" t="str">
        <f t="shared" si="16"/>
        <v>PO</v>
      </c>
      <c r="N162" s="193" t="str">
        <f t="shared" si="17"/>
        <v>OK</v>
      </c>
    </row>
    <row r="163" spans="1:14" ht="14.25" customHeight="1" x14ac:dyDescent="0.25">
      <c r="A163" s="188" t="str">
        <f t="shared" si="20"/>
        <v/>
      </c>
      <c r="B163" s="265"/>
      <c r="C163" s="266"/>
      <c r="D163" s="264"/>
      <c r="E163" s="278"/>
      <c r="F163" s="301">
        <f t="shared" si="18"/>
        <v>0</v>
      </c>
      <c r="G163" s="317"/>
      <c r="H163" s="282"/>
      <c r="I163" s="271"/>
      <c r="J163" s="185" t="e">
        <f>HLOOKUP('Operational Worksheet'!H163,$B$768:$AA$770,3)</f>
        <v>#N/A</v>
      </c>
      <c r="K163" s="185" t="e">
        <f t="shared" si="19"/>
        <v>#DIV/0!</v>
      </c>
      <c r="L163" s="185" t="e">
        <f t="shared" si="15"/>
        <v>#DIV/0!</v>
      </c>
      <c r="M163" s="186" t="str">
        <f t="shared" si="16"/>
        <v>PO</v>
      </c>
      <c r="N163" s="193" t="str">
        <f t="shared" si="17"/>
        <v>OK</v>
      </c>
    </row>
    <row r="164" spans="1:14" ht="14.25" customHeight="1" x14ac:dyDescent="0.25">
      <c r="A164" s="188" t="str">
        <f t="shared" si="20"/>
        <v/>
      </c>
      <c r="B164" s="265"/>
      <c r="C164" s="266"/>
      <c r="D164" s="264"/>
      <c r="E164" s="278"/>
      <c r="F164" s="301">
        <f t="shared" si="18"/>
        <v>0</v>
      </c>
      <c r="G164" s="317"/>
      <c r="H164" s="282"/>
      <c r="I164" s="271"/>
      <c r="J164" s="185" t="e">
        <f>HLOOKUP('Operational Worksheet'!H164,$B$768:$AA$770,3)</f>
        <v>#N/A</v>
      </c>
      <c r="K164" s="185" t="e">
        <f t="shared" si="19"/>
        <v>#DIV/0!</v>
      </c>
      <c r="L164" s="185" t="e">
        <f t="shared" si="15"/>
        <v>#DIV/0!</v>
      </c>
      <c r="M164" s="186" t="str">
        <f t="shared" si="16"/>
        <v>PO</v>
      </c>
      <c r="N164" s="193" t="str">
        <f t="shared" si="17"/>
        <v>OK</v>
      </c>
    </row>
    <row r="165" spans="1:14" ht="14.25" customHeight="1" x14ac:dyDescent="0.25">
      <c r="A165" s="188" t="str">
        <f t="shared" si="20"/>
        <v/>
      </c>
      <c r="B165" s="265"/>
      <c r="C165" s="266"/>
      <c r="D165" s="264"/>
      <c r="E165" s="278"/>
      <c r="F165" s="301">
        <f t="shared" si="18"/>
        <v>0</v>
      </c>
      <c r="G165" s="317"/>
      <c r="H165" s="282"/>
      <c r="I165" s="271"/>
      <c r="J165" s="185" t="e">
        <f>HLOOKUP('Operational Worksheet'!H165,$B$768:$AA$770,3)</f>
        <v>#N/A</v>
      </c>
      <c r="K165" s="185" t="e">
        <f t="shared" si="19"/>
        <v>#DIV/0!</v>
      </c>
      <c r="L165" s="185" t="e">
        <f t="shared" si="15"/>
        <v>#DIV/0!</v>
      </c>
      <c r="M165" s="186" t="str">
        <f t="shared" si="16"/>
        <v>PO</v>
      </c>
      <c r="N165" s="193" t="str">
        <f t="shared" si="17"/>
        <v>OK</v>
      </c>
    </row>
    <row r="166" spans="1:14" ht="14.25" customHeight="1" x14ac:dyDescent="0.25">
      <c r="A166" s="188" t="str">
        <f t="shared" si="20"/>
        <v/>
      </c>
      <c r="B166" s="265"/>
      <c r="C166" s="266"/>
      <c r="D166" s="264"/>
      <c r="E166" s="278"/>
      <c r="F166" s="301">
        <f t="shared" si="18"/>
        <v>0</v>
      </c>
      <c r="G166" s="317"/>
      <c r="H166" s="282"/>
      <c r="I166" s="271"/>
      <c r="J166" s="185" t="e">
        <f>HLOOKUP('Operational Worksheet'!H166,$B$768:$AA$770,3)</f>
        <v>#N/A</v>
      </c>
      <c r="K166" s="185" t="e">
        <f t="shared" si="19"/>
        <v>#DIV/0!</v>
      </c>
      <c r="L166" s="185" t="e">
        <f t="shared" si="15"/>
        <v>#DIV/0!</v>
      </c>
      <c r="M166" s="186" t="str">
        <f t="shared" si="16"/>
        <v>PO</v>
      </c>
      <c r="N166" s="193" t="str">
        <f t="shared" si="17"/>
        <v>OK</v>
      </c>
    </row>
    <row r="167" spans="1:14" ht="14.25" customHeight="1" x14ac:dyDescent="0.25">
      <c r="A167" s="188" t="str">
        <f t="shared" si="20"/>
        <v/>
      </c>
      <c r="B167" s="265"/>
      <c r="C167" s="266"/>
      <c r="D167" s="264"/>
      <c r="E167" s="278"/>
      <c r="F167" s="301">
        <f t="shared" si="18"/>
        <v>0</v>
      </c>
      <c r="G167" s="319"/>
      <c r="H167" s="282"/>
      <c r="I167" s="271"/>
      <c r="J167" s="185" t="e">
        <f>HLOOKUP('Operational Worksheet'!H167,$B$768:$AA$770,3)</f>
        <v>#N/A</v>
      </c>
      <c r="K167" s="185" t="e">
        <f t="shared" si="19"/>
        <v>#DIV/0!</v>
      </c>
      <c r="L167" s="185" t="e">
        <f t="shared" si="15"/>
        <v>#DIV/0!</v>
      </c>
      <c r="M167" s="186" t="str">
        <f t="shared" si="16"/>
        <v>PO</v>
      </c>
      <c r="N167" s="193" t="str">
        <f t="shared" si="17"/>
        <v>OK</v>
      </c>
    </row>
    <row r="168" spans="1:14" ht="14.25" customHeight="1" x14ac:dyDescent="0.25">
      <c r="A168" s="188" t="str">
        <f t="shared" si="20"/>
        <v/>
      </c>
      <c r="B168" s="265"/>
      <c r="C168" s="266"/>
      <c r="D168" s="264"/>
      <c r="E168" s="278"/>
      <c r="F168" s="301">
        <f t="shared" si="18"/>
        <v>0</v>
      </c>
      <c r="G168" s="317"/>
      <c r="H168" s="282"/>
      <c r="I168" s="271"/>
      <c r="J168" s="185" t="e">
        <f>HLOOKUP('Operational Worksheet'!H168,$B$768:$AA$770,3)</f>
        <v>#N/A</v>
      </c>
      <c r="K168" s="185" t="e">
        <f t="shared" si="19"/>
        <v>#DIV/0!</v>
      </c>
      <c r="L168" s="185" t="e">
        <f t="shared" si="15"/>
        <v>#DIV/0!</v>
      </c>
      <c r="M168" s="186" t="str">
        <f t="shared" si="16"/>
        <v>PO</v>
      </c>
      <c r="N168" s="193" t="str">
        <f t="shared" si="17"/>
        <v>OK</v>
      </c>
    </row>
    <row r="169" spans="1:14" ht="14.25" customHeight="1" x14ac:dyDescent="0.25">
      <c r="A169" s="188" t="str">
        <f t="shared" si="20"/>
        <v/>
      </c>
      <c r="B169" s="265"/>
      <c r="C169" s="266"/>
      <c r="D169" s="264"/>
      <c r="E169" s="278"/>
      <c r="F169" s="301">
        <f t="shared" si="18"/>
        <v>0</v>
      </c>
      <c r="G169" s="317"/>
      <c r="H169" s="282"/>
      <c r="I169" s="271"/>
      <c r="J169" s="185" t="e">
        <f>HLOOKUP('Operational Worksheet'!H169,$B$768:$AA$770,3)</f>
        <v>#N/A</v>
      </c>
      <c r="K169" s="185" t="e">
        <f t="shared" si="19"/>
        <v>#DIV/0!</v>
      </c>
      <c r="L169" s="185" t="e">
        <f t="shared" si="15"/>
        <v>#DIV/0!</v>
      </c>
      <c r="M169" s="186" t="str">
        <f t="shared" si="16"/>
        <v>PO</v>
      </c>
      <c r="N169" s="193" t="str">
        <f t="shared" si="17"/>
        <v>OK</v>
      </c>
    </row>
    <row r="170" spans="1:14" ht="14.25" customHeight="1" x14ac:dyDescent="0.25">
      <c r="A170" s="188" t="str">
        <f t="shared" si="20"/>
        <v/>
      </c>
      <c r="B170" s="265"/>
      <c r="C170" s="266"/>
      <c r="D170" s="264"/>
      <c r="E170" s="278"/>
      <c r="F170" s="301">
        <f t="shared" si="18"/>
        <v>0</v>
      </c>
      <c r="G170" s="317"/>
      <c r="H170" s="282"/>
      <c r="I170" s="271"/>
      <c r="J170" s="185" t="e">
        <f>HLOOKUP('Operational Worksheet'!H170,$B$768:$AA$770,3)</f>
        <v>#N/A</v>
      </c>
      <c r="K170" s="185" t="e">
        <f t="shared" si="19"/>
        <v>#DIV/0!</v>
      </c>
      <c r="L170" s="185" t="e">
        <f t="shared" si="15"/>
        <v>#DIV/0!</v>
      </c>
      <c r="M170" s="186" t="str">
        <f t="shared" si="16"/>
        <v>PO</v>
      </c>
      <c r="N170" s="193" t="str">
        <f t="shared" si="17"/>
        <v>OK</v>
      </c>
    </row>
    <row r="171" spans="1:14" ht="14.25" customHeight="1" x14ac:dyDescent="0.25">
      <c r="A171" s="188" t="str">
        <f t="shared" si="20"/>
        <v/>
      </c>
      <c r="B171" s="265"/>
      <c r="C171" s="266"/>
      <c r="D171" s="264"/>
      <c r="E171" s="278"/>
      <c r="F171" s="301">
        <f t="shared" si="18"/>
        <v>0</v>
      </c>
      <c r="G171" s="317"/>
      <c r="H171" s="282"/>
      <c r="I171" s="271"/>
      <c r="J171" s="185" t="e">
        <f>HLOOKUP('Operational Worksheet'!H171,$B$768:$AA$770,3)</f>
        <v>#N/A</v>
      </c>
      <c r="K171" s="185" t="e">
        <f t="shared" si="19"/>
        <v>#DIV/0!</v>
      </c>
      <c r="L171" s="185" t="e">
        <f t="shared" si="15"/>
        <v>#DIV/0!</v>
      </c>
      <c r="M171" s="186" t="str">
        <f t="shared" si="16"/>
        <v>PO</v>
      </c>
      <c r="N171" s="193" t="str">
        <f t="shared" si="17"/>
        <v>OK</v>
      </c>
    </row>
    <row r="172" spans="1:14" ht="14.25" customHeight="1" x14ac:dyDescent="0.25">
      <c r="A172" s="188" t="str">
        <f t="shared" si="20"/>
        <v/>
      </c>
      <c r="B172" s="265"/>
      <c r="C172" s="266"/>
      <c r="D172" s="264"/>
      <c r="E172" s="278"/>
      <c r="F172" s="301">
        <f t="shared" si="18"/>
        <v>0</v>
      </c>
      <c r="G172" s="319"/>
      <c r="H172" s="282"/>
      <c r="I172" s="271"/>
      <c r="J172" s="185" t="e">
        <f>HLOOKUP('Operational Worksheet'!H172,$B$768:$AA$770,3)</f>
        <v>#N/A</v>
      </c>
      <c r="K172" s="185" t="e">
        <f t="shared" si="19"/>
        <v>#DIV/0!</v>
      </c>
      <c r="L172" s="185" t="e">
        <f t="shared" si="15"/>
        <v>#DIV/0!</v>
      </c>
      <c r="M172" s="186" t="str">
        <f t="shared" si="16"/>
        <v>PO</v>
      </c>
      <c r="N172" s="193" t="str">
        <f t="shared" si="17"/>
        <v>OK</v>
      </c>
    </row>
    <row r="173" spans="1:14" ht="14.25" customHeight="1" x14ac:dyDescent="0.25">
      <c r="A173" s="188" t="str">
        <f t="shared" si="20"/>
        <v/>
      </c>
      <c r="B173" s="265"/>
      <c r="C173" s="266"/>
      <c r="D173" s="264"/>
      <c r="E173" s="278"/>
      <c r="F173" s="301">
        <f t="shared" si="18"/>
        <v>0</v>
      </c>
      <c r="G173" s="317"/>
      <c r="H173" s="282"/>
      <c r="I173" s="271"/>
      <c r="J173" s="185" t="e">
        <f>HLOOKUP('Operational Worksheet'!H173,$B$768:$AA$770,3)</f>
        <v>#N/A</v>
      </c>
      <c r="K173" s="185" t="e">
        <f t="shared" si="19"/>
        <v>#DIV/0!</v>
      </c>
      <c r="L173" s="185" t="e">
        <f t="shared" si="15"/>
        <v>#DIV/0!</v>
      </c>
      <c r="M173" s="186" t="str">
        <f t="shared" si="16"/>
        <v>PO</v>
      </c>
      <c r="N173" s="193" t="str">
        <f t="shared" si="17"/>
        <v>OK</v>
      </c>
    </row>
    <row r="174" spans="1:14" ht="14.25" customHeight="1" x14ac:dyDescent="0.25">
      <c r="A174" s="188" t="str">
        <f t="shared" si="20"/>
        <v/>
      </c>
      <c r="B174" s="265"/>
      <c r="C174" s="266"/>
      <c r="D174" s="264"/>
      <c r="E174" s="278"/>
      <c r="F174" s="301">
        <f t="shared" si="18"/>
        <v>0</v>
      </c>
      <c r="G174" s="317"/>
      <c r="H174" s="282"/>
      <c r="I174" s="271"/>
      <c r="J174" s="185" t="e">
        <f>HLOOKUP('Operational Worksheet'!H174,$B$768:$AA$770,3)</f>
        <v>#N/A</v>
      </c>
      <c r="K174" s="185" t="e">
        <f t="shared" si="19"/>
        <v>#DIV/0!</v>
      </c>
      <c r="L174" s="185" t="e">
        <f t="shared" si="15"/>
        <v>#DIV/0!</v>
      </c>
      <c r="M174" s="186" t="str">
        <f t="shared" si="16"/>
        <v>PO</v>
      </c>
      <c r="N174" s="193" t="str">
        <f t="shared" si="17"/>
        <v>OK</v>
      </c>
    </row>
    <row r="175" spans="1:14" ht="14.25" customHeight="1" x14ac:dyDescent="0.25">
      <c r="A175" s="194" t="str">
        <f t="shared" si="20"/>
        <v/>
      </c>
      <c r="B175" s="267"/>
      <c r="C175" s="268"/>
      <c r="D175" s="294"/>
      <c r="E175" s="295"/>
      <c r="F175" s="301">
        <f t="shared" si="18"/>
        <v>0</v>
      </c>
      <c r="G175" s="318"/>
      <c r="H175" s="296"/>
      <c r="I175" s="297"/>
      <c r="J175" s="185" t="e">
        <f>HLOOKUP('Operational Worksheet'!H175,$B$768:$AA$770,3)</f>
        <v>#N/A</v>
      </c>
      <c r="K175" s="185" t="e">
        <f t="shared" si="19"/>
        <v>#DIV/0!</v>
      </c>
      <c r="L175" s="292" t="e">
        <f t="shared" si="15"/>
        <v>#DIV/0!</v>
      </c>
      <c r="M175" s="293" t="str">
        <f t="shared" si="16"/>
        <v>PO</v>
      </c>
      <c r="N175" s="197" t="str">
        <f t="shared" si="17"/>
        <v>OK</v>
      </c>
    </row>
    <row r="176" spans="1:14" ht="14.25" customHeight="1" x14ac:dyDescent="0.25">
      <c r="A176" s="188" t="str">
        <f t="shared" ref="A176:A199" si="21">IF(M176=MIN($M$176:$M$199),1,"")</f>
        <v/>
      </c>
      <c r="B176" s="285"/>
      <c r="C176" s="266"/>
      <c r="D176" s="264"/>
      <c r="E176" s="278"/>
      <c r="F176" s="301">
        <f t="shared" si="18"/>
        <v>0</v>
      </c>
      <c r="G176" s="317"/>
      <c r="H176" s="282"/>
      <c r="I176" s="271"/>
      <c r="J176" s="185" t="e">
        <f>HLOOKUP('Operational Worksheet'!H176,$B$768:$AA$770,3)</f>
        <v>#N/A</v>
      </c>
      <c r="K176" s="185" t="e">
        <f t="shared" si="19"/>
        <v>#DIV/0!</v>
      </c>
      <c r="L176" s="286" t="e">
        <f t="shared" si="15"/>
        <v>#DIV/0!</v>
      </c>
      <c r="M176" s="287" t="str">
        <f t="shared" si="16"/>
        <v>PO</v>
      </c>
      <c r="N176" s="193" t="str">
        <f t="shared" si="17"/>
        <v>OK</v>
      </c>
    </row>
    <row r="177" spans="1:14" ht="14.25" customHeight="1" x14ac:dyDescent="0.25">
      <c r="A177" s="188" t="str">
        <f t="shared" si="21"/>
        <v/>
      </c>
      <c r="B177" s="265"/>
      <c r="C177" s="266"/>
      <c r="D177" s="264"/>
      <c r="E177" s="278"/>
      <c r="F177" s="301">
        <f t="shared" si="18"/>
        <v>0</v>
      </c>
      <c r="G177" s="319"/>
      <c r="H177" s="282"/>
      <c r="I177" s="271"/>
      <c r="J177" s="185" t="e">
        <f>HLOOKUP('Operational Worksheet'!H177,$B$768:$AA$770,3)</f>
        <v>#N/A</v>
      </c>
      <c r="K177" s="185" t="e">
        <f t="shared" si="19"/>
        <v>#DIV/0!</v>
      </c>
      <c r="L177" s="185" t="e">
        <f t="shared" si="15"/>
        <v>#DIV/0!</v>
      </c>
      <c r="M177" s="186" t="str">
        <f t="shared" si="16"/>
        <v>PO</v>
      </c>
      <c r="N177" s="193" t="str">
        <f t="shared" si="17"/>
        <v>OK</v>
      </c>
    </row>
    <row r="178" spans="1:14" ht="14.25" customHeight="1" x14ac:dyDescent="0.25">
      <c r="A178" s="188" t="str">
        <f t="shared" si="21"/>
        <v/>
      </c>
      <c r="B178" s="265"/>
      <c r="C178" s="266"/>
      <c r="D178" s="264"/>
      <c r="E178" s="278"/>
      <c r="F178" s="301">
        <f t="shared" si="18"/>
        <v>0</v>
      </c>
      <c r="G178" s="317"/>
      <c r="H178" s="282"/>
      <c r="I178" s="271"/>
      <c r="J178" s="185" t="e">
        <f>HLOOKUP('Operational Worksheet'!H178,$B$768:$AA$770,3)</f>
        <v>#N/A</v>
      </c>
      <c r="K178" s="185" t="e">
        <f t="shared" si="19"/>
        <v>#DIV/0!</v>
      </c>
      <c r="L178" s="185" t="e">
        <f t="shared" si="15"/>
        <v>#DIV/0!</v>
      </c>
      <c r="M178" s="186" t="str">
        <f t="shared" si="16"/>
        <v>PO</v>
      </c>
      <c r="N178" s="193" t="str">
        <f t="shared" si="17"/>
        <v>OK</v>
      </c>
    </row>
    <row r="179" spans="1:14" ht="14.25" customHeight="1" x14ac:dyDescent="0.25">
      <c r="A179" s="188" t="str">
        <f t="shared" si="21"/>
        <v/>
      </c>
      <c r="B179" s="265"/>
      <c r="C179" s="266"/>
      <c r="D179" s="264"/>
      <c r="E179" s="278"/>
      <c r="F179" s="301">
        <f t="shared" si="18"/>
        <v>0</v>
      </c>
      <c r="G179" s="317"/>
      <c r="H179" s="282"/>
      <c r="I179" s="271"/>
      <c r="J179" s="185" t="e">
        <f>HLOOKUP('Operational Worksheet'!H179,$B$768:$AA$770,3)</f>
        <v>#N/A</v>
      </c>
      <c r="K179" s="185" t="e">
        <f t="shared" si="19"/>
        <v>#DIV/0!</v>
      </c>
      <c r="L179" s="185" t="e">
        <f t="shared" si="15"/>
        <v>#DIV/0!</v>
      </c>
      <c r="M179" s="186" t="str">
        <f t="shared" si="16"/>
        <v>PO</v>
      </c>
      <c r="N179" s="193" t="str">
        <f t="shared" si="17"/>
        <v>OK</v>
      </c>
    </row>
    <row r="180" spans="1:14" ht="14.25" customHeight="1" x14ac:dyDescent="0.25">
      <c r="A180" s="188" t="str">
        <f t="shared" si="21"/>
        <v/>
      </c>
      <c r="B180" s="265"/>
      <c r="C180" s="266"/>
      <c r="D180" s="264"/>
      <c r="E180" s="278"/>
      <c r="F180" s="301">
        <f t="shared" si="18"/>
        <v>0</v>
      </c>
      <c r="G180" s="317"/>
      <c r="H180" s="282"/>
      <c r="I180" s="271"/>
      <c r="J180" s="185" t="e">
        <f>HLOOKUP('Operational Worksheet'!H180,$B$768:$AA$770,3)</f>
        <v>#N/A</v>
      </c>
      <c r="K180" s="185" t="e">
        <f t="shared" si="19"/>
        <v>#DIV/0!</v>
      </c>
      <c r="L180" s="185" t="e">
        <f t="shared" si="15"/>
        <v>#DIV/0!</v>
      </c>
      <c r="M180" s="186" t="str">
        <f t="shared" si="16"/>
        <v>PO</v>
      </c>
      <c r="N180" s="193" t="str">
        <f t="shared" si="17"/>
        <v>OK</v>
      </c>
    </row>
    <row r="181" spans="1:14" ht="14.25" customHeight="1" x14ac:dyDescent="0.25">
      <c r="A181" s="188" t="str">
        <f t="shared" si="21"/>
        <v/>
      </c>
      <c r="B181" s="265"/>
      <c r="C181" s="266"/>
      <c r="D181" s="264"/>
      <c r="E181" s="278"/>
      <c r="F181" s="301">
        <f t="shared" si="18"/>
        <v>0</v>
      </c>
      <c r="G181" s="317"/>
      <c r="H181" s="282"/>
      <c r="I181" s="271"/>
      <c r="J181" s="185" t="e">
        <f>HLOOKUP('Operational Worksheet'!H181,$B$768:$AA$770,3)</f>
        <v>#N/A</v>
      </c>
      <c r="K181" s="185" t="e">
        <f t="shared" si="19"/>
        <v>#DIV/0!</v>
      </c>
      <c r="L181" s="185" t="e">
        <f t="shared" si="15"/>
        <v>#DIV/0!</v>
      </c>
      <c r="M181" s="186" t="str">
        <f t="shared" si="16"/>
        <v>PO</v>
      </c>
      <c r="N181" s="193" t="str">
        <f t="shared" si="17"/>
        <v>OK</v>
      </c>
    </row>
    <row r="182" spans="1:14" ht="14.25" customHeight="1" x14ac:dyDescent="0.25">
      <c r="A182" s="188" t="str">
        <f t="shared" si="21"/>
        <v/>
      </c>
      <c r="B182" s="265"/>
      <c r="C182" s="266"/>
      <c r="D182" s="264"/>
      <c r="E182" s="278"/>
      <c r="F182" s="301">
        <f t="shared" si="18"/>
        <v>0</v>
      </c>
      <c r="G182" s="319"/>
      <c r="H182" s="282"/>
      <c r="I182" s="271"/>
      <c r="J182" s="185" t="e">
        <f>HLOOKUP('Operational Worksheet'!H182,$B$768:$AA$770,3)</f>
        <v>#N/A</v>
      </c>
      <c r="K182" s="185" t="e">
        <f t="shared" si="19"/>
        <v>#DIV/0!</v>
      </c>
      <c r="L182" s="185" t="e">
        <f t="shared" si="15"/>
        <v>#DIV/0!</v>
      </c>
      <c r="M182" s="186" t="str">
        <f t="shared" si="16"/>
        <v>PO</v>
      </c>
      <c r="N182" s="193" t="str">
        <f t="shared" si="17"/>
        <v>OK</v>
      </c>
    </row>
    <row r="183" spans="1:14" ht="14.25" customHeight="1" x14ac:dyDescent="0.25">
      <c r="A183" s="188" t="str">
        <f t="shared" si="21"/>
        <v/>
      </c>
      <c r="B183" s="265"/>
      <c r="C183" s="266"/>
      <c r="D183" s="264"/>
      <c r="E183" s="278"/>
      <c r="F183" s="301">
        <f t="shared" si="18"/>
        <v>0</v>
      </c>
      <c r="G183" s="317"/>
      <c r="H183" s="282"/>
      <c r="I183" s="271"/>
      <c r="J183" s="185" t="e">
        <f>HLOOKUP('Operational Worksheet'!H183,$B$768:$AA$770,3)</f>
        <v>#N/A</v>
      </c>
      <c r="K183" s="185" t="e">
        <f t="shared" si="19"/>
        <v>#DIV/0!</v>
      </c>
      <c r="L183" s="185" t="e">
        <f t="shared" si="15"/>
        <v>#DIV/0!</v>
      </c>
      <c r="M183" s="186" t="str">
        <f t="shared" si="16"/>
        <v>PO</v>
      </c>
      <c r="N183" s="193" t="str">
        <f t="shared" si="17"/>
        <v>OK</v>
      </c>
    </row>
    <row r="184" spans="1:14" ht="14.25" customHeight="1" x14ac:dyDescent="0.25">
      <c r="A184" s="188" t="str">
        <f t="shared" si="21"/>
        <v/>
      </c>
      <c r="B184" s="265"/>
      <c r="C184" s="266"/>
      <c r="D184" s="264"/>
      <c r="E184" s="278"/>
      <c r="F184" s="301">
        <f t="shared" si="18"/>
        <v>0</v>
      </c>
      <c r="G184" s="317"/>
      <c r="H184" s="282"/>
      <c r="I184" s="271"/>
      <c r="J184" s="185" t="e">
        <f>HLOOKUP('Operational Worksheet'!H184,$B$768:$AA$770,3)</f>
        <v>#N/A</v>
      </c>
      <c r="K184" s="185" t="e">
        <f t="shared" si="19"/>
        <v>#DIV/0!</v>
      </c>
      <c r="L184" s="185" t="e">
        <f t="shared" si="15"/>
        <v>#DIV/0!</v>
      </c>
      <c r="M184" s="186" t="str">
        <f t="shared" si="16"/>
        <v>PO</v>
      </c>
      <c r="N184" s="193" t="str">
        <f t="shared" si="17"/>
        <v>OK</v>
      </c>
    </row>
    <row r="185" spans="1:14" ht="14.25" customHeight="1" x14ac:dyDescent="0.25">
      <c r="A185" s="188" t="str">
        <f t="shared" si="21"/>
        <v/>
      </c>
      <c r="B185" s="265"/>
      <c r="C185" s="266"/>
      <c r="D185" s="264"/>
      <c r="E185" s="278"/>
      <c r="F185" s="301">
        <f t="shared" si="18"/>
        <v>0</v>
      </c>
      <c r="G185" s="317"/>
      <c r="H185" s="282"/>
      <c r="I185" s="271"/>
      <c r="J185" s="185" t="e">
        <f>HLOOKUP('Operational Worksheet'!H185,$B$768:$AA$770,3)</f>
        <v>#N/A</v>
      </c>
      <c r="K185" s="185" t="e">
        <f t="shared" si="19"/>
        <v>#DIV/0!</v>
      </c>
      <c r="L185" s="185" t="e">
        <f t="shared" si="15"/>
        <v>#DIV/0!</v>
      </c>
      <c r="M185" s="186" t="str">
        <f t="shared" si="16"/>
        <v>PO</v>
      </c>
      <c r="N185" s="193" t="str">
        <f t="shared" si="17"/>
        <v>OK</v>
      </c>
    </row>
    <row r="186" spans="1:14" ht="14.25" customHeight="1" x14ac:dyDescent="0.25">
      <c r="A186" s="188" t="str">
        <f t="shared" si="21"/>
        <v/>
      </c>
      <c r="B186" s="265"/>
      <c r="C186" s="266"/>
      <c r="D186" s="264"/>
      <c r="E186" s="278"/>
      <c r="F186" s="301">
        <f t="shared" si="18"/>
        <v>0</v>
      </c>
      <c r="G186" s="317"/>
      <c r="H186" s="282"/>
      <c r="I186" s="271"/>
      <c r="J186" s="185" t="e">
        <f>HLOOKUP('Operational Worksheet'!H186,$B$768:$AA$770,3)</f>
        <v>#N/A</v>
      </c>
      <c r="K186" s="185" t="e">
        <f t="shared" si="19"/>
        <v>#DIV/0!</v>
      </c>
      <c r="L186" s="185" t="e">
        <f t="shared" si="15"/>
        <v>#DIV/0!</v>
      </c>
      <c r="M186" s="186" t="str">
        <f t="shared" si="16"/>
        <v>PO</v>
      </c>
      <c r="N186" s="193" t="str">
        <f t="shared" si="17"/>
        <v>OK</v>
      </c>
    </row>
    <row r="187" spans="1:14" ht="14.25" customHeight="1" x14ac:dyDescent="0.25">
      <c r="A187" s="188" t="str">
        <f t="shared" si="21"/>
        <v/>
      </c>
      <c r="B187" s="265"/>
      <c r="C187" s="266"/>
      <c r="D187" s="264"/>
      <c r="E187" s="278"/>
      <c r="F187" s="301">
        <f t="shared" si="18"/>
        <v>0</v>
      </c>
      <c r="G187" s="319"/>
      <c r="H187" s="282"/>
      <c r="I187" s="271"/>
      <c r="J187" s="185" t="e">
        <f>HLOOKUP('Operational Worksheet'!H187,$B$768:$AA$770,3)</f>
        <v>#N/A</v>
      </c>
      <c r="K187" s="185" t="e">
        <f t="shared" si="19"/>
        <v>#DIV/0!</v>
      </c>
      <c r="L187" s="185" t="e">
        <f t="shared" si="15"/>
        <v>#DIV/0!</v>
      </c>
      <c r="M187" s="186" t="str">
        <f t="shared" si="16"/>
        <v>PO</v>
      </c>
      <c r="N187" s="193" t="str">
        <f t="shared" si="17"/>
        <v>OK</v>
      </c>
    </row>
    <row r="188" spans="1:14" ht="14.25" customHeight="1" x14ac:dyDescent="0.25">
      <c r="A188" s="188" t="str">
        <f t="shared" si="21"/>
        <v/>
      </c>
      <c r="B188" s="265"/>
      <c r="C188" s="266"/>
      <c r="D188" s="264"/>
      <c r="E188" s="278"/>
      <c r="F188" s="301">
        <f t="shared" si="18"/>
        <v>0</v>
      </c>
      <c r="G188" s="317"/>
      <c r="H188" s="282"/>
      <c r="I188" s="271"/>
      <c r="J188" s="185" t="e">
        <f>HLOOKUP('Operational Worksheet'!H188,$B$768:$AA$770,3)</f>
        <v>#N/A</v>
      </c>
      <c r="K188" s="185" t="e">
        <f t="shared" si="19"/>
        <v>#DIV/0!</v>
      </c>
      <c r="L188" s="185" t="e">
        <f t="shared" si="15"/>
        <v>#DIV/0!</v>
      </c>
      <c r="M188" s="186" t="str">
        <f t="shared" si="16"/>
        <v>PO</v>
      </c>
      <c r="N188" s="193" t="str">
        <f t="shared" si="17"/>
        <v>OK</v>
      </c>
    </row>
    <row r="189" spans="1:14" ht="14.25" customHeight="1" x14ac:dyDescent="0.25">
      <c r="A189" s="188" t="str">
        <f t="shared" si="21"/>
        <v/>
      </c>
      <c r="B189" s="265"/>
      <c r="C189" s="266"/>
      <c r="D189" s="264"/>
      <c r="E189" s="278"/>
      <c r="F189" s="301">
        <f t="shared" si="18"/>
        <v>0</v>
      </c>
      <c r="G189" s="317"/>
      <c r="H189" s="282"/>
      <c r="I189" s="271"/>
      <c r="J189" s="185" t="e">
        <f>HLOOKUP('Operational Worksheet'!H189,$B$768:$AA$770,3)</f>
        <v>#N/A</v>
      </c>
      <c r="K189" s="185" t="e">
        <f t="shared" si="19"/>
        <v>#DIV/0!</v>
      </c>
      <c r="L189" s="185" t="e">
        <f t="shared" si="15"/>
        <v>#DIV/0!</v>
      </c>
      <c r="M189" s="186" t="str">
        <f t="shared" si="16"/>
        <v>PO</v>
      </c>
      <c r="N189" s="193" t="str">
        <f t="shared" si="17"/>
        <v>OK</v>
      </c>
    </row>
    <row r="190" spans="1:14" ht="14.25" customHeight="1" x14ac:dyDescent="0.25">
      <c r="A190" s="188" t="str">
        <f t="shared" si="21"/>
        <v/>
      </c>
      <c r="B190" s="265"/>
      <c r="C190" s="266"/>
      <c r="D190" s="264"/>
      <c r="E190" s="278"/>
      <c r="F190" s="301">
        <f t="shared" si="18"/>
        <v>0</v>
      </c>
      <c r="G190" s="317"/>
      <c r="H190" s="282"/>
      <c r="I190" s="271"/>
      <c r="J190" s="185" t="e">
        <f>HLOOKUP('Operational Worksheet'!H190,$B$768:$AA$770,3)</f>
        <v>#N/A</v>
      </c>
      <c r="K190" s="185" t="e">
        <f t="shared" si="19"/>
        <v>#DIV/0!</v>
      </c>
      <c r="L190" s="185" t="e">
        <f t="shared" si="15"/>
        <v>#DIV/0!</v>
      </c>
      <c r="M190" s="186" t="str">
        <f t="shared" si="16"/>
        <v>PO</v>
      </c>
      <c r="N190" s="193" t="str">
        <f t="shared" si="17"/>
        <v>OK</v>
      </c>
    </row>
    <row r="191" spans="1:14" ht="14.25" customHeight="1" x14ac:dyDescent="0.25">
      <c r="A191" s="188" t="str">
        <f t="shared" si="21"/>
        <v/>
      </c>
      <c r="B191" s="265"/>
      <c r="C191" s="266"/>
      <c r="D191" s="264"/>
      <c r="E191" s="278"/>
      <c r="F191" s="301">
        <f t="shared" si="18"/>
        <v>0</v>
      </c>
      <c r="G191" s="317"/>
      <c r="H191" s="282"/>
      <c r="I191" s="271"/>
      <c r="J191" s="185" t="e">
        <f>HLOOKUP('Operational Worksheet'!H191,$B$768:$AA$770,3)</f>
        <v>#N/A</v>
      </c>
      <c r="K191" s="185" t="e">
        <f t="shared" si="19"/>
        <v>#DIV/0!</v>
      </c>
      <c r="L191" s="185" t="e">
        <f t="shared" si="15"/>
        <v>#DIV/0!</v>
      </c>
      <c r="M191" s="186" t="str">
        <f t="shared" si="16"/>
        <v>PO</v>
      </c>
      <c r="N191" s="193" t="str">
        <f t="shared" si="17"/>
        <v>OK</v>
      </c>
    </row>
    <row r="192" spans="1:14" ht="14.25" customHeight="1" x14ac:dyDescent="0.25">
      <c r="A192" s="188" t="str">
        <f t="shared" si="21"/>
        <v/>
      </c>
      <c r="B192" s="265"/>
      <c r="C192" s="266"/>
      <c r="D192" s="264"/>
      <c r="E192" s="278"/>
      <c r="F192" s="301">
        <f t="shared" si="18"/>
        <v>0</v>
      </c>
      <c r="G192" s="319"/>
      <c r="H192" s="282"/>
      <c r="I192" s="271"/>
      <c r="J192" s="185" t="e">
        <f>HLOOKUP('Operational Worksheet'!H192,$B$768:$AA$770,3)</f>
        <v>#N/A</v>
      </c>
      <c r="K192" s="185" t="e">
        <f t="shared" si="19"/>
        <v>#DIV/0!</v>
      </c>
      <c r="L192" s="185" t="e">
        <f t="shared" si="15"/>
        <v>#DIV/0!</v>
      </c>
      <c r="M192" s="186" t="str">
        <f t="shared" si="16"/>
        <v>PO</v>
      </c>
      <c r="N192" s="193" t="str">
        <f t="shared" si="17"/>
        <v>OK</v>
      </c>
    </row>
    <row r="193" spans="1:14" ht="14.25" customHeight="1" x14ac:dyDescent="0.25">
      <c r="A193" s="188" t="str">
        <f t="shared" si="21"/>
        <v/>
      </c>
      <c r="B193" s="265"/>
      <c r="C193" s="266"/>
      <c r="D193" s="264"/>
      <c r="E193" s="278"/>
      <c r="F193" s="301">
        <f t="shared" si="18"/>
        <v>0</v>
      </c>
      <c r="G193" s="317"/>
      <c r="H193" s="282"/>
      <c r="I193" s="271"/>
      <c r="J193" s="185" t="e">
        <f>HLOOKUP('Operational Worksheet'!H193,$B$768:$AA$770,3)</f>
        <v>#N/A</v>
      </c>
      <c r="K193" s="185" t="e">
        <f t="shared" si="19"/>
        <v>#DIV/0!</v>
      </c>
      <c r="L193" s="185" t="e">
        <f t="shared" si="15"/>
        <v>#DIV/0!</v>
      </c>
      <c r="M193" s="186" t="str">
        <f t="shared" si="16"/>
        <v>PO</v>
      </c>
      <c r="N193" s="193" t="str">
        <f t="shared" si="17"/>
        <v>OK</v>
      </c>
    </row>
    <row r="194" spans="1:14" ht="14.25" customHeight="1" x14ac:dyDescent="0.25">
      <c r="A194" s="188" t="str">
        <f t="shared" si="21"/>
        <v/>
      </c>
      <c r="B194" s="265"/>
      <c r="C194" s="266"/>
      <c r="D194" s="264"/>
      <c r="E194" s="278"/>
      <c r="F194" s="301">
        <f t="shared" si="18"/>
        <v>0</v>
      </c>
      <c r="G194" s="317"/>
      <c r="H194" s="282"/>
      <c r="I194" s="271"/>
      <c r="J194" s="185" t="e">
        <f>HLOOKUP('Operational Worksheet'!H194,$B$768:$AA$770,3)</f>
        <v>#N/A</v>
      </c>
      <c r="K194" s="185" t="e">
        <f t="shared" si="19"/>
        <v>#DIV/0!</v>
      </c>
      <c r="L194" s="185" t="e">
        <f t="shared" si="15"/>
        <v>#DIV/0!</v>
      </c>
      <c r="M194" s="186" t="str">
        <f t="shared" si="16"/>
        <v>PO</v>
      </c>
      <c r="N194" s="193" t="str">
        <f t="shared" si="17"/>
        <v>OK</v>
      </c>
    </row>
    <row r="195" spans="1:14" ht="14.25" customHeight="1" x14ac:dyDescent="0.25">
      <c r="A195" s="188" t="str">
        <f t="shared" si="21"/>
        <v/>
      </c>
      <c r="B195" s="265"/>
      <c r="C195" s="266"/>
      <c r="D195" s="264"/>
      <c r="E195" s="278"/>
      <c r="F195" s="301">
        <f t="shared" si="18"/>
        <v>0</v>
      </c>
      <c r="G195" s="317"/>
      <c r="H195" s="282"/>
      <c r="I195" s="271"/>
      <c r="J195" s="185" t="e">
        <f>HLOOKUP('Operational Worksheet'!H195,$B$768:$AA$770,3)</f>
        <v>#N/A</v>
      </c>
      <c r="K195" s="185" t="e">
        <f t="shared" si="19"/>
        <v>#DIV/0!</v>
      </c>
      <c r="L195" s="185" t="e">
        <f t="shared" si="15"/>
        <v>#DIV/0!</v>
      </c>
      <c r="M195" s="186" t="str">
        <f t="shared" si="16"/>
        <v>PO</v>
      </c>
      <c r="N195" s="193" t="str">
        <f t="shared" si="17"/>
        <v>OK</v>
      </c>
    </row>
    <row r="196" spans="1:14" ht="14.25" customHeight="1" x14ac:dyDescent="0.25">
      <c r="A196" s="188" t="str">
        <f t="shared" si="21"/>
        <v/>
      </c>
      <c r="B196" s="265"/>
      <c r="C196" s="266"/>
      <c r="D196" s="264"/>
      <c r="E196" s="278"/>
      <c r="F196" s="301">
        <f t="shared" si="18"/>
        <v>0</v>
      </c>
      <c r="G196" s="317"/>
      <c r="H196" s="282"/>
      <c r="I196" s="271"/>
      <c r="J196" s="185" t="e">
        <f>HLOOKUP('Operational Worksheet'!H196,$B$768:$AA$770,3)</f>
        <v>#N/A</v>
      </c>
      <c r="K196" s="185" t="e">
        <f t="shared" si="19"/>
        <v>#DIV/0!</v>
      </c>
      <c r="L196" s="185" t="e">
        <f t="shared" si="15"/>
        <v>#DIV/0!</v>
      </c>
      <c r="M196" s="186" t="str">
        <f t="shared" si="16"/>
        <v>PO</v>
      </c>
      <c r="N196" s="193" t="str">
        <f t="shared" si="17"/>
        <v>OK</v>
      </c>
    </row>
    <row r="197" spans="1:14" ht="14.25" customHeight="1" x14ac:dyDescent="0.25">
      <c r="A197" s="188" t="str">
        <f t="shared" si="21"/>
        <v/>
      </c>
      <c r="B197" s="265"/>
      <c r="C197" s="266"/>
      <c r="D197" s="264"/>
      <c r="E197" s="278"/>
      <c r="F197" s="301">
        <f t="shared" si="18"/>
        <v>0</v>
      </c>
      <c r="G197" s="319"/>
      <c r="H197" s="282"/>
      <c r="I197" s="271"/>
      <c r="J197" s="185" t="e">
        <f>HLOOKUP('Operational Worksheet'!H197,$B$768:$AA$770,3)</f>
        <v>#N/A</v>
      </c>
      <c r="K197" s="185" t="e">
        <f t="shared" si="19"/>
        <v>#DIV/0!</v>
      </c>
      <c r="L197" s="185" t="e">
        <f t="shared" si="15"/>
        <v>#DIV/0!</v>
      </c>
      <c r="M197" s="186" t="str">
        <f t="shared" si="16"/>
        <v>PO</v>
      </c>
      <c r="N197" s="193" t="str">
        <f t="shared" si="17"/>
        <v>OK</v>
      </c>
    </row>
    <row r="198" spans="1:14" ht="14.25" customHeight="1" x14ac:dyDescent="0.25">
      <c r="A198" s="188" t="str">
        <f t="shared" si="21"/>
        <v/>
      </c>
      <c r="B198" s="265"/>
      <c r="C198" s="266"/>
      <c r="D198" s="264"/>
      <c r="E198" s="278"/>
      <c r="F198" s="301">
        <f t="shared" si="18"/>
        <v>0</v>
      </c>
      <c r="G198" s="317"/>
      <c r="H198" s="282"/>
      <c r="I198" s="271"/>
      <c r="J198" s="185" t="e">
        <f>HLOOKUP('Operational Worksheet'!H198,$B$768:$AA$770,3)</f>
        <v>#N/A</v>
      </c>
      <c r="K198" s="185" t="e">
        <f t="shared" si="19"/>
        <v>#DIV/0!</v>
      </c>
      <c r="L198" s="185" t="e">
        <f t="shared" si="15"/>
        <v>#DIV/0!</v>
      </c>
      <c r="M198" s="186" t="str">
        <f t="shared" si="16"/>
        <v>PO</v>
      </c>
      <c r="N198" s="193" t="str">
        <f t="shared" si="17"/>
        <v>OK</v>
      </c>
    </row>
    <row r="199" spans="1:14" ht="14.25" customHeight="1" x14ac:dyDescent="0.25">
      <c r="A199" s="194" t="str">
        <f t="shared" si="21"/>
        <v/>
      </c>
      <c r="B199" s="267"/>
      <c r="C199" s="268"/>
      <c r="D199" s="294"/>
      <c r="E199" s="295"/>
      <c r="F199" s="301">
        <f t="shared" si="18"/>
        <v>0</v>
      </c>
      <c r="G199" s="318"/>
      <c r="H199" s="296"/>
      <c r="I199" s="297"/>
      <c r="J199" s="185" t="e">
        <f>HLOOKUP('Operational Worksheet'!H199,$B$768:$AA$770,3)</f>
        <v>#N/A</v>
      </c>
      <c r="K199" s="185" t="e">
        <f t="shared" si="19"/>
        <v>#DIV/0!</v>
      </c>
      <c r="L199" s="292" t="e">
        <f t="shared" si="15"/>
        <v>#DIV/0!</v>
      </c>
      <c r="M199" s="293" t="str">
        <f t="shared" si="16"/>
        <v>PO</v>
      </c>
      <c r="N199" s="197" t="str">
        <f t="shared" si="17"/>
        <v>OK</v>
      </c>
    </row>
    <row r="200" spans="1:14" ht="14.25" customHeight="1" x14ac:dyDescent="0.25">
      <c r="A200" s="188" t="str">
        <f t="shared" ref="A200:A223" si="22">IF(M200=MIN($M$200:$M$223),1,"")</f>
        <v/>
      </c>
      <c r="B200" s="285"/>
      <c r="C200" s="266"/>
      <c r="D200" s="264"/>
      <c r="E200" s="278"/>
      <c r="F200" s="301">
        <f t="shared" si="18"/>
        <v>0</v>
      </c>
      <c r="G200" s="317"/>
      <c r="H200" s="282"/>
      <c r="I200" s="271"/>
      <c r="J200" s="185" t="e">
        <f>HLOOKUP('Operational Worksheet'!H200,$B$768:$AA$770,3)</f>
        <v>#N/A</v>
      </c>
      <c r="K200" s="185" t="e">
        <f t="shared" si="19"/>
        <v>#DIV/0!</v>
      </c>
      <c r="L200" s="286" t="e">
        <f t="shared" ref="L200:L263" si="23">K200*$I200</f>
        <v>#DIV/0!</v>
      </c>
      <c r="M200" s="287" t="str">
        <f t="shared" ref="M200:M263" si="24">IF(D200&gt;0,L200/J200,"PO")</f>
        <v>PO</v>
      </c>
      <c r="N200" s="193" t="str">
        <f t="shared" ref="N200:N263" si="25">+IF(M200&gt;=1, "OK","Alarm")</f>
        <v>OK</v>
      </c>
    </row>
    <row r="201" spans="1:14" ht="14.25" customHeight="1" x14ac:dyDescent="0.25">
      <c r="A201" s="188" t="str">
        <f t="shared" si="22"/>
        <v/>
      </c>
      <c r="B201" s="265"/>
      <c r="C201" s="266"/>
      <c r="D201" s="264"/>
      <c r="E201" s="278"/>
      <c r="F201" s="301">
        <f t="shared" ref="F201:F264" si="26">D201+E201</f>
        <v>0</v>
      </c>
      <c r="G201" s="317"/>
      <c r="H201" s="282"/>
      <c r="I201" s="271"/>
      <c r="J201" s="185" t="e">
        <f>HLOOKUP('Operational Worksheet'!H201,$B$768:$AA$770,3)</f>
        <v>#N/A</v>
      </c>
      <c r="K201" s="185" t="e">
        <f t="shared" ref="K201:K264" si="27">$J$764/F201*$L$764</f>
        <v>#DIV/0!</v>
      </c>
      <c r="L201" s="185" t="e">
        <f t="shared" si="23"/>
        <v>#DIV/0!</v>
      </c>
      <c r="M201" s="186" t="str">
        <f t="shared" si="24"/>
        <v>PO</v>
      </c>
      <c r="N201" s="193" t="str">
        <f t="shared" si="25"/>
        <v>OK</v>
      </c>
    </row>
    <row r="202" spans="1:14" ht="14.25" customHeight="1" x14ac:dyDescent="0.25">
      <c r="A202" s="188" t="str">
        <f t="shared" si="22"/>
        <v/>
      </c>
      <c r="B202" s="265"/>
      <c r="C202" s="266"/>
      <c r="D202" s="264"/>
      <c r="E202" s="278"/>
      <c r="F202" s="301">
        <f t="shared" si="26"/>
        <v>0</v>
      </c>
      <c r="G202" s="319"/>
      <c r="H202" s="282"/>
      <c r="I202" s="271"/>
      <c r="J202" s="185" t="e">
        <f>HLOOKUP('Operational Worksheet'!H202,$B$768:$AA$770,3)</f>
        <v>#N/A</v>
      </c>
      <c r="K202" s="185" t="e">
        <f t="shared" si="27"/>
        <v>#DIV/0!</v>
      </c>
      <c r="L202" s="185" t="e">
        <f t="shared" si="23"/>
        <v>#DIV/0!</v>
      </c>
      <c r="M202" s="186" t="str">
        <f t="shared" si="24"/>
        <v>PO</v>
      </c>
      <c r="N202" s="193" t="str">
        <f t="shared" si="25"/>
        <v>OK</v>
      </c>
    </row>
    <row r="203" spans="1:14" ht="14.25" customHeight="1" x14ac:dyDescent="0.25">
      <c r="A203" s="188" t="str">
        <f t="shared" si="22"/>
        <v/>
      </c>
      <c r="B203" s="265"/>
      <c r="C203" s="266"/>
      <c r="D203" s="264"/>
      <c r="E203" s="278"/>
      <c r="F203" s="301">
        <f t="shared" si="26"/>
        <v>0</v>
      </c>
      <c r="G203" s="317"/>
      <c r="H203" s="282"/>
      <c r="I203" s="271"/>
      <c r="J203" s="185" t="e">
        <f>HLOOKUP('Operational Worksheet'!H203,$B$768:$AA$770,3)</f>
        <v>#N/A</v>
      </c>
      <c r="K203" s="185" t="e">
        <f t="shared" si="27"/>
        <v>#DIV/0!</v>
      </c>
      <c r="L203" s="185" t="e">
        <f t="shared" si="23"/>
        <v>#DIV/0!</v>
      </c>
      <c r="M203" s="186" t="str">
        <f t="shared" si="24"/>
        <v>PO</v>
      </c>
      <c r="N203" s="193" t="str">
        <f t="shared" si="25"/>
        <v>OK</v>
      </c>
    </row>
    <row r="204" spans="1:14" ht="14.25" customHeight="1" x14ac:dyDescent="0.25">
      <c r="A204" s="188" t="str">
        <f t="shared" si="22"/>
        <v/>
      </c>
      <c r="B204" s="265"/>
      <c r="C204" s="266"/>
      <c r="D204" s="264"/>
      <c r="E204" s="278"/>
      <c r="F204" s="301">
        <f t="shared" si="26"/>
        <v>0</v>
      </c>
      <c r="G204" s="317"/>
      <c r="H204" s="282"/>
      <c r="I204" s="271"/>
      <c r="J204" s="185" t="e">
        <f>HLOOKUP('Operational Worksheet'!H204,$B$768:$AA$770,3)</f>
        <v>#N/A</v>
      </c>
      <c r="K204" s="185" t="e">
        <f t="shared" si="27"/>
        <v>#DIV/0!</v>
      </c>
      <c r="L204" s="185" t="e">
        <f t="shared" si="23"/>
        <v>#DIV/0!</v>
      </c>
      <c r="M204" s="186" t="str">
        <f t="shared" si="24"/>
        <v>PO</v>
      </c>
      <c r="N204" s="193" t="str">
        <f t="shared" si="25"/>
        <v>OK</v>
      </c>
    </row>
    <row r="205" spans="1:14" ht="14.25" customHeight="1" x14ac:dyDescent="0.25">
      <c r="A205" s="188" t="str">
        <f t="shared" si="22"/>
        <v/>
      </c>
      <c r="B205" s="265"/>
      <c r="C205" s="266"/>
      <c r="D205" s="264"/>
      <c r="E205" s="278"/>
      <c r="F205" s="301">
        <f t="shared" si="26"/>
        <v>0</v>
      </c>
      <c r="G205" s="317"/>
      <c r="H205" s="282"/>
      <c r="I205" s="271"/>
      <c r="J205" s="185" t="e">
        <f>HLOOKUP('Operational Worksheet'!H205,$B$768:$AA$770,3)</f>
        <v>#N/A</v>
      </c>
      <c r="K205" s="185" t="e">
        <f t="shared" si="27"/>
        <v>#DIV/0!</v>
      </c>
      <c r="L205" s="185" t="e">
        <f t="shared" si="23"/>
        <v>#DIV/0!</v>
      </c>
      <c r="M205" s="186" t="str">
        <f t="shared" si="24"/>
        <v>PO</v>
      </c>
      <c r="N205" s="193" t="str">
        <f t="shared" si="25"/>
        <v>OK</v>
      </c>
    </row>
    <row r="206" spans="1:14" ht="14.25" customHeight="1" x14ac:dyDescent="0.25">
      <c r="A206" s="188" t="str">
        <f t="shared" si="22"/>
        <v/>
      </c>
      <c r="B206" s="265"/>
      <c r="C206" s="266"/>
      <c r="D206" s="264"/>
      <c r="E206" s="278"/>
      <c r="F206" s="301">
        <f t="shared" si="26"/>
        <v>0</v>
      </c>
      <c r="G206" s="317"/>
      <c r="H206" s="282"/>
      <c r="I206" s="271"/>
      <c r="J206" s="185" t="e">
        <f>HLOOKUP('Operational Worksheet'!H206,$B$768:$AA$770,3)</f>
        <v>#N/A</v>
      </c>
      <c r="K206" s="185" t="e">
        <f t="shared" si="27"/>
        <v>#DIV/0!</v>
      </c>
      <c r="L206" s="185" t="e">
        <f t="shared" si="23"/>
        <v>#DIV/0!</v>
      </c>
      <c r="M206" s="186" t="str">
        <f t="shared" si="24"/>
        <v>PO</v>
      </c>
      <c r="N206" s="193" t="str">
        <f t="shared" si="25"/>
        <v>OK</v>
      </c>
    </row>
    <row r="207" spans="1:14" ht="14.25" customHeight="1" x14ac:dyDescent="0.25">
      <c r="A207" s="188" t="str">
        <f t="shared" si="22"/>
        <v/>
      </c>
      <c r="B207" s="265"/>
      <c r="C207" s="266"/>
      <c r="D207" s="264"/>
      <c r="E207" s="278"/>
      <c r="F207" s="301">
        <f t="shared" si="26"/>
        <v>0</v>
      </c>
      <c r="G207" s="319"/>
      <c r="H207" s="282"/>
      <c r="I207" s="271"/>
      <c r="J207" s="185" t="e">
        <f>HLOOKUP('Operational Worksheet'!H207,$B$768:$AA$770,3)</f>
        <v>#N/A</v>
      </c>
      <c r="K207" s="185" t="e">
        <f t="shared" si="27"/>
        <v>#DIV/0!</v>
      </c>
      <c r="L207" s="185" t="e">
        <f t="shared" si="23"/>
        <v>#DIV/0!</v>
      </c>
      <c r="M207" s="186" t="str">
        <f t="shared" si="24"/>
        <v>PO</v>
      </c>
      <c r="N207" s="193" t="str">
        <f t="shared" si="25"/>
        <v>OK</v>
      </c>
    </row>
    <row r="208" spans="1:14" ht="14.25" customHeight="1" x14ac:dyDescent="0.25">
      <c r="A208" s="188" t="str">
        <f t="shared" si="22"/>
        <v/>
      </c>
      <c r="B208" s="265"/>
      <c r="C208" s="266"/>
      <c r="D208" s="264"/>
      <c r="E208" s="278"/>
      <c r="F208" s="301">
        <f t="shared" si="26"/>
        <v>0</v>
      </c>
      <c r="G208" s="317"/>
      <c r="H208" s="282"/>
      <c r="I208" s="271"/>
      <c r="J208" s="185" t="e">
        <f>HLOOKUP('Operational Worksheet'!H208,$B$768:$AA$770,3)</f>
        <v>#N/A</v>
      </c>
      <c r="K208" s="185" t="e">
        <f t="shared" si="27"/>
        <v>#DIV/0!</v>
      </c>
      <c r="L208" s="185" t="e">
        <f t="shared" si="23"/>
        <v>#DIV/0!</v>
      </c>
      <c r="M208" s="186" t="str">
        <f t="shared" si="24"/>
        <v>PO</v>
      </c>
      <c r="N208" s="193" t="str">
        <f t="shared" si="25"/>
        <v>OK</v>
      </c>
    </row>
    <row r="209" spans="1:14" ht="14.25" customHeight="1" x14ac:dyDescent="0.25">
      <c r="A209" s="188" t="str">
        <f t="shared" si="22"/>
        <v/>
      </c>
      <c r="B209" s="265"/>
      <c r="C209" s="266"/>
      <c r="D209" s="264"/>
      <c r="E209" s="278"/>
      <c r="F209" s="301">
        <f t="shared" si="26"/>
        <v>0</v>
      </c>
      <c r="G209" s="317"/>
      <c r="H209" s="282"/>
      <c r="I209" s="271"/>
      <c r="J209" s="185" t="e">
        <f>HLOOKUP('Operational Worksheet'!H209,$B$768:$AA$770,3)</f>
        <v>#N/A</v>
      </c>
      <c r="K209" s="185" t="e">
        <f t="shared" si="27"/>
        <v>#DIV/0!</v>
      </c>
      <c r="L209" s="185" t="e">
        <f t="shared" si="23"/>
        <v>#DIV/0!</v>
      </c>
      <c r="M209" s="186" t="str">
        <f t="shared" si="24"/>
        <v>PO</v>
      </c>
      <c r="N209" s="193" t="str">
        <f t="shared" si="25"/>
        <v>OK</v>
      </c>
    </row>
    <row r="210" spans="1:14" ht="14.25" customHeight="1" x14ac:dyDescent="0.25">
      <c r="A210" s="188" t="str">
        <f t="shared" si="22"/>
        <v/>
      </c>
      <c r="B210" s="265"/>
      <c r="C210" s="266"/>
      <c r="D210" s="264"/>
      <c r="E210" s="278"/>
      <c r="F210" s="301">
        <f t="shared" si="26"/>
        <v>0</v>
      </c>
      <c r="G210" s="317"/>
      <c r="H210" s="282"/>
      <c r="I210" s="271"/>
      <c r="J210" s="185" t="e">
        <f>HLOOKUP('Operational Worksheet'!H210,$B$768:$AA$770,3)</f>
        <v>#N/A</v>
      </c>
      <c r="K210" s="185" t="e">
        <f t="shared" si="27"/>
        <v>#DIV/0!</v>
      </c>
      <c r="L210" s="185" t="e">
        <f t="shared" si="23"/>
        <v>#DIV/0!</v>
      </c>
      <c r="M210" s="186" t="str">
        <f t="shared" si="24"/>
        <v>PO</v>
      </c>
      <c r="N210" s="193" t="str">
        <f t="shared" si="25"/>
        <v>OK</v>
      </c>
    </row>
    <row r="211" spans="1:14" ht="14.25" customHeight="1" x14ac:dyDescent="0.25">
      <c r="A211" s="188" t="str">
        <f t="shared" si="22"/>
        <v/>
      </c>
      <c r="B211" s="265"/>
      <c r="C211" s="266"/>
      <c r="D211" s="264"/>
      <c r="E211" s="278"/>
      <c r="F211" s="301">
        <f t="shared" si="26"/>
        <v>0</v>
      </c>
      <c r="G211" s="317"/>
      <c r="H211" s="282"/>
      <c r="I211" s="271"/>
      <c r="J211" s="185" t="e">
        <f>HLOOKUP('Operational Worksheet'!H211,$B$768:$AA$770,3)</f>
        <v>#N/A</v>
      </c>
      <c r="K211" s="185" t="e">
        <f t="shared" si="27"/>
        <v>#DIV/0!</v>
      </c>
      <c r="L211" s="185" t="e">
        <f t="shared" si="23"/>
        <v>#DIV/0!</v>
      </c>
      <c r="M211" s="186" t="str">
        <f t="shared" si="24"/>
        <v>PO</v>
      </c>
      <c r="N211" s="193" t="str">
        <f t="shared" si="25"/>
        <v>OK</v>
      </c>
    </row>
    <row r="212" spans="1:14" ht="14.25" customHeight="1" x14ac:dyDescent="0.25">
      <c r="A212" s="188" t="str">
        <f t="shared" si="22"/>
        <v/>
      </c>
      <c r="B212" s="265"/>
      <c r="C212" s="266"/>
      <c r="D212" s="264"/>
      <c r="E212" s="278"/>
      <c r="F212" s="301">
        <f t="shared" si="26"/>
        <v>0</v>
      </c>
      <c r="G212" s="319"/>
      <c r="H212" s="282"/>
      <c r="I212" s="271"/>
      <c r="J212" s="185" t="e">
        <f>HLOOKUP('Operational Worksheet'!H212,$B$768:$AA$770,3)</f>
        <v>#N/A</v>
      </c>
      <c r="K212" s="185" t="e">
        <f t="shared" si="27"/>
        <v>#DIV/0!</v>
      </c>
      <c r="L212" s="185" t="e">
        <f t="shared" si="23"/>
        <v>#DIV/0!</v>
      </c>
      <c r="M212" s="186" t="str">
        <f t="shared" si="24"/>
        <v>PO</v>
      </c>
      <c r="N212" s="193" t="str">
        <f t="shared" si="25"/>
        <v>OK</v>
      </c>
    </row>
    <row r="213" spans="1:14" ht="14.25" customHeight="1" x14ac:dyDescent="0.25">
      <c r="A213" s="188" t="str">
        <f t="shared" si="22"/>
        <v/>
      </c>
      <c r="B213" s="265"/>
      <c r="C213" s="266"/>
      <c r="D213" s="264"/>
      <c r="E213" s="278"/>
      <c r="F213" s="301">
        <f t="shared" si="26"/>
        <v>0</v>
      </c>
      <c r="G213" s="317"/>
      <c r="H213" s="282"/>
      <c r="I213" s="271"/>
      <c r="J213" s="185" t="e">
        <f>HLOOKUP('Operational Worksheet'!H213,$B$768:$AA$770,3)</f>
        <v>#N/A</v>
      </c>
      <c r="K213" s="185" t="e">
        <f t="shared" si="27"/>
        <v>#DIV/0!</v>
      </c>
      <c r="L213" s="185" t="e">
        <f t="shared" si="23"/>
        <v>#DIV/0!</v>
      </c>
      <c r="M213" s="186" t="str">
        <f t="shared" si="24"/>
        <v>PO</v>
      </c>
      <c r="N213" s="193" t="str">
        <f t="shared" si="25"/>
        <v>OK</v>
      </c>
    </row>
    <row r="214" spans="1:14" ht="14.25" customHeight="1" x14ac:dyDescent="0.25">
      <c r="A214" s="188" t="str">
        <f t="shared" si="22"/>
        <v/>
      </c>
      <c r="B214" s="265"/>
      <c r="C214" s="266"/>
      <c r="D214" s="264"/>
      <c r="E214" s="278"/>
      <c r="F214" s="301">
        <f t="shared" si="26"/>
        <v>0</v>
      </c>
      <c r="G214" s="317"/>
      <c r="H214" s="282"/>
      <c r="I214" s="271"/>
      <c r="J214" s="185" t="e">
        <f>HLOOKUP('Operational Worksheet'!H214,$B$768:$AA$770,3)</f>
        <v>#N/A</v>
      </c>
      <c r="K214" s="185" t="e">
        <f t="shared" si="27"/>
        <v>#DIV/0!</v>
      </c>
      <c r="L214" s="185" t="e">
        <f t="shared" si="23"/>
        <v>#DIV/0!</v>
      </c>
      <c r="M214" s="186" t="str">
        <f t="shared" si="24"/>
        <v>PO</v>
      </c>
      <c r="N214" s="193" t="str">
        <f t="shared" si="25"/>
        <v>OK</v>
      </c>
    </row>
    <row r="215" spans="1:14" ht="14.25" customHeight="1" x14ac:dyDescent="0.25">
      <c r="A215" s="188" t="str">
        <f t="shared" si="22"/>
        <v/>
      </c>
      <c r="B215" s="265"/>
      <c r="C215" s="266"/>
      <c r="D215" s="264"/>
      <c r="E215" s="278"/>
      <c r="F215" s="301">
        <f t="shared" si="26"/>
        <v>0</v>
      </c>
      <c r="G215" s="317"/>
      <c r="H215" s="282"/>
      <c r="I215" s="271"/>
      <c r="J215" s="185" t="e">
        <f>HLOOKUP('Operational Worksheet'!H215,$B$768:$AA$770,3)</f>
        <v>#N/A</v>
      </c>
      <c r="K215" s="185" t="e">
        <f t="shared" si="27"/>
        <v>#DIV/0!</v>
      </c>
      <c r="L215" s="185" t="e">
        <f t="shared" si="23"/>
        <v>#DIV/0!</v>
      </c>
      <c r="M215" s="186" t="str">
        <f t="shared" si="24"/>
        <v>PO</v>
      </c>
      <c r="N215" s="193" t="str">
        <f t="shared" si="25"/>
        <v>OK</v>
      </c>
    </row>
    <row r="216" spans="1:14" ht="14.25" customHeight="1" x14ac:dyDescent="0.25">
      <c r="A216" s="188" t="str">
        <f t="shared" si="22"/>
        <v/>
      </c>
      <c r="B216" s="265"/>
      <c r="C216" s="266"/>
      <c r="D216" s="264"/>
      <c r="E216" s="278"/>
      <c r="F216" s="301">
        <f t="shared" si="26"/>
        <v>0</v>
      </c>
      <c r="G216" s="317"/>
      <c r="H216" s="282"/>
      <c r="I216" s="271"/>
      <c r="J216" s="185" t="e">
        <f>HLOOKUP('Operational Worksheet'!H216,$B$768:$AA$770,3)</f>
        <v>#N/A</v>
      </c>
      <c r="K216" s="185" t="e">
        <f t="shared" si="27"/>
        <v>#DIV/0!</v>
      </c>
      <c r="L216" s="185" t="e">
        <f t="shared" si="23"/>
        <v>#DIV/0!</v>
      </c>
      <c r="M216" s="186" t="str">
        <f t="shared" si="24"/>
        <v>PO</v>
      </c>
      <c r="N216" s="193" t="str">
        <f t="shared" si="25"/>
        <v>OK</v>
      </c>
    </row>
    <row r="217" spans="1:14" ht="14.25" customHeight="1" x14ac:dyDescent="0.25">
      <c r="A217" s="188" t="str">
        <f t="shared" si="22"/>
        <v/>
      </c>
      <c r="B217" s="265"/>
      <c r="C217" s="266"/>
      <c r="D217" s="264"/>
      <c r="E217" s="278"/>
      <c r="F217" s="301">
        <f t="shared" si="26"/>
        <v>0</v>
      </c>
      <c r="G217" s="319"/>
      <c r="H217" s="282"/>
      <c r="I217" s="271"/>
      <c r="J217" s="185" t="e">
        <f>HLOOKUP('Operational Worksheet'!H217,$B$768:$AA$770,3)</f>
        <v>#N/A</v>
      </c>
      <c r="K217" s="185" t="e">
        <f t="shared" si="27"/>
        <v>#DIV/0!</v>
      </c>
      <c r="L217" s="185" t="e">
        <f t="shared" si="23"/>
        <v>#DIV/0!</v>
      </c>
      <c r="M217" s="186" t="str">
        <f t="shared" si="24"/>
        <v>PO</v>
      </c>
      <c r="N217" s="193" t="str">
        <f t="shared" si="25"/>
        <v>OK</v>
      </c>
    </row>
    <row r="218" spans="1:14" ht="14.25" customHeight="1" x14ac:dyDescent="0.25">
      <c r="A218" s="188" t="str">
        <f t="shared" si="22"/>
        <v/>
      </c>
      <c r="B218" s="265"/>
      <c r="C218" s="266"/>
      <c r="D218" s="264"/>
      <c r="E218" s="278"/>
      <c r="F218" s="301">
        <f t="shared" si="26"/>
        <v>0</v>
      </c>
      <c r="G218" s="317"/>
      <c r="H218" s="282"/>
      <c r="I218" s="271"/>
      <c r="J218" s="185" t="e">
        <f>HLOOKUP('Operational Worksheet'!H218,$B$768:$AA$770,3)</f>
        <v>#N/A</v>
      </c>
      <c r="K218" s="185" t="e">
        <f t="shared" si="27"/>
        <v>#DIV/0!</v>
      </c>
      <c r="L218" s="185" t="e">
        <f t="shared" si="23"/>
        <v>#DIV/0!</v>
      </c>
      <c r="M218" s="186" t="str">
        <f t="shared" si="24"/>
        <v>PO</v>
      </c>
      <c r="N218" s="193" t="str">
        <f t="shared" si="25"/>
        <v>OK</v>
      </c>
    </row>
    <row r="219" spans="1:14" ht="14.25" customHeight="1" x14ac:dyDescent="0.25">
      <c r="A219" s="188" t="str">
        <f t="shared" si="22"/>
        <v/>
      </c>
      <c r="B219" s="265"/>
      <c r="C219" s="266"/>
      <c r="D219" s="264"/>
      <c r="E219" s="278"/>
      <c r="F219" s="301">
        <f t="shared" si="26"/>
        <v>0</v>
      </c>
      <c r="G219" s="317"/>
      <c r="H219" s="282"/>
      <c r="I219" s="271"/>
      <c r="J219" s="185" t="e">
        <f>HLOOKUP('Operational Worksheet'!H219,$B$768:$AA$770,3)</f>
        <v>#N/A</v>
      </c>
      <c r="K219" s="185" t="e">
        <f t="shared" si="27"/>
        <v>#DIV/0!</v>
      </c>
      <c r="L219" s="185" t="e">
        <f t="shared" si="23"/>
        <v>#DIV/0!</v>
      </c>
      <c r="M219" s="186" t="str">
        <f t="shared" si="24"/>
        <v>PO</v>
      </c>
      <c r="N219" s="193" t="str">
        <f t="shared" si="25"/>
        <v>OK</v>
      </c>
    </row>
    <row r="220" spans="1:14" ht="14.25" customHeight="1" x14ac:dyDescent="0.25">
      <c r="A220" s="188" t="str">
        <f t="shared" si="22"/>
        <v/>
      </c>
      <c r="B220" s="265"/>
      <c r="C220" s="266"/>
      <c r="D220" s="264"/>
      <c r="E220" s="278"/>
      <c r="F220" s="301">
        <f t="shared" si="26"/>
        <v>0</v>
      </c>
      <c r="G220" s="317"/>
      <c r="H220" s="282"/>
      <c r="I220" s="271"/>
      <c r="J220" s="185" t="e">
        <f>HLOOKUP('Operational Worksheet'!H220,$B$768:$AA$770,3)</f>
        <v>#N/A</v>
      </c>
      <c r="K220" s="185" t="e">
        <f t="shared" si="27"/>
        <v>#DIV/0!</v>
      </c>
      <c r="L220" s="185" t="e">
        <f t="shared" si="23"/>
        <v>#DIV/0!</v>
      </c>
      <c r="M220" s="186" t="str">
        <f t="shared" si="24"/>
        <v>PO</v>
      </c>
      <c r="N220" s="193" t="str">
        <f t="shared" si="25"/>
        <v>OK</v>
      </c>
    </row>
    <row r="221" spans="1:14" ht="14.25" customHeight="1" x14ac:dyDescent="0.25">
      <c r="A221" s="188" t="str">
        <f t="shared" si="22"/>
        <v/>
      </c>
      <c r="B221" s="265"/>
      <c r="C221" s="266"/>
      <c r="D221" s="264"/>
      <c r="E221" s="278"/>
      <c r="F221" s="301">
        <f t="shared" si="26"/>
        <v>0</v>
      </c>
      <c r="G221" s="317"/>
      <c r="H221" s="282"/>
      <c r="I221" s="271"/>
      <c r="J221" s="185" t="e">
        <f>HLOOKUP('Operational Worksheet'!H221,$B$768:$AA$770,3)</f>
        <v>#N/A</v>
      </c>
      <c r="K221" s="185" t="e">
        <f t="shared" si="27"/>
        <v>#DIV/0!</v>
      </c>
      <c r="L221" s="185" t="e">
        <f t="shared" si="23"/>
        <v>#DIV/0!</v>
      </c>
      <c r="M221" s="186" t="str">
        <f t="shared" si="24"/>
        <v>PO</v>
      </c>
      <c r="N221" s="193" t="str">
        <f t="shared" si="25"/>
        <v>OK</v>
      </c>
    </row>
    <row r="222" spans="1:14" ht="14.25" customHeight="1" x14ac:dyDescent="0.25">
      <c r="A222" s="188" t="str">
        <f t="shared" si="22"/>
        <v/>
      </c>
      <c r="B222" s="265"/>
      <c r="C222" s="266"/>
      <c r="D222" s="264"/>
      <c r="E222" s="278"/>
      <c r="F222" s="301">
        <f t="shared" si="26"/>
        <v>0</v>
      </c>
      <c r="G222" s="319"/>
      <c r="H222" s="282"/>
      <c r="I222" s="271"/>
      <c r="J222" s="185" t="e">
        <f>HLOOKUP('Operational Worksheet'!H222,$B$768:$AA$770,3)</f>
        <v>#N/A</v>
      </c>
      <c r="K222" s="185" t="e">
        <f t="shared" si="27"/>
        <v>#DIV/0!</v>
      </c>
      <c r="L222" s="185" t="e">
        <f t="shared" si="23"/>
        <v>#DIV/0!</v>
      </c>
      <c r="M222" s="186" t="str">
        <f t="shared" si="24"/>
        <v>PO</v>
      </c>
      <c r="N222" s="193" t="str">
        <f t="shared" si="25"/>
        <v>OK</v>
      </c>
    </row>
    <row r="223" spans="1:14" ht="14.25" customHeight="1" x14ac:dyDescent="0.25">
      <c r="A223" s="194" t="str">
        <f t="shared" si="22"/>
        <v/>
      </c>
      <c r="B223" s="267"/>
      <c r="C223" s="268"/>
      <c r="D223" s="294"/>
      <c r="E223" s="295"/>
      <c r="F223" s="301">
        <f t="shared" si="26"/>
        <v>0</v>
      </c>
      <c r="G223" s="318"/>
      <c r="H223" s="296"/>
      <c r="I223" s="297"/>
      <c r="J223" s="185" t="e">
        <f>HLOOKUP('Operational Worksheet'!H223,$B$768:$AA$770,3)</f>
        <v>#N/A</v>
      </c>
      <c r="K223" s="185" t="e">
        <f t="shared" si="27"/>
        <v>#DIV/0!</v>
      </c>
      <c r="L223" s="292" t="e">
        <f t="shared" si="23"/>
        <v>#DIV/0!</v>
      </c>
      <c r="M223" s="293" t="str">
        <f t="shared" si="24"/>
        <v>PO</v>
      </c>
      <c r="N223" s="197" t="str">
        <f t="shared" si="25"/>
        <v>OK</v>
      </c>
    </row>
    <row r="224" spans="1:14" ht="14.25" customHeight="1" x14ac:dyDescent="0.25">
      <c r="A224" s="188" t="str">
        <f t="shared" ref="A224:A247" si="28">IF(M224=MIN($M$224:$M$247),1,"")</f>
        <v/>
      </c>
      <c r="B224" s="285"/>
      <c r="C224" s="266"/>
      <c r="D224" s="264"/>
      <c r="E224" s="278"/>
      <c r="F224" s="301">
        <f t="shared" si="26"/>
        <v>0</v>
      </c>
      <c r="G224" s="317"/>
      <c r="H224" s="282"/>
      <c r="I224" s="271"/>
      <c r="J224" s="185" t="e">
        <f>HLOOKUP('Operational Worksheet'!H224,$B$768:$AA$770,3)</f>
        <v>#N/A</v>
      </c>
      <c r="K224" s="185" t="e">
        <f t="shared" si="27"/>
        <v>#DIV/0!</v>
      </c>
      <c r="L224" s="286" t="e">
        <f t="shared" si="23"/>
        <v>#DIV/0!</v>
      </c>
      <c r="M224" s="287" t="str">
        <f t="shared" si="24"/>
        <v>PO</v>
      </c>
      <c r="N224" s="193" t="str">
        <f t="shared" si="25"/>
        <v>OK</v>
      </c>
    </row>
    <row r="225" spans="1:14" ht="14.25" customHeight="1" x14ac:dyDescent="0.25">
      <c r="A225" s="188" t="str">
        <f t="shared" si="28"/>
        <v/>
      </c>
      <c r="B225" s="265"/>
      <c r="C225" s="266"/>
      <c r="D225" s="264"/>
      <c r="E225" s="278"/>
      <c r="F225" s="301">
        <f t="shared" si="26"/>
        <v>0</v>
      </c>
      <c r="G225" s="317"/>
      <c r="H225" s="282"/>
      <c r="I225" s="271"/>
      <c r="J225" s="185" t="e">
        <f>HLOOKUP('Operational Worksheet'!H225,$B$768:$AA$770,3)</f>
        <v>#N/A</v>
      </c>
      <c r="K225" s="185" t="e">
        <f t="shared" si="27"/>
        <v>#DIV/0!</v>
      </c>
      <c r="L225" s="185" t="e">
        <f t="shared" si="23"/>
        <v>#DIV/0!</v>
      </c>
      <c r="M225" s="186" t="str">
        <f t="shared" si="24"/>
        <v>PO</v>
      </c>
      <c r="N225" s="193" t="str">
        <f t="shared" si="25"/>
        <v>OK</v>
      </c>
    </row>
    <row r="226" spans="1:14" ht="14.25" customHeight="1" x14ac:dyDescent="0.25">
      <c r="A226" s="188" t="str">
        <f t="shared" si="28"/>
        <v/>
      </c>
      <c r="B226" s="265"/>
      <c r="C226" s="266"/>
      <c r="D226" s="264"/>
      <c r="E226" s="278"/>
      <c r="F226" s="301">
        <f t="shared" si="26"/>
        <v>0</v>
      </c>
      <c r="G226" s="317"/>
      <c r="H226" s="282"/>
      <c r="I226" s="271"/>
      <c r="J226" s="185" t="e">
        <f>HLOOKUP('Operational Worksheet'!H226,$B$768:$AA$770,3)</f>
        <v>#N/A</v>
      </c>
      <c r="K226" s="185" t="e">
        <f t="shared" si="27"/>
        <v>#DIV/0!</v>
      </c>
      <c r="L226" s="185" t="e">
        <f t="shared" si="23"/>
        <v>#DIV/0!</v>
      </c>
      <c r="M226" s="186" t="str">
        <f t="shared" si="24"/>
        <v>PO</v>
      </c>
      <c r="N226" s="193" t="str">
        <f t="shared" si="25"/>
        <v>OK</v>
      </c>
    </row>
    <row r="227" spans="1:14" ht="14.25" customHeight="1" x14ac:dyDescent="0.25">
      <c r="A227" s="188" t="str">
        <f t="shared" si="28"/>
        <v/>
      </c>
      <c r="B227" s="265"/>
      <c r="C227" s="266"/>
      <c r="D227" s="264"/>
      <c r="E227" s="278"/>
      <c r="F227" s="301">
        <f t="shared" si="26"/>
        <v>0</v>
      </c>
      <c r="G227" s="319"/>
      <c r="H227" s="282"/>
      <c r="I227" s="271"/>
      <c r="J227" s="185" t="e">
        <f>HLOOKUP('Operational Worksheet'!H227,$B$768:$AA$770,3)</f>
        <v>#N/A</v>
      </c>
      <c r="K227" s="185" t="e">
        <f t="shared" si="27"/>
        <v>#DIV/0!</v>
      </c>
      <c r="L227" s="185" t="e">
        <f t="shared" si="23"/>
        <v>#DIV/0!</v>
      </c>
      <c r="M227" s="186" t="str">
        <f t="shared" si="24"/>
        <v>PO</v>
      </c>
      <c r="N227" s="193" t="str">
        <f t="shared" si="25"/>
        <v>OK</v>
      </c>
    </row>
    <row r="228" spans="1:14" ht="14.25" customHeight="1" x14ac:dyDescent="0.25">
      <c r="A228" s="188" t="str">
        <f t="shared" si="28"/>
        <v/>
      </c>
      <c r="B228" s="265"/>
      <c r="C228" s="266"/>
      <c r="D228" s="264"/>
      <c r="E228" s="278"/>
      <c r="F228" s="301">
        <f t="shared" si="26"/>
        <v>0</v>
      </c>
      <c r="G228" s="317"/>
      <c r="H228" s="282"/>
      <c r="I228" s="271"/>
      <c r="J228" s="185" t="e">
        <f>HLOOKUP('Operational Worksheet'!H228,$B$768:$AA$770,3)</f>
        <v>#N/A</v>
      </c>
      <c r="K228" s="185" t="e">
        <f t="shared" si="27"/>
        <v>#DIV/0!</v>
      </c>
      <c r="L228" s="185" t="e">
        <f t="shared" si="23"/>
        <v>#DIV/0!</v>
      </c>
      <c r="M228" s="186" t="str">
        <f t="shared" si="24"/>
        <v>PO</v>
      </c>
      <c r="N228" s="193" t="str">
        <f t="shared" si="25"/>
        <v>OK</v>
      </c>
    </row>
    <row r="229" spans="1:14" ht="14.25" customHeight="1" x14ac:dyDescent="0.25">
      <c r="A229" s="188" t="str">
        <f t="shared" si="28"/>
        <v/>
      </c>
      <c r="B229" s="265"/>
      <c r="C229" s="266"/>
      <c r="D229" s="264"/>
      <c r="E229" s="278"/>
      <c r="F229" s="301">
        <f t="shared" si="26"/>
        <v>0</v>
      </c>
      <c r="G229" s="317"/>
      <c r="H229" s="282"/>
      <c r="I229" s="271"/>
      <c r="J229" s="185" t="e">
        <f>HLOOKUP('Operational Worksheet'!H229,$B$768:$AA$770,3)</f>
        <v>#N/A</v>
      </c>
      <c r="K229" s="185" t="e">
        <f t="shared" si="27"/>
        <v>#DIV/0!</v>
      </c>
      <c r="L229" s="185" t="e">
        <f t="shared" si="23"/>
        <v>#DIV/0!</v>
      </c>
      <c r="M229" s="186" t="str">
        <f t="shared" si="24"/>
        <v>PO</v>
      </c>
      <c r="N229" s="193" t="str">
        <f t="shared" si="25"/>
        <v>OK</v>
      </c>
    </row>
    <row r="230" spans="1:14" ht="14.25" customHeight="1" x14ac:dyDescent="0.25">
      <c r="A230" s="188" t="str">
        <f t="shared" si="28"/>
        <v/>
      </c>
      <c r="B230" s="265"/>
      <c r="C230" s="266"/>
      <c r="D230" s="264"/>
      <c r="E230" s="278"/>
      <c r="F230" s="301">
        <f t="shared" si="26"/>
        <v>0</v>
      </c>
      <c r="G230" s="317"/>
      <c r="H230" s="282"/>
      <c r="I230" s="271"/>
      <c r="J230" s="185" t="e">
        <f>HLOOKUP('Operational Worksheet'!H230,$B$768:$AA$770,3)</f>
        <v>#N/A</v>
      </c>
      <c r="K230" s="185" t="e">
        <f t="shared" si="27"/>
        <v>#DIV/0!</v>
      </c>
      <c r="L230" s="185" t="e">
        <f t="shared" si="23"/>
        <v>#DIV/0!</v>
      </c>
      <c r="M230" s="186" t="str">
        <f t="shared" si="24"/>
        <v>PO</v>
      </c>
      <c r="N230" s="193" t="str">
        <f t="shared" si="25"/>
        <v>OK</v>
      </c>
    </row>
    <row r="231" spans="1:14" ht="14.25" customHeight="1" x14ac:dyDescent="0.25">
      <c r="A231" s="188" t="str">
        <f t="shared" si="28"/>
        <v/>
      </c>
      <c r="B231" s="265"/>
      <c r="C231" s="266"/>
      <c r="D231" s="264"/>
      <c r="E231" s="278"/>
      <c r="F231" s="301">
        <f t="shared" si="26"/>
        <v>0</v>
      </c>
      <c r="G231" s="317"/>
      <c r="H231" s="282"/>
      <c r="I231" s="271"/>
      <c r="J231" s="185" t="e">
        <f>HLOOKUP('Operational Worksheet'!H231,$B$768:$AA$770,3)</f>
        <v>#N/A</v>
      </c>
      <c r="K231" s="185" t="e">
        <f t="shared" si="27"/>
        <v>#DIV/0!</v>
      </c>
      <c r="L231" s="185" t="e">
        <f t="shared" si="23"/>
        <v>#DIV/0!</v>
      </c>
      <c r="M231" s="186" t="str">
        <f t="shared" si="24"/>
        <v>PO</v>
      </c>
      <c r="N231" s="193" t="str">
        <f t="shared" si="25"/>
        <v>OK</v>
      </c>
    </row>
    <row r="232" spans="1:14" ht="14.25" customHeight="1" x14ac:dyDescent="0.25">
      <c r="A232" s="188" t="str">
        <f t="shared" si="28"/>
        <v/>
      </c>
      <c r="B232" s="265"/>
      <c r="C232" s="266"/>
      <c r="D232" s="264"/>
      <c r="E232" s="278"/>
      <c r="F232" s="301">
        <f t="shared" si="26"/>
        <v>0</v>
      </c>
      <c r="G232" s="319"/>
      <c r="H232" s="282"/>
      <c r="I232" s="271"/>
      <c r="J232" s="185" t="e">
        <f>HLOOKUP('Operational Worksheet'!H232,$B$768:$AA$770,3)</f>
        <v>#N/A</v>
      </c>
      <c r="K232" s="185" t="e">
        <f t="shared" si="27"/>
        <v>#DIV/0!</v>
      </c>
      <c r="L232" s="185" t="e">
        <f t="shared" si="23"/>
        <v>#DIV/0!</v>
      </c>
      <c r="M232" s="186" t="str">
        <f t="shared" si="24"/>
        <v>PO</v>
      </c>
      <c r="N232" s="193" t="str">
        <f t="shared" si="25"/>
        <v>OK</v>
      </c>
    </row>
    <row r="233" spans="1:14" ht="14.25" customHeight="1" x14ac:dyDescent="0.25">
      <c r="A233" s="188" t="str">
        <f t="shared" si="28"/>
        <v/>
      </c>
      <c r="B233" s="265"/>
      <c r="C233" s="266"/>
      <c r="D233" s="264"/>
      <c r="E233" s="278"/>
      <c r="F233" s="301">
        <f t="shared" si="26"/>
        <v>0</v>
      </c>
      <c r="G233" s="317"/>
      <c r="H233" s="282"/>
      <c r="I233" s="271"/>
      <c r="J233" s="185" t="e">
        <f>HLOOKUP('Operational Worksheet'!H233,$B$768:$AA$770,3)</f>
        <v>#N/A</v>
      </c>
      <c r="K233" s="185" t="e">
        <f t="shared" si="27"/>
        <v>#DIV/0!</v>
      </c>
      <c r="L233" s="185" t="e">
        <f t="shared" si="23"/>
        <v>#DIV/0!</v>
      </c>
      <c r="M233" s="186" t="str">
        <f t="shared" si="24"/>
        <v>PO</v>
      </c>
      <c r="N233" s="193" t="str">
        <f t="shared" si="25"/>
        <v>OK</v>
      </c>
    </row>
    <row r="234" spans="1:14" ht="14.25" customHeight="1" x14ac:dyDescent="0.25">
      <c r="A234" s="188" t="str">
        <f t="shared" si="28"/>
        <v/>
      </c>
      <c r="B234" s="265"/>
      <c r="C234" s="266"/>
      <c r="D234" s="264"/>
      <c r="E234" s="278"/>
      <c r="F234" s="301">
        <f t="shared" si="26"/>
        <v>0</v>
      </c>
      <c r="G234" s="317"/>
      <c r="H234" s="282"/>
      <c r="I234" s="271"/>
      <c r="J234" s="185" t="e">
        <f>HLOOKUP('Operational Worksheet'!H234,$B$768:$AA$770,3)</f>
        <v>#N/A</v>
      </c>
      <c r="K234" s="185" t="e">
        <f t="shared" si="27"/>
        <v>#DIV/0!</v>
      </c>
      <c r="L234" s="185" t="e">
        <f t="shared" si="23"/>
        <v>#DIV/0!</v>
      </c>
      <c r="M234" s="186" t="str">
        <f t="shared" si="24"/>
        <v>PO</v>
      </c>
      <c r="N234" s="193" t="str">
        <f t="shared" si="25"/>
        <v>OK</v>
      </c>
    </row>
    <row r="235" spans="1:14" ht="14.25" customHeight="1" x14ac:dyDescent="0.25">
      <c r="A235" s="188" t="str">
        <f t="shared" si="28"/>
        <v/>
      </c>
      <c r="B235" s="265"/>
      <c r="C235" s="266"/>
      <c r="D235" s="264"/>
      <c r="E235" s="278"/>
      <c r="F235" s="301">
        <f t="shared" si="26"/>
        <v>0</v>
      </c>
      <c r="G235" s="317"/>
      <c r="H235" s="282"/>
      <c r="I235" s="271"/>
      <c r="J235" s="185" t="e">
        <f>HLOOKUP('Operational Worksheet'!H235,$B$768:$AA$770,3)</f>
        <v>#N/A</v>
      </c>
      <c r="K235" s="185" t="e">
        <f t="shared" si="27"/>
        <v>#DIV/0!</v>
      </c>
      <c r="L235" s="185" t="e">
        <f t="shared" si="23"/>
        <v>#DIV/0!</v>
      </c>
      <c r="M235" s="186" t="str">
        <f t="shared" si="24"/>
        <v>PO</v>
      </c>
      <c r="N235" s="193" t="str">
        <f t="shared" si="25"/>
        <v>OK</v>
      </c>
    </row>
    <row r="236" spans="1:14" ht="14.25" customHeight="1" x14ac:dyDescent="0.25">
      <c r="A236" s="188" t="str">
        <f t="shared" si="28"/>
        <v/>
      </c>
      <c r="B236" s="265"/>
      <c r="C236" s="266"/>
      <c r="D236" s="264"/>
      <c r="E236" s="278"/>
      <c r="F236" s="301">
        <f t="shared" si="26"/>
        <v>0</v>
      </c>
      <c r="G236" s="317"/>
      <c r="H236" s="282"/>
      <c r="I236" s="271"/>
      <c r="J236" s="185" t="e">
        <f>HLOOKUP('Operational Worksheet'!H236,$B$768:$AA$770,3)</f>
        <v>#N/A</v>
      </c>
      <c r="K236" s="185" t="e">
        <f t="shared" si="27"/>
        <v>#DIV/0!</v>
      </c>
      <c r="L236" s="185" t="e">
        <f t="shared" si="23"/>
        <v>#DIV/0!</v>
      </c>
      <c r="M236" s="186" t="str">
        <f t="shared" si="24"/>
        <v>PO</v>
      </c>
      <c r="N236" s="193" t="str">
        <f t="shared" si="25"/>
        <v>OK</v>
      </c>
    </row>
    <row r="237" spans="1:14" ht="14.25" customHeight="1" x14ac:dyDescent="0.25">
      <c r="A237" s="188" t="str">
        <f t="shared" si="28"/>
        <v/>
      </c>
      <c r="B237" s="265"/>
      <c r="C237" s="266"/>
      <c r="D237" s="264"/>
      <c r="E237" s="278"/>
      <c r="F237" s="301">
        <f t="shared" si="26"/>
        <v>0</v>
      </c>
      <c r="G237" s="319"/>
      <c r="H237" s="282"/>
      <c r="I237" s="271"/>
      <c r="J237" s="185" t="e">
        <f>HLOOKUP('Operational Worksheet'!H237,$B$768:$AA$770,3)</f>
        <v>#N/A</v>
      </c>
      <c r="K237" s="185" t="e">
        <f t="shared" si="27"/>
        <v>#DIV/0!</v>
      </c>
      <c r="L237" s="185" t="e">
        <f t="shared" si="23"/>
        <v>#DIV/0!</v>
      </c>
      <c r="M237" s="186" t="str">
        <f t="shared" si="24"/>
        <v>PO</v>
      </c>
      <c r="N237" s="193" t="str">
        <f t="shared" si="25"/>
        <v>OK</v>
      </c>
    </row>
    <row r="238" spans="1:14" ht="14.25" customHeight="1" x14ac:dyDescent="0.25">
      <c r="A238" s="188" t="str">
        <f t="shared" si="28"/>
        <v/>
      </c>
      <c r="B238" s="265"/>
      <c r="C238" s="266"/>
      <c r="D238" s="264"/>
      <c r="E238" s="278"/>
      <c r="F238" s="301">
        <f t="shared" si="26"/>
        <v>0</v>
      </c>
      <c r="G238" s="317"/>
      <c r="H238" s="282"/>
      <c r="I238" s="271"/>
      <c r="J238" s="185" t="e">
        <f>HLOOKUP('Operational Worksheet'!H238,$B$768:$AA$770,3)</f>
        <v>#N/A</v>
      </c>
      <c r="K238" s="185" t="e">
        <f t="shared" si="27"/>
        <v>#DIV/0!</v>
      </c>
      <c r="L238" s="185" t="e">
        <f t="shared" si="23"/>
        <v>#DIV/0!</v>
      </c>
      <c r="M238" s="186" t="str">
        <f t="shared" si="24"/>
        <v>PO</v>
      </c>
      <c r="N238" s="193" t="str">
        <f t="shared" si="25"/>
        <v>OK</v>
      </c>
    </row>
    <row r="239" spans="1:14" ht="14.25" customHeight="1" x14ac:dyDescent="0.25">
      <c r="A239" s="188" t="str">
        <f t="shared" si="28"/>
        <v/>
      </c>
      <c r="B239" s="265"/>
      <c r="C239" s="266"/>
      <c r="D239" s="264"/>
      <c r="E239" s="278"/>
      <c r="F239" s="301">
        <f t="shared" si="26"/>
        <v>0</v>
      </c>
      <c r="G239" s="317"/>
      <c r="H239" s="282"/>
      <c r="I239" s="271"/>
      <c r="J239" s="185" t="e">
        <f>HLOOKUP('Operational Worksheet'!H239,$B$768:$AA$770,3)</f>
        <v>#N/A</v>
      </c>
      <c r="K239" s="185" t="e">
        <f t="shared" si="27"/>
        <v>#DIV/0!</v>
      </c>
      <c r="L239" s="185" t="e">
        <f t="shared" si="23"/>
        <v>#DIV/0!</v>
      </c>
      <c r="M239" s="186" t="str">
        <f t="shared" si="24"/>
        <v>PO</v>
      </c>
      <c r="N239" s="193" t="str">
        <f t="shared" si="25"/>
        <v>OK</v>
      </c>
    </row>
    <row r="240" spans="1:14" ht="14.25" customHeight="1" x14ac:dyDescent="0.25">
      <c r="A240" s="188" t="str">
        <f t="shared" si="28"/>
        <v/>
      </c>
      <c r="B240" s="265"/>
      <c r="C240" s="266"/>
      <c r="D240" s="264"/>
      <c r="E240" s="278"/>
      <c r="F240" s="301">
        <f t="shared" si="26"/>
        <v>0</v>
      </c>
      <c r="G240" s="317"/>
      <c r="H240" s="282"/>
      <c r="I240" s="271"/>
      <c r="J240" s="185" t="e">
        <f>HLOOKUP('Operational Worksheet'!H240,$B$768:$AA$770,3)</f>
        <v>#N/A</v>
      </c>
      <c r="K240" s="185" t="e">
        <f t="shared" si="27"/>
        <v>#DIV/0!</v>
      </c>
      <c r="L240" s="185" t="e">
        <f t="shared" si="23"/>
        <v>#DIV/0!</v>
      </c>
      <c r="M240" s="186" t="str">
        <f t="shared" si="24"/>
        <v>PO</v>
      </c>
      <c r="N240" s="193" t="str">
        <f t="shared" si="25"/>
        <v>OK</v>
      </c>
    </row>
    <row r="241" spans="1:14" ht="14.25" customHeight="1" x14ac:dyDescent="0.25">
      <c r="A241" s="188" t="str">
        <f t="shared" si="28"/>
        <v/>
      </c>
      <c r="B241" s="265"/>
      <c r="C241" s="266"/>
      <c r="D241" s="264"/>
      <c r="E241" s="278"/>
      <c r="F241" s="301">
        <f t="shared" si="26"/>
        <v>0</v>
      </c>
      <c r="G241" s="317"/>
      <c r="H241" s="282"/>
      <c r="I241" s="271"/>
      <c r="J241" s="185" t="e">
        <f>HLOOKUP('Operational Worksheet'!H241,$B$768:$AA$770,3)</f>
        <v>#N/A</v>
      </c>
      <c r="K241" s="185" t="e">
        <f t="shared" si="27"/>
        <v>#DIV/0!</v>
      </c>
      <c r="L241" s="185" t="e">
        <f t="shared" si="23"/>
        <v>#DIV/0!</v>
      </c>
      <c r="M241" s="186" t="str">
        <f t="shared" si="24"/>
        <v>PO</v>
      </c>
      <c r="N241" s="193" t="str">
        <f t="shared" si="25"/>
        <v>OK</v>
      </c>
    </row>
    <row r="242" spans="1:14" ht="14.25" customHeight="1" x14ac:dyDescent="0.25">
      <c r="A242" s="188" t="str">
        <f t="shared" si="28"/>
        <v/>
      </c>
      <c r="B242" s="265"/>
      <c r="C242" s="266"/>
      <c r="D242" s="264"/>
      <c r="E242" s="278"/>
      <c r="F242" s="301">
        <f t="shared" si="26"/>
        <v>0</v>
      </c>
      <c r="G242" s="319"/>
      <c r="H242" s="282"/>
      <c r="I242" s="271"/>
      <c r="J242" s="185" t="e">
        <f>HLOOKUP('Operational Worksheet'!H242,$B$768:$AA$770,3)</f>
        <v>#N/A</v>
      </c>
      <c r="K242" s="185" t="e">
        <f t="shared" si="27"/>
        <v>#DIV/0!</v>
      </c>
      <c r="L242" s="185" t="e">
        <f t="shared" si="23"/>
        <v>#DIV/0!</v>
      </c>
      <c r="M242" s="186" t="str">
        <f t="shared" si="24"/>
        <v>PO</v>
      </c>
      <c r="N242" s="193" t="str">
        <f t="shared" si="25"/>
        <v>OK</v>
      </c>
    </row>
    <row r="243" spans="1:14" ht="14.25" customHeight="1" x14ac:dyDescent="0.25">
      <c r="A243" s="188" t="str">
        <f t="shared" si="28"/>
        <v/>
      </c>
      <c r="B243" s="265"/>
      <c r="C243" s="266"/>
      <c r="D243" s="264"/>
      <c r="E243" s="278"/>
      <c r="F243" s="301">
        <f t="shared" si="26"/>
        <v>0</v>
      </c>
      <c r="G243" s="317"/>
      <c r="H243" s="282"/>
      <c r="I243" s="271"/>
      <c r="J243" s="185" t="e">
        <f>HLOOKUP('Operational Worksheet'!H243,$B$768:$AA$770,3)</f>
        <v>#N/A</v>
      </c>
      <c r="K243" s="185" t="e">
        <f t="shared" si="27"/>
        <v>#DIV/0!</v>
      </c>
      <c r="L243" s="185" t="e">
        <f t="shared" si="23"/>
        <v>#DIV/0!</v>
      </c>
      <c r="M243" s="186" t="str">
        <f t="shared" si="24"/>
        <v>PO</v>
      </c>
      <c r="N243" s="193" t="str">
        <f t="shared" si="25"/>
        <v>OK</v>
      </c>
    </row>
    <row r="244" spans="1:14" ht="14.25" customHeight="1" x14ac:dyDescent="0.25">
      <c r="A244" s="188" t="str">
        <f t="shared" si="28"/>
        <v/>
      </c>
      <c r="B244" s="265"/>
      <c r="C244" s="266"/>
      <c r="D244" s="264"/>
      <c r="E244" s="278"/>
      <c r="F244" s="301">
        <f t="shared" si="26"/>
        <v>0</v>
      </c>
      <c r="G244" s="317"/>
      <c r="H244" s="282"/>
      <c r="I244" s="271"/>
      <c r="J244" s="185" t="e">
        <f>HLOOKUP('Operational Worksheet'!H244,$B$768:$AA$770,3)</f>
        <v>#N/A</v>
      </c>
      <c r="K244" s="185" t="e">
        <f t="shared" si="27"/>
        <v>#DIV/0!</v>
      </c>
      <c r="L244" s="185" t="e">
        <f t="shared" si="23"/>
        <v>#DIV/0!</v>
      </c>
      <c r="M244" s="186" t="str">
        <f t="shared" si="24"/>
        <v>PO</v>
      </c>
      <c r="N244" s="193" t="str">
        <f t="shared" si="25"/>
        <v>OK</v>
      </c>
    </row>
    <row r="245" spans="1:14" ht="14.25" customHeight="1" x14ac:dyDescent="0.25">
      <c r="A245" s="188" t="str">
        <f t="shared" si="28"/>
        <v/>
      </c>
      <c r="B245" s="265"/>
      <c r="C245" s="266"/>
      <c r="D245" s="264"/>
      <c r="E245" s="278"/>
      <c r="F245" s="301">
        <f t="shared" si="26"/>
        <v>0</v>
      </c>
      <c r="G245" s="317"/>
      <c r="H245" s="282"/>
      <c r="I245" s="271"/>
      <c r="J245" s="185" t="e">
        <f>HLOOKUP('Operational Worksheet'!H245,$B$768:$AA$770,3)</f>
        <v>#N/A</v>
      </c>
      <c r="K245" s="185" t="e">
        <f t="shared" si="27"/>
        <v>#DIV/0!</v>
      </c>
      <c r="L245" s="185" t="e">
        <f t="shared" si="23"/>
        <v>#DIV/0!</v>
      </c>
      <c r="M245" s="186" t="str">
        <f t="shared" si="24"/>
        <v>PO</v>
      </c>
      <c r="N245" s="193" t="str">
        <f t="shared" si="25"/>
        <v>OK</v>
      </c>
    </row>
    <row r="246" spans="1:14" ht="14.25" customHeight="1" x14ac:dyDescent="0.25">
      <c r="A246" s="188" t="str">
        <f t="shared" si="28"/>
        <v/>
      </c>
      <c r="B246" s="265"/>
      <c r="C246" s="266"/>
      <c r="D246" s="264"/>
      <c r="E246" s="278"/>
      <c r="F246" s="301">
        <f t="shared" si="26"/>
        <v>0</v>
      </c>
      <c r="G246" s="317"/>
      <c r="H246" s="282"/>
      <c r="I246" s="271"/>
      <c r="J246" s="185" t="e">
        <f>HLOOKUP('Operational Worksheet'!H246,$B$768:$AA$770,3)</f>
        <v>#N/A</v>
      </c>
      <c r="K246" s="185" t="e">
        <f t="shared" si="27"/>
        <v>#DIV/0!</v>
      </c>
      <c r="L246" s="185" t="e">
        <f t="shared" si="23"/>
        <v>#DIV/0!</v>
      </c>
      <c r="M246" s="186" t="str">
        <f t="shared" si="24"/>
        <v>PO</v>
      </c>
      <c r="N246" s="193" t="str">
        <f t="shared" si="25"/>
        <v>OK</v>
      </c>
    </row>
    <row r="247" spans="1:14" ht="14.25" customHeight="1" x14ac:dyDescent="0.25">
      <c r="A247" s="194" t="str">
        <f t="shared" si="28"/>
        <v/>
      </c>
      <c r="B247" s="267"/>
      <c r="C247" s="268"/>
      <c r="D247" s="294"/>
      <c r="E247" s="295"/>
      <c r="F247" s="301">
        <f t="shared" si="26"/>
        <v>0</v>
      </c>
      <c r="G247" s="320"/>
      <c r="H247" s="296"/>
      <c r="I247" s="297"/>
      <c r="J247" s="185" t="e">
        <f>HLOOKUP('Operational Worksheet'!H247,$B$768:$AA$770,3)</f>
        <v>#N/A</v>
      </c>
      <c r="K247" s="185" t="e">
        <f t="shared" si="27"/>
        <v>#DIV/0!</v>
      </c>
      <c r="L247" s="292" t="e">
        <f t="shared" si="23"/>
        <v>#DIV/0!</v>
      </c>
      <c r="M247" s="293" t="str">
        <f t="shared" si="24"/>
        <v>PO</v>
      </c>
      <c r="N247" s="197" t="str">
        <f t="shared" si="25"/>
        <v>OK</v>
      </c>
    </row>
    <row r="248" spans="1:14" ht="14.25" customHeight="1" x14ac:dyDescent="0.25">
      <c r="A248" s="188" t="str">
        <f t="shared" ref="A248:A271" si="29">IF(M248=MIN($M$248:$M$271),1,"")</f>
        <v/>
      </c>
      <c r="B248" s="285"/>
      <c r="C248" s="266"/>
      <c r="D248" s="264"/>
      <c r="E248" s="278"/>
      <c r="F248" s="301">
        <f t="shared" si="26"/>
        <v>0</v>
      </c>
      <c r="G248" s="317"/>
      <c r="H248" s="282"/>
      <c r="I248" s="271"/>
      <c r="J248" s="185" t="e">
        <f>HLOOKUP('Operational Worksheet'!H248,$B$768:$AA$770,3)</f>
        <v>#N/A</v>
      </c>
      <c r="K248" s="185" t="e">
        <f t="shared" si="27"/>
        <v>#DIV/0!</v>
      </c>
      <c r="L248" s="286" t="e">
        <f t="shared" si="23"/>
        <v>#DIV/0!</v>
      </c>
      <c r="M248" s="287" t="str">
        <f t="shared" si="24"/>
        <v>PO</v>
      </c>
      <c r="N248" s="193" t="str">
        <f t="shared" si="25"/>
        <v>OK</v>
      </c>
    </row>
    <row r="249" spans="1:14" ht="14.25" customHeight="1" x14ac:dyDescent="0.25">
      <c r="A249" s="188" t="str">
        <f t="shared" si="29"/>
        <v/>
      </c>
      <c r="B249" s="265"/>
      <c r="C249" s="266"/>
      <c r="D249" s="264"/>
      <c r="E249" s="278"/>
      <c r="F249" s="301">
        <f t="shared" si="26"/>
        <v>0</v>
      </c>
      <c r="G249" s="317"/>
      <c r="H249" s="282"/>
      <c r="I249" s="271"/>
      <c r="J249" s="185" t="e">
        <f>HLOOKUP('Operational Worksheet'!H249,$B$768:$AA$770,3)</f>
        <v>#N/A</v>
      </c>
      <c r="K249" s="185" t="e">
        <f t="shared" si="27"/>
        <v>#DIV/0!</v>
      </c>
      <c r="L249" s="185" t="e">
        <f t="shared" si="23"/>
        <v>#DIV/0!</v>
      </c>
      <c r="M249" s="186" t="str">
        <f t="shared" si="24"/>
        <v>PO</v>
      </c>
      <c r="N249" s="193" t="str">
        <f t="shared" si="25"/>
        <v>OK</v>
      </c>
    </row>
    <row r="250" spans="1:14" ht="14.25" customHeight="1" x14ac:dyDescent="0.25">
      <c r="A250" s="188" t="str">
        <f t="shared" si="29"/>
        <v/>
      </c>
      <c r="B250" s="265"/>
      <c r="C250" s="266"/>
      <c r="D250" s="264"/>
      <c r="E250" s="278"/>
      <c r="F250" s="301">
        <f t="shared" si="26"/>
        <v>0</v>
      </c>
      <c r="G250" s="317"/>
      <c r="H250" s="282"/>
      <c r="I250" s="271"/>
      <c r="J250" s="185" t="e">
        <f>HLOOKUP('Operational Worksheet'!H250,$B$768:$AA$770,3)</f>
        <v>#N/A</v>
      </c>
      <c r="K250" s="185" t="e">
        <f t="shared" si="27"/>
        <v>#DIV/0!</v>
      </c>
      <c r="L250" s="185" t="e">
        <f t="shared" si="23"/>
        <v>#DIV/0!</v>
      </c>
      <c r="M250" s="186" t="str">
        <f t="shared" si="24"/>
        <v>PO</v>
      </c>
      <c r="N250" s="193" t="str">
        <f t="shared" si="25"/>
        <v>OK</v>
      </c>
    </row>
    <row r="251" spans="1:14" ht="14.25" customHeight="1" x14ac:dyDescent="0.25">
      <c r="A251" s="188" t="str">
        <f t="shared" si="29"/>
        <v/>
      </c>
      <c r="B251" s="265"/>
      <c r="C251" s="266"/>
      <c r="D251" s="264"/>
      <c r="E251" s="278"/>
      <c r="F251" s="301">
        <f t="shared" si="26"/>
        <v>0</v>
      </c>
      <c r="G251" s="317"/>
      <c r="H251" s="282"/>
      <c r="I251" s="271"/>
      <c r="J251" s="185" t="e">
        <f>HLOOKUP('Operational Worksheet'!H251,$B$768:$AA$770,3)</f>
        <v>#N/A</v>
      </c>
      <c r="K251" s="185" t="e">
        <f t="shared" si="27"/>
        <v>#DIV/0!</v>
      </c>
      <c r="L251" s="185" t="e">
        <f t="shared" si="23"/>
        <v>#DIV/0!</v>
      </c>
      <c r="M251" s="186" t="str">
        <f t="shared" si="24"/>
        <v>PO</v>
      </c>
      <c r="N251" s="193" t="str">
        <f t="shared" si="25"/>
        <v>OK</v>
      </c>
    </row>
    <row r="252" spans="1:14" ht="14.25" customHeight="1" x14ac:dyDescent="0.25">
      <c r="A252" s="188" t="str">
        <f t="shared" si="29"/>
        <v/>
      </c>
      <c r="B252" s="265"/>
      <c r="C252" s="266"/>
      <c r="D252" s="264"/>
      <c r="E252" s="278"/>
      <c r="F252" s="301">
        <f t="shared" si="26"/>
        <v>0</v>
      </c>
      <c r="G252" s="319"/>
      <c r="H252" s="282"/>
      <c r="I252" s="271"/>
      <c r="J252" s="185" t="e">
        <f>HLOOKUP('Operational Worksheet'!H252,$B$768:$AA$770,3)</f>
        <v>#N/A</v>
      </c>
      <c r="K252" s="185" t="e">
        <f t="shared" si="27"/>
        <v>#DIV/0!</v>
      </c>
      <c r="L252" s="185" t="e">
        <f t="shared" si="23"/>
        <v>#DIV/0!</v>
      </c>
      <c r="M252" s="186" t="str">
        <f t="shared" si="24"/>
        <v>PO</v>
      </c>
      <c r="N252" s="193" t="str">
        <f t="shared" si="25"/>
        <v>OK</v>
      </c>
    </row>
    <row r="253" spans="1:14" ht="14.25" customHeight="1" x14ac:dyDescent="0.25">
      <c r="A253" s="188" t="str">
        <f t="shared" si="29"/>
        <v/>
      </c>
      <c r="B253" s="265"/>
      <c r="C253" s="266"/>
      <c r="D253" s="264"/>
      <c r="E253" s="278"/>
      <c r="F253" s="301">
        <f t="shared" si="26"/>
        <v>0</v>
      </c>
      <c r="G253" s="317"/>
      <c r="H253" s="282"/>
      <c r="I253" s="271"/>
      <c r="J253" s="185" t="e">
        <f>HLOOKUP('Operational Worksheet'!H253,$B$768:$AA$770,3)</f>
        <v>#N/A</v>
      </c>
      <c r="K253" s="185" t="e">
        <f t="shared" si="27"/>
        <v>#DIV/0!</v>
      </c>
      <c r="L253" s="185" t="e">
        <f t="shared" si="23"/>
        <v>#DIV/0!</v>
      </c>
      <c r="M253" s="186" t="str">
        <f t="shared" si="24"/>
        <v>PO</v>
      </c>
      <c r="N253" s="193" t="str">
        <f t="shared" si="25"/>
        <v>OK</v>
      </c>
    </row>
    <row r="254" spans="1:14" ht="14.25" customHeight="1" x14ac:dyDescent="0.25">
      <c r="A254" s="188" t="str">
        <f t="shared" si="29"/>
        <v/>
      </c>
      <c r="B254" s="265"/>
      <c r="C254" s="266"/>
      <c r="D254" s="264"/>
      <c r="E254" s="278"/>
      <c r="F254" s="301">
        <f t="shared" si="26"/>
        <v>0</v>
      </c>
      <c r="G254" s="317"/>
      <c r="H254" s="282"/>
      <c r="I254" s="271"/>
      <c r="J254" s="185" t="e">
        <f>HLOOKUP('Operational Worksheet'!H254,$B$768:$AA$770,3)</f>
        <v>#N/A</v>
      </c>
      <c r="K254" s="185" t="e">
        <f t="shared" si="27"/>
        <v>#DIV/0!</v>
      </c>
      <c r="L254" s="185" t="e">
        <f t="shared" si="23"/>
        <v>#DIV/0!</v>
      </c>
      <c r="M254" s="186" t="str">
        <f t="shared" si="24"/>
        <v>PO</v>
      </c>
      <c r="N254" s="193" t="str">
        <f t="shared" si="25"/>
        <v>OK</v>
      </c>
    </row>
    <row r="255" spans="1:14" ht="14.25" customHeight="1" x14ac:dyDescent="0.25">
      <c r="A255" s="188" t="str">
        <f t="shared" si="29"/>
        <v/>
      </c>
      <c r="B255" s="265"/>
      <c r="C255" s="266"/>
      <c r="D255" s="264"/>
      <c r="E255" s="278"/>
      <c r="F255" s="301">
        <f t="shared" si="26"/>
        <v>0</v>
      </c>
      <c r="G255" s="317"/>
      <c r="H255" s="282"/>
      <c r="I255" s="271"/>
      <c r="J255" s="185" t="e">
        <f>HLOOKUP('Operational Worksheet'!H255,$B$768:$AA$770,3)</f>
        <v>#N/A</v>
      </c>
      <c r="K255" s="185" t="e">
        <f t="shared" si="27"/>
        <v>#DIV/0!</v>
      </c>
      <c r="L255" s="185" t="e">
        <f t="shared" si="23"/>
        <v>#DIV/0!</v>
      </c>
      <c r="M255" s="186" t="str">
        <f t="shared" si="24"/>
        <v>PO</v>
      </c>
      <c r="N255" s="193" t="str">
        <f t="shared" si="25"/>
        <v>OK</v>
      </c>
    </row>
    <row r="256" spans="1:14" ht="14.25" customHeight="1" x14ac:dyDescent="0.25">
      <c r="A256" s="188" t="str">
        <f t="shared" si="29"/>
        <v/>
      </c>
      <c r="B256" s="265"/>
      <c r="C256" s="266"/>
      <c r="D256" s="264"/>
      <c r="E256" s="278"/>
      <c r="F256" s="301">
        <f t="shared" si="26"/>
        <v>0</v>
      </c>
      <c r="G256" s="317"/>
      <c r="H256" s="282"/>
      <c r="I256" s="271"/>
      <c r="J256" s="185" t="e">
        <f>HLOOKUP('Operational Worksheet'!H256,$B$768:$AA$770,3)</f>
        <v>#N/A</v>
      </c>
      <c r="K256" s="185" t="e">
        <f t="shared" si="27"/>
        <v>#DIV/0!</v>
      </c>
      <c r="L256" s="185" t="e">
        <f t="shared" si="23"/>
        <v>#DIV/0!</v>
      </c>
      <c r="M256" s="186" t="str">
        <f t="shared" si="24"/>
        <v>PO</v>
      </c>
      <c r="N256" s="193" t="str">
        <f t="shared" si="25"/>
        <v>OK</v>
      </c>
    </row>
    <row r="257" spans="1:14" ht="14.25" customHeight="1" x14ac:dyDescent="0.25">
      <c r="A257" s="188" t="str">
        <f t="shared" si="29"/>
        <v/>
      </c>
      <c r="B257" s="265"/>
      <c r="C257" s="266"/>
      <c r="D257" s="264"/>
      <c r="E257" s="278"/>
      <c r="F257" s="301">
        <f t="shared" si="26"/>
        <v>0</v>
      </c>
      <c r="G257" s="319"/>
      <c r="H257" s="282"/>
      <c r="I257" s="271"/>
      <c r="J257" s="185" t="e">
        <f>HLOOKUP('Operational Worksheet'!H257,$B$768:$AA$770,3)</f>
        <v>#N/A</v>
      </c>
      <c r="K257" s="185" t="e">
        <f t="shared" si="27"/>
        <v>#DIV/0!</v>
      </c>
      <c r="L257" s="185" t="e">
        <f t="shared" si="23"/>
        <v>#DIV/0!</v>
      </c>
      <c r="M257" s="186" t="str">
        <f t="shared" si="24"/>
        <v>PO</v>
      </c>
      <c r="N257" s="193" t="str">
        <f t="shared" si="25"/>
        <v>OK</v>
      </c>
    </row>
    <row r="258" spans="1:14" ht="14.25" customHeight="1" x14ac:dyDescent="0.25">
      <c r="A258" s="188" t="str">
        <f t="shared" si="29"/>
        <v/>
      </c>
      <c r="B258" s="265"/>
      <c r="C258" s="266"/>
      <c r="D258" s="264"/>
      <c r="E258" s="278"/>
      <c r="F258" s="301">
        <f t="shared" si="26"/>
        <v>0</v>
      </c>
      <c r="G258" s="317"/>
      <c r="H258" s="282"/>
      <c r="I258" s="271"/>
      <c r="J258" s="185" t="e">
        <f>HLOOKUP('Operational Worksheet'!H258,$B$768:$AA$770,3)</f>
        <v>#N/A</v>
      </c>
      <c r="K258" s="185" t="e">
        <f t="shared" si="27"/>
        <v>#DIV/0!</v>
      </c>
      <c r="L258" s="185" t="e">
        <f t="shared" si="23"/>
        <v>#DIV/0!</v>
      </c>
      <c r="M258" s="186" t="str">
        <f t="shared" si="24"/>
        <v>PO</v>
      </c>
      <c r="N258" s="193" t="str">
        <f t="shared" si="25"/>
        <v>OK</v>
      </c>
    </row>
    <row r="259" spans="1:14" ht="14.25" customHeight="1" x14ac:dyDescent="0.25">
      <c r="A259" s="188" t="str">
        <f t="shared" si="29"/>
        <v/>
      </c>
      <c r="B259" s="265"/>
      <c r="C259" s="266"/>
      <c r="D259" s="264"/>
      <c r="E259" s="278"/>
      <c r="F259" s="301">
        <f t="shared" si="26"/>
        <v>0</v>
      </c>
      <c r="G259" s="317"/>
      <c r="H259" s="282"/>
      <c r="I259" s="271"/>
      <c r="J259" s="185" t="e">
        <f>HLOOKUP('Operational Worksheet'!H259,$B$768:$AA$770,3)</f>
        <v>#N/A</v>
      </c>
      <c r="K259" s="185" t="e">
        <f t="shared" si="27"/>
        <v>#DIV/0!</v>
      </c>
      <c r="L259" s="185" t="e">
        <f t="shared" si="23"/>
        <v>#DIV/0!</v>
      </c>
      <c r="M259" s="186" t="str">
        <f t="shared" si="24"/>
        <v>PO</v>
      </c>
      <c r="N259" s="193" t="str">
        <f t="shared" si="25"/>
        <v>OK</v>
      </c>
    </row>
    <row r="260" spans="1:14" ht="14.25" customHeight="1" x14ac:dyDescent="0.25">
      <c r="A260" s="188" t="str">
        <f t="shared" si="29"/>
        <v/>
      </c>
      <c r="B260" s="265"/>
      <c r="C260" s="266"/>
      <c r="D260" s="264"/>
      <c r="E260" s="278"/>
      <c r="F260" s="301">
        <f t="shared" si="26"/>
        <v>0</v>
      </c>
      <c r="G260" s="317"/>
      <c r="H260" s="282"/>
      <c r="I260" s="271"/>
      <c r="J260" s="185" t="e">
        <f>HLOOKUP('Operational Worksheet'!H260,$B$768:$AA$770,3)</f>
        <v>#N/A</v>
      </c>
      <c r="K260" s="185" t="e">
        <f t="shared" si="27"/>
        <v>#DIV/0!</v>
      </c>
      <c r="L260" s="185" t="e">
        <f t="shared" si="23"/>
        <v>#DIV/0!</v>
      </c>
      <c r="M260" s="186" t="str">
        <f t="shared" si="24"/>
        <v>PO</v>
      </c>
      <c r="N260" s="193" t="str">
        <f t="shared" si="25"/>
        <v>OK</v>
      </c>
    </row>
    <row r="261" spans="1:14" ht="14.25" customHeight="1" x14ac:dyDescent="0.25">
      <c r="A261" s="188" t="str">
        <f t="shared" si="29"/>
        <v/>
      </c>
      <c r="B261" s="265"/>
      <c r="C261" s="266"/>
      <c r="D261" s="264"/>
      <c r="E261" s="278"/>
      <c r="F261" s="301">
        <f t="shared" si="26"/>
        <v>0</v>
      </c>
      <c r="G261" s="317"/>
      <c r="H261" s="282"/>
      <c r="I261" s="271"/>
      <c r="J261" s="185" t="e">
        <f>HLOOKUP('Operational Worksheet'!H261,$B$768:$AA$770,3)</f>
        <v>#N/A</v>
      </c>
      <c r="K261" s="185" t="e">
        <f t="shared" si="27"/>
        <v>#DIV/0!</v>
      </c>
      <c r="L261" s="185" t="e">
        <f t="shared" si="23"/>
        <v>#DIV/0!</v>
      </c>
      <c r="M261" s="186" t="str">
        <f t="shared" si="24"/>
        <v>PO</v>
      </c>
      <c r="N261" s="193" t="str">
        <f t="shared" si="25"/>
        <v>OK</v>
      </c>
    </row>
    <row r="262" spans="1:14" ht="14.25" customHeight="1" x14ac:dyDescent="0.25">
      <c r="A262" s="188" t="str">
        <f t="shared" si="29"/>
        <v/>
      </c>
      <c r="B262" s="265"/>
      <c r="C262" s="266"/>
      <c r="D262" s="264"/>
      <c r="E262" s="278"/>
      <c r="F262" s="301">
        <f t="shared" si="26"/>
        <v>0</v>
      </c>
      <c r="G262" s="319"/>
      <c r="H262" s="282"/>
      <c r="I262" s="271"/>
      <c r="J262" s="185" t="e">
        <f>HLOOKUP('Operational Worksheet'!H262,$B$768:$AA$770,3)</f>
        <v>#N/A</v>
      </c>
      <c r="K262" s="185" t="e">
        <f t="shared" si="27"/>
        <v>#DIV/0!</v>
      </c>
      <c r="L262" s="185" t="e">
        <f t="shared" si="23"/>
        <v>#DIV/0!</v>
      </c>
      <c r="M262" s="186" t="str">
        <f t="shared" si="24"/>
        <v>PO</v>
      </c>
      <c r="N262" s="193" t="str">
        <f t="shared" si="25"/>
        <v>OK</v>
      </c>
    </row>
    <row r="263" spans="1:14" ht="14.25" customHeight="1" x14ac:dyDescent="0.25">
      <c r="A263" s="188" t="str">
        <f t="shared" si="29"/>
        <v/>
      </c>
      <c r="B263" s="265"/>
      <c r="C263" s="266"/>
      <c r="D263" s="264"/>
      <c r="E263" s="278"/>
      <c r="F263" s="301">
        <f t="shared" si="26"/>
        <v>0</v>
      </c>
      <c r="G263" s="317"/>
      <c r="H263" s="282"/>
      <c r="I263" s="271"/>
      <c r="J263" s="185" t="e">
        <f>HLOOKUP('Operational Worksheet'!H263,$B$768:$AA$770,3)</f>
        <v>#N/A</v>
      </c>
      <c r="K263" s="185" t="e">
        <f t="shared" si="27"/>
        <v>#DIV/0!</v>
      </c>
      <c r="L263" s="185" t="e">
        <f t="shared" si="23"/>
        <v>#DIV/0!</v>
      </c>
      <c r="M263" s="186" t="str">
        <f t="shared" si="24"/>
        <v>PO</v>
      </c>
      <c r="N263" s="193" t="str">
        <f t="shared" si="25"/>
        <v>OK</v>
      </c>
    </row>
    <row r="264" spans="1:14" ht="14.25" customHeight="1" x14ac:dyDescent="0.25">
      <c r="A264" s="188" t="str">
        <f t="shared" si="29"/>
        <v/>
      </c>
      <c r="B264" s="265"/>
      <c r="C264" s="266"/>
      <c r="D264" s="264"/>
      <c r="E264" s="278"/>
      <c r="F264" s="301">
        <f t="shared" si="26"/>
        <v>0</v>
      </c>
      <c r="G264" s="317"/>
      <c r="H264" s="282"/>
      <c r="I264" s="271"/>
      <c r="J264" s="185" t="e">
        <f>HLOOKUP('Operational Worksheet'!H264,$B$768:$AA$770,3)</f>
        <v>#N/A</v>
      </c>
      <c r="K264" s="185" t="e">
        <f t="shared" si="27"/>
        <v>#DIV/0!</v>
      </c>
      <c r="L264" s="185" t="e">
        <f t="shared" ref="L264:L327" si="30">K264*$I264</f>
        <v>#DIV/0!</v>
      </c>
      <c r="M264" s="186" t="str">
        <f t="shared" ref="M264:M327" si="31">IF(D264&gt;0,L264/J264,"PO")</f>
        <v>PO</v>
      </c>
      <c r="N264" s="193" t="str">
        <f t="shared" ref="N264:N327" si="32">+IF(M264&gt;=1, "OK","Alarm")</f>
        <v>OK</v>
      </c>
    </row>
    <row r="265" spans="1:14" ht="14.25" customHeight="1" x14ac:dyDescent="0.25">
      <c r="A265" s="188" t="str">
        <f t="shared" si="29"/>
        <v/>
      </c>
      <c r="B265" s="265"/>
      <c r="C265" s="266"/>
      <c r="D265" s="264"/>
      <c r="E265" s="278"/>
      <c r="F265" s="301">
        <f t="shared" ref="F265:F328" si="33">D265+E265</f>
        <v>0</v>
      </c>
      <c r="G265" s="317"/>
      <c r="H265" s="282"/>
      <c r="I265" s="271"/>
      <c r="J265" s="185" t="e">
        <f>HLOOKUP('Operational Worksheet'!H265,$B$768:$AA$770,3)</f>
        <v>#N/A</v>
      </c>
      <c r="K265" s="185" t="e">
        <f t="shared" ref="K265:K328" si="34">$J$764/F265*$L$764</f>
        <v>#DIV/0!</v>
      </c>
      <c r="L265" s="185" t="e">
        <f t="shared" si="30"/>
        <v>#DIV/0!</v>
      </c>
      <c r="M265" s="186" t="str">
        <f t="shared" si="31"/>
        <v>PO</v>
      </c>
      <c r="N265" s="193" t="str">
        <f t="shared" si="32"/>
        <v>OK</v>
      </c>
    </row>
    <row r="266" spans="1:14" ht="14.25" customHeight="1" x14ac:dyDescent="0.25">
      <c r="A266" s="188" t="str">
        <f t="shared" si="29"/>
        <v/>
      </c>
      <c r="B266" s="265"/>
      <c r="C266" s="266"/>
      <c r="D266" s="264"/>
      <c r="E266" s="278"/>
      <c r="F266" s="301">
        <f t="shared" si="33"/>
        <v>0</v>
      </c>
      <c r="G266" s="317"/>
      <c r="H266" s="282"/>
      <c r="I266" s="271"/>
      <c r="J266" s="185" t="e">
        <f>HLOOKUP('Operational Worksheet'!H266,$B$768:$AA$770,3)</f>
        <v>#N/A</v>
      </c>
      <c r="K266" s="185" t="e">
        <f t="shared" si="34"/>
        <v>#DIV/0!</v>
      </c>
      <c r="L266" s="185" t="e">
        <f t="shared" si="30"/>
        <v>#DIV/0!</v>
      </c>
      <c r="M266" s="186" t="str">
        <f t="shared" si="31"/>
        <v>PO</v>
      </c>
      <c r="N266" s="193" t="str">
        <f t="shared" si="32"/>
        <v>OK</v>
      </c>
    </row>
    <row r="267" spans="1:14" ht="14.25" customHeight="1" x14ac:dyDescent="0.25">
      <c r="A267" s="188" t="str">
        <f t="shared" si="29"/>
        <v/>
      </c>
      <c r="B267" s="265"/>
      <c r="C267" s="266"/>
      <c r="D267" s="264"/>
      <c r="E267" s="278"/>
      <c r="F267" s="301">
        <f t="shared" si="33"/>
        <v>0</v>
      </c>
      <c r="G267" s="319"/>
      <c r="H267" s="282"/>
      <c r="I267" s="271"/>
      <c r="J267" s="185" t="e">
        <f>HLOOKUP('Operational Worksheet'!H267,$B$768:$AA$770,3)</f>
        <v>#N/A</v>
      </c>
      <c r="K267" s="185" t="e">
        <f t="shared" si="34"/>
        <v>#DIV/0!</v>
      </c>
      <c r="L267" s="185" t="e">
        <f t="shared" si="30"/>
        <v>#DIV/0!</v>
      </c>
      <c r="M267" s="186" t="str">
        <f t="shared" si="31"/>
        <v>PO</v>
      </c>
      <c r="N267" s="193" t="str">
        <f t="shared" si="32"/>
        <v>OK</v>
      </c>
    </row>
    <row r="268" spans="1:14" ht="14.25" customHeight="1" x14ac:dyDescent="0.25">
      <c r="A268" s="188" t="str">
        <f t="shared" si="29"/>
        <v/>
      </c>
      <c r="B268" s="265"/>
      <c r="C268" s="266"/>
      <c r="D268" s="264"/>
      <c r="E268" s="278"/>
      <c r="F268" s="301">
        <f t="shared" si="33"/>
        <v>0</v>
      </c>
      <c r="G268" s="317"/>
      <c r="H268" s="282"/>
      <c r="I268" s="271"/>
      <c r="J268" s="185" t="e">
        <f>HLOOKUP('Operational Worksheet'!H268,$B$768:$AA$770,3)</f>
        <v>#N/A</v>
      </c>
      <c r="K268" s="185" t="e">
        <f t="shared" si="34"/>
        <v>#DIV/0!</v>
      </c>
      <c r="L268" s="185" t="e">
        <f t="shared" si="30"/>
        <v>#DIV/0!</v>
      </c>
      <c r="M268" s="186" t="str">
        <f t="shared" si="31"/>
        <v>PO</v>
      </c>
      <c r="N268" s="193" t="str">
        <f t="shared" si="32"/>
        <v>OK</v>
      </c>
    </row>
    <row r="269" spans="1:14" ht="14.25" customHeight="1" x14ac:dyDescent="0.25">
      <c r="A269" s="188" t="str">
        <f t="shared" si="29"/>
        <v/>
      </c>
      <c r="B269" s="265"/>
      <c r="C269" s="266"/>
      <c r="D269" s="264"/>
      <c r="E269" s="278"/>
      <c r="F269" s="301">
        <f t="shared" si="33"/>
        <v>0</v>
      </c>
      <c r="G269" s="317"/>
      <c r="H269" s="282"/>
      <c r="I269" s="271"/>
      <c r="J269" s="185" t="e">
        <f>HLOOKUP('Operational Worksheet'!H269,$B$768:$AA$770,3)</f>
        <v>#N/A</v>
      </c>
      <c r="K269" s="185" t="e">
        <f t="shared" si="34"/>
        <v>#DIV/0!</v>
      </c>
      <c r="L269" s="185" t="e">
        <f t="shared" si="30"/>
        <v>#DIV/0!</v>
      </c>
      <c r="M269" s="186" t="str">
        <f t="shared" si="31"/>
        <v>PO</v>
      </c>
      <c r="N269" s="193" t="str">
        <f t="shared" si="32"/>
        <v>OK</v>
      </c>
    </row>
    <row r="270" spans="1:14" ht="14.25" customHeight="1" x14ac:dyDescent="0.25">
      <c r="A270" s="188" t="str">
        <f t="shared" si="29"/>
        <v/>
      </c>
      <c r="B270" s="265"/>
      <c r="C270" s="266"/>
      <c r="D270" s="264"/>
      <c r="E270" s="278"/>
      <c r="F270" s="301">
        <f t="shared" si="33"/>
        <v>0</v>
      </c>
      <c r="G270" s="317"/>
      <c r="H270" s="282"/>
      <c r="I270" s="271"/>
      <c r="J270" s="185" t="e">
        <f>HLOOKUP('Operational Worksheet'!H270,$B$768:$AA$770,3)</f>
        <v>#N/A</v>
      </c>
      <c r="K270" s="185" t="e">
        <f t="shared" si="34"/>
        <v>#DIV/0!</v>
      </c>
      <c r="L270" s="185" t="e">
        <f t="shared" si="30"/>
        <v>#DIV/0!</v>
      </c>
      <c r="M270" s="186" t="str">
        <f t="shared" si="31"/>
        <v>PO</v>
      </c>
      <c r="N270" s="193" t="str">
        <f t="shared" si="32"/>
        <v>OK</v>
      </c>
    </row>
    <row r="271" spans="1:14" ht="14.25" customHeight="1" x14ac:dyDescent="0.25">
      <c r="A271" s="194" t="str">
        <f t="shared" si="29"/>
        <v/>
      </c>
      <c r="B271" s="267"/>
      <c r="C271" s="268"/>
      <c r="D271" s="294"/>
      <c r="E271" s="295"/>
      <c r="F271" s="301">
        <f t="shared" si="33"/>
        <v>0</v>
      </c>
      <c r="G271" s="318"/>
      <c r="H271" s="296"/>
      <c r="I271" s="297"/>
      <c r="J271" s="185" t="e">
        <f>HLOOKUP('Operational Worksheet'!H271,$B$768:$AA$770,3)</f>
        <v>#N/A</v>
      </c>
      <c r="K271" s="185" t="e">
        <f t="shared" si="34"/>
        <v>#DIV/0!</v>
      </c>
      <c r="L271" s="292" t="e">
        <f t="shared" si="30"/>
        <v>#DIV/0!</v>
      </c>
      <c r="M271" s="293" t="str">
        <f t="shared" si="31"/>
        <v>PO</v>
      </c>
      <c r="N271" s="197" t="str">
        <f t="shared" si="32"/>
        <v>OK</v>
      </c>
    </row>
    <row r="272" spans="1:14" ht="14.25" customHeight="1" x14ac:dyDescent="0.25">
      <c r="A272" s="188" t="str">
        <f t="shared" ref="A272:A295" si="35">IF(M272=MIN($M$272:$M$295),1,"")</f>
        <v/>
      </c>
      <c r="B272" s="285"/>
      <c r="C272" s="266"/>
      <c r="D272" s="264"/>
      <c r="E272" s="278"/>
      <c r="F272" s="301">
        <f t="shared" si="33"/>
        <v>0</v>
      </c>
      <c r="G272" s="319"/>
      <c r="H272" s="282"/>
      <c r="I272" s="271"/>
      <c r="J272" s="185" t="e">
        <f>HLOOKUP('Operational Worksheet'!H272,$B$768:$AA$770,3)</f>
        <v>#N/A</v>
      </c>
      <c r="K272" s="185" t="e">
        <f t="shared" si="34"/>
        <v>#DIV/0!</v>
      </c>
      <c r="L272" s="286" t="e">
        <f t="shared" si="30"/>
        <v>#DIV/0!</v>
      </c>
      <c r="M272" s="287" t="str">
        <f t="shared" si="31"/>
        <v>PO</v>
      </c>
      <c r="N272" s="193" t="str">
        <f t="shared" si="32"/>
        <v>OK</v>
      </c>
    </row>
    <row r="273" spans="1:14" ht="14.25" customHeight="1" x14ac:dyDescent="0.25">
      <c r="A273" s="188" t="str">
        <f t="shared" si="35"/>
        <v/>
      </c>
      <c r="B273" s="265"/>
      <c r="C273" s="266"/>
      <c r="D273" s="264"/>
      <c r="E273" s="278"/>
      <c r="F273" s="301">
        <f t="shared" si="33"/>
        <v>0</v>
      </c>
      <c r="G273" s="317"/>
      <c r="H273" s="282"/>
      <c r="I273" s="271"/>
      <c r="J273" s="185" t="e">
        <f>HLOOKUP('Operational Worksheet'!H273,$B$768:$AA$770,3)</f>
        <v>#N/A</v>
      </c>
      <c r="K273" s="185" t="e">
        <f t="shared" si="34"/>
        <v>#DIV/0!</v>
      </c>
      <c r="L273" s="185" t="e">
        <f t="shared" si="30"/>
        <v>#DIV/0!</v>
      </c>
      <c r="M273" s="186" t="str">
        <f t="shared" si="31"/>
        <v>PO</v>
      </c>
      <c r="N273" s="193" t="str">
        <f t="shared" si="32"/>
        <v>OK</v>
      </c>
    </row>
    <row r="274" spans="1:14" ht="14.25" customHeight="1" x14ac:dyDescent="0.25">
      <c r="A274" s="188" t="str">
        <f t="shared" si="35"/>
        <v/>
      </c>
      <c r="B274" s="265"/>
      <c r="C274" s="266"/>
      <c r="D274" s="264"/>
      <c r="E274" s="278"/>
      <c r="F274" s="301">
        <f t="shared" si="33"/>
        <v>0</v>
      </c>
      <c r="G274" s="317"/>
      <c r="H274" s="282"/>
      <c r="I274" s="271"/>
      <c r="J274" s="185" t="e">
        <f>HLOOKUP('Operational Worksheet'!H274,$B$768:$AA$770,3)</f>
        <v>#N/A</v>
      </c>
      <c r="K274" s="185" t="e">
        <f t="shared" si="34"/>
        <v>#DIV/0!</v>
      </c>
      <c r="L274" s="185" t="e">
        <f t="shared" si="30"/>
        <v>#DIV/0!</v>
      </c>
      <c r="M274" s="186" t="str">
        <f t="shared" si="31"/>
        <v>PO</v>
      </c>
      <c r="N274" s="193" t="str">
        <f t="shared" si="32"/>
        <v>OK</v>
      </c>
    </row>
    <row r="275" spans="1:14" ht="14.25" customHeight="1" x14ac:dyDescent="0.25">
      <c r="A275" s="188" t="str">
        <f t="shared" si="35"/>
        <v/>
      </c>
      <c r="B275" s="265"/>
      <c r="C275" s="266"/>
      <c r="D275" s="264"/>
      <c r="E275" s="278"/>
      <c r="F275" s="301">
        <f t="shared" si="33"/>
        <v>0</v>
      </c>
      <c r="G275" s="317"/>
      <c r="H275" s="282"/>
      <c r="I275" s="271"/>
      <c r="J275" s="185" t="e">
        <f>HLOOKUP('Operational Worksheet'!H275,$B$768:$AA$770,3)</f>
        <v>#N/A</v>
      </c>
      <c r="K275" s="185" t="e">
        <f t="shared" si="34"/>
        <v>#DIV/0!</v>
      </c>
      <c r="L275" s="185" t="e">
        <f t="shared" si="30"/>
        <v>#DIV/0!</v>
      </c>
      <c r="M275" s="186" t="str">
        <f t="shared" si="31"/>
        <v>PO</v>
      </c>
      <c r="N275" s="193" t="str">
        <f t="shared" si="32"/>
        <v>OK</v>
      </c>
    </row>
    <row r="276" spans="1:14" ht="14.25" customHeight="1" x14ac:dyDescent="0.25">
      <c r="A276" s="188" t="str">
        <f t="shared" si="35"/>
        <v/>
      </c>
      <c r="B276" s="265"/>
      <c r="C276" s="266"/>
      <c r="D276" s="264"/>
      <c r="E276" s="278"/>
      <c r="F276" s="301">
        <f t="shared" si="33"/>
        <v>0</v>
      </c>
      <c r="G276" s="317"/>
      <c r="H276" s="282"/>
      <c r="I276" s="271"/>
      <c r="J276" s="185" t="e">
        <f>HLOOKUP('Operational Worksheet'!H276,$B$768:$AA$770,3)</f>
        <v>#N/A</v>
      </c>
      <c r="K276" s="185" t="e">
        <f t="shared" si="34"/>
        <v>#DIV/0!</v>
      </c>
      <c r="L276" s="185" t="e">
        <f t="shared" si="30"/>
        <v>#DIV/0!</v>
      </c>
      <c r="M276" s="186" t="str">
        <f t="shared" si="31"/>
        <v>PO</v>
      </c>
      <c r="N276" s="193" t="str">
        <f t="shared" si="32"/>
        <v>OK</v>
      </c>
    </row>
    <row r="277" spans="1:14" ht="14.25" customHeight="1" x14ac:dyDescent="0.25">
      <c r="A277" s="188" t="str">
        <f t="shared" si="35"/>
        <v/>
      </c>
      <c r="B277" s="265"/>
      <c r="C277" s="266"/>
      <c r="D277" s="264"/>
      <c r="E277" s="278"/>
      <c r="F277" s="301">
        <f t="shared" si="33"/>
        <v>0</v>
      </c>
      <c r="G277" s="319"/>
      <c r="H277" s="282"/>
      <c r="I277" s="271"/>
      <c r="J277" s="185" t="e">
        <f>HLOOKUP('Operational Worksheet'!H277,$B$768:$AA$770,3)</f>
        <v>#N/A</v>
      </c>
      <c r="K277" s="185" t="e">
        <f t="shared" si="34"/>
        <v>#DIV/0!</v>
      </c>
      <c r="L277" s="185" t="e">
        <f t="shared" si="30"/>
        <v>#DIV/0!</v>
      </c>
      <c r="M277" s="186" t="str">
        <f t="shared" si="31"/>
        <v>PO</v>
      </c>
      <c r="N277" s="193" t="str">
        <f t="shared" si="32"/>
        <v>OK</v>
      </c>
    </row>
    <row r="278" spans="1:14" ht="14.25" customHeight="1" x14ac:dyDescent="0.25">
      <c r="A278" s="188" t="str">
        <f t="shared" si="35"/>
        <v/>
      </c>
      <c r="B278" s="265"/>
      <c r="C278" s="266"/>
      <c r="D278" s="264"/>
      <c r="E278" s="278"/>
      <c r="F278" s="301">
        <f t="shared" si="33"/>
        <v>0</v>
      </c>
      <c r="G278" s="317"/>
      <c r="H278" s="282"/>
      <c r="I278" s="271"/>
      <c r="J278" s="185" t="e">
        <f>HLOOKUP('Operational Worksheet'!H278,$B$768:$AA$770,3)</f>
        <v>#N/A</v>
      </c>
      <c r="K278" s="185" t="e">
        <f t="shared" si="34"/>
        <v>#DIV/0!</v>
      </c>
      <c r="L278" s="185" t="e">
        <f t="shared" si="30"/>
        <v>#DIV/0!</v>
      </c>
      <c r="M278" s="186" t="str">
        <f t="shared" si="31"/>
        <v>PO</v>
      </c>
      <c r="N278" s="193" t="str">
        <f t="shared" si="32"/>
        <v>OK</v>
      </c>
    </row>
    <row r="279" spans="1:14" ht="14.25" customHeight="1" x14ac:dyDescent="0.25">
      <c r="A279" s="188" t="str">
        <f t="shared" si="35"/>
        <v/>
      </c>
      <c r="B279" s="265"/>
      <c r="C279" s="266"/>
      <c r="D279" s="264"/>
      <c r="E279" s="278"/>
      <c r="F279" s="301">
        <f t="shared" si="33"/>
        <v>0</v>
      </c>
      <c r="G279" s="317"/>
      <c r="H279" s="282"/>
      <c r="I279" s="271"/>
      <c r="J279" s="185" t="e">
        <f>HLOOKUP('Operational Worksheet'!H279,$B$768:$AA$770,3)</f>
        <v>#N/A</v>
      </c>
      <c r="K279" s="185" t="e">
        <f t="shared" si="34"/>
        <v>#DIV/0!</v>
      </c>
      <c r="L279" s="185" t="e">
        <f t="shared" si="30"/>
        <v>#DIV/0!</v>
      </c>
      <c r="M279" s="186" t="str">
        <f t="shared" si="31"/>
        <v>PO</v>
      </c>
      <c r="N279" s="193" t="str">
        <f t="shared" si="32"/>
        <v>OK</v>
      </c>
    </row>
    <row r="280" spans="1:14" ht="14.25" customHeight="1" x14ac:dyDescent="0.25">
      <c r="A280" s="188" t="str">
        <f t="shared" si="35"/>
        <v/>
      </c>
      <c r="B280" s="265"/>
      <c r="C280" s="266"/>
      <c r="D280" s="264"/>
      <c r="E280" s="278"/>
      <c r="F280" s="301">
        <f t="shared" si="33"/>
        <v>0</v>
      </c>
      <c r="G280" s="317"/>
      <c r="H280" s="282"/>
      <c r="I280" s="271"/>
      <c r="J280" s="185" t="e">
        <f>HLOOKUP('Operational Worksheet'!H280,$B$768:$AA$770,3)</f>
        <v>#N/A</v>
      </c>
      <c r="K280" s="185" t="e">
        <f t="shared" si="34"/>
        <v>#DIV/0!</v>
      </c>
      <c r="L280" s="185" t="e">
        <f t="shared" si="30"/>
        <v>#DIV/0!</v>
      </c>
      <c r="M280" s="186" t="str">
        <f t="shared" si="31"/>
        <v>PO</v>
      </c>
      <c r="N280" s="193" t="str">
        <f t="shared" si="32"/>
        <v>OK</v>
      </c>
    </row>
    <row r="281" spans="1:14" ht="14.25" customHeight="1" x14ac:dyDescent="0.25">
      <c r="A281" s="188" t="str">
        <f t="shared" si="35"/>
        <v/>
      </c>
      <c r="B281" s="265"/>
      <c r="C281" s="266"/>
      <c r="D281" s="264"/>
      <c r="E281" s="278"/>
      <c r="F281" s="301">
        <f t="shared" si="33"/>
        <v>0</v>
      </c>
      <c r="G281" s="317"/>
      <c r="H281" s="282"/>
      <c r="I281" s="271"/>
      <c r="J281" s="185" t="e">
        <f>HLOOKUP('Operational Worksheet'!H281,$B$768:$AA$770,3)</f>
        <v>#N/A</v>
      </c>
      <c r="K281" s="185" t="e">
        <f t="shared" si="34"/>
        <v>#DIV/0!</v>
      </c>
      <c r="L281" s="185" t="e">
        <f t="shared" si="30"/>
        <v>#DIV/0!</v>
      </c>
      <c r="M281" s="186" t="str">
        <f t="shared" si="31"/>
        <v>PO</v>
      </c>
      <c r="N281" s="193" t="str">
        <f t="shared" si="32"/>
        <v>OK</v>
      </c>
    </row>
    <row r="282" spans="1:14" ht="14.25" customHeight="1" x14ac:dyDescent="0.25">
      <c r="A282" s="188" t="str">
        <f t="shared" si="35"/>
        <v/>
      </c>
      <c r="B282" s="265"/>
      <c r="C282" s="266"/>
      <c r="D282" s="264"/>
      <c r="E282" s="278"/>
      <c r="F282" s="301">
        <f t="shared" si="33"/>
        <v>0</v>
      </c>
      <c r="G282" s="319"/>
      <c r="H282" s="282"/>
      <c r="I282" s="271"/>
      <c r="J282" s="185" t="e">
        <f>HLOOKUP('Operational Worksheet'!H282,$B$768:$AA$770,3)</f>
        <v>#N/A</v>
      </c>
      <c r="K282" s="185" t="e">
        <f t="shared" si="34"/>
        <v>#DIV/0!</v>
      </c>
      <c r="L282" s="185" t="e">
        <f t="shared" si="30"/>
        <v>#DIV/0!</v>
      </c>
      <c r="M282" s="186" t="str">
        <f t="shared" si="31"/>
        <v>PO</v>
      </c>
      <c r="N282" s="193" t="str">
        <f t="shared" si="32"/>
        <v>OK</v>
      </c>
    </row>
    <row r="283" spans="1:14" ht="14.25" customHeight="1" x14ac:dyDescent="0.25">
      <c r="A283" s="188" t="str">
        <f t="shared" si="35"/>
        <v/>
      </c>
      <c r="B283" s="265"/>
      <c r="C283" s="266"/>
      <c r="D283" s="264"/>
      <c r="E283" s="278"/>
      <c r="F283" s="301">
        <f t="shared" si="33"/>
        <v>0</v>
      </c>
      <c r="G283" s="317"/>
      <c r="H283" s="282"/>
      <c r="I283" s="271"/>
      <c r="J283" s="185" t="e">
        <f>HLOOKUP('Operational Worksheet'!H283,$B$768:$AA$770,3)</f>
        <v>#N/A</v>
      </c>
      <c r="K283" s="185" t="e">
        <f t="shared" si="34"/>
        <v>#DIV/0!</v>
      </c>
      <c r="L283" s="185" t="e">
        <f t="shared" si="30"/>
        <v>#DIV/0!</v>
      </c>
      <c r="M283" s="186" t="str">
        <f t="shared" si="31"/>
        <v>PO</v>
      </c>
      <c r="N283" s="193" t="str">
        <f t="shared" si="32"/>
        <v>OK</v>
      </c>
    </row>
    <row r="284" spans="1:14" ht="14.25" customHeight="1" x14ac:dyDescent="0.25">
      <c r="A284" s="188" t="str">
        <f t="shared" si="35"/>
        <v/>
      </c>
      <c r="B284" s="265"/>
      <c r="C284" s="266"/>
      <c r="D284" s="264"/>
      <c r="E284" s="278"/>
      <c r="F284" s="301">
        <f t="shared" si="33"/>
        <v>0</v>
      </c>
      <c r="G284" s="317"/>
      <c r="H284" s="282"/>
      <c r="I284" s="271"/>
      <c r="J284" s="185" t="e">
        <f>HLOOKUP('Operational Worksheet'!H284,$B$768:$AA$770,3)</f>
        <v>#N/A</v>
      </c>
      <c r="K284" s="185" t="e">
        <f t="shared" si="34"/>
        <v>#DIV/0!</v>
      </c>
      <c r="L284" s="185" t="e">
        <f t="shared" si="30"/>
        <v>#DIV/0!</v>
      </c>
      <c r="M284" s="186" t="str">
        <f t="shared" si="31"/>
        <v>PO</v>
      </c>
      <c r="N284" s="193" t="str">
        <f t="shared" si="32"/>
        <v>OK</v>
      </c>
    </row>
    <row r="285" spans="1:14" ht="14.25" customHeight="1" x14ac:dyDescent="0.25">
      <c r="A285" s="188" t="str">
        <f t="shared" si="35"/>
        <v/>
      </c>
      <c r="B285" s="265"/>
      <c r="C285" s="266"/>
      <c r="D285" s="264"/>
      <c r="E285" s="278"/>
      <c r="F285" s="301">
        <f t="shared" si="33"/>
        <v>0</v>
      </c>
      <c r="G285" s="317"/>
      <c r="H285" s="282"/>
      <c r="I285" s="271"/>
      <c r="J285" s="185" t="e">
        <f>HLOOKUP('Operational Worksheet'!H285,$B$768:$AA$770,3)</f>
        <v>#N/A</v>
      </c>
      <c r="K285" s="185" t="e">
        <f t="shared" si="34"/>
        <v>#DIV/0!</v>
      </c>
      <c r="L285" s="185" t="e">
        <f t="shared" si="30"/>
        <v>#DIV/0!</v>
      </c>
      <c r="M285" s="186" t="str">
        <f t="shared" si="31"/>
        <v>PO</v>
      </c>
      <c r="N285" s="193" t="str">
        <f t="shared" si="32"/>
        <v>OK</v>
      </c>
    </row>
    <row r="286" spans="1:14" ht="14.25" customHeight="1" x14ac:dyDescent="0.25">
      <c r="A286" s="188" t="str">
        <f t="shared" si="35"/>
        <v/>
      </c>
      <c r="B286" s="265"/>
      <c r="C286" s="266"/>
      <c r="D286" s="264"/>
      <c r="E286" s="278"/>
      <c r="F286" s="301">
        <f t="shared" si="33"/>
        <v>0</v>
      </c>
      <c r="G286" s="317"/>
      <c r="H286" s="282"/>
      <c r="I286" s="271"/>
      <c r="J286" s="185" t="e">
        <f>HLOOKUP('Operational Worksheet'!H286,$B$768:$AA$770,3)</f>
        <v>#N/A</v>
      </c>
      <c r="K286" s="185" t="e">
        <f t="shared" si="34"/>
        <v>#DIV/0!</v>
      </c>
      <c r="L286" s="185" t="e">
        <f t="shared" si="30"/>
        <v>#DIV/0!</v>
      </c>
      <c r="M286" s="186" t="str">
        <f t="shared" si="31"/>
        <v>PO</v>
      </c>
      <c r="N286" s="193" t="str">
        <f t="shared" si="32"/>
        <v>OK</v>
      </c>
    </row>
    <row r="287" spans="1:14" ht="14.25" customHeight="1" x14ac:dyDescent="0.25">
      <c r="A287" s="188" t="str">
        <f t="shared" si="35"/>
        <v/>
      </c>
      <c r="B287" s="265"/>
      <c r="C287" s="266"/>
      <c r="D287" s="264"/>
      <c r="E287" s="278"/>
      <c r="F287" s="301">
        <f t="shared" si="33"/>
        <v>0</v>
      </c>
      <c r="G287" s="319"/>
      <c r="H287" s="282"/>
      <c r="I287" s="271"/>
      <c r="J287" s="185" t="e">
        <f>HLOOKUP('Operational Worksheet'!H287,$B$768:$AA$770,3)</f>
        <v>#N/A</v>
      </c>
      <c r="K287" s="185" t="e">
        <f t="shared" si="34"/>
        <v>#DIV/0!</v>
      </c>
      <c r="L287" s="185" t="e">
        <f t="shared" si="30"/>
        <v>#DIV/0!</v>
      </c>
      <c r="M287" s="186" t="str">
        <f t="shared" si="31"/>
        <v>PO</v>
      </c>
      <c r="N287" s="193" t="str">
        <f t="shared" si="32"/>
        <v>OK</v>
      </c>
    </row>
    <row r="288" spans="1:14" ht="14.25" customHeight="1" x14ac:dyDescent="0.25">
      <c r="A288" s="188" t="str">
        <f t="shared" si="35"/>
        <v/>
      </c>
      <c r="B288" s="265"/>
      <c r="C288" s="266"/>
      <c r="D288" s="264"/>
      <c r="E288" s="278"/>
      <c r="F288" s="301">
        <f t="shared" si="33"/>
        <v>0</v>
      </c>
      <c r="G288" s="317"/>
      <c r="H288" s="282"/>
      <c r="I288" s="271"/>
      <c r="J288" s="185" t="e">
        <f>HLOOKUP('Operational Worksheet'!H288,$B$768:$AA$770,3)</f>
        <v>#N/A</v>
      </c>
      <c r="K288" s="185" t="e">
        <f t="shared" si="34"/>
        <v>#DIV/0!</v>
      </c>
      <c r="L288" s="185" t="e">
        <f t="shared" si="30"/>
        <v>#DIV/0!</v>
      </c>
      <c r="M288" s="186" t="str">
        <f t="shared" si="31"/>
        <v>PO</v>
      </c>
      <c r="N288" s="193" t="str">
        <f t="shared" si="32"/>
        <v>OK</v>
      </c>
    </row>
    <row r="289" spans="1:14" ht="14.25" customHeight="1" x14ac:dyDescent="0.25">
      <c r="A289" s="188" t="str">
        <f t="shared" si="35"/>
        <v/>
      </c>
      <c r="B289" s="265"/>
      <c r="C289" s="266"/>
      <c r="D289" s="264"/>
      <c r="E289" s="278"/>
      <c r="F289" s="301">
        <f t="shared" si="33"/>
        <v>0</v>
      </c>
      <c r="G289" s="317"/>
      <c r="H289" s="282"/>
      <c r="I289" s="271"/>
      <c r="J289" s="185" t="e">
        <f>HLOOKUP('Operational Worksheet'!H289,$B$768:$AA$770,3)</f>
        <v>#N/A</v>
      </c>
      <c r="K289" s="185" t="e">
        <f t="shared" si="34"/>
        <v>#DIV/0!</v>
      </c>
      <c r="L289" s="185" t="e">
        <f t="shared" si="30"/>
        <v>#DIV/0!</v>
      </c>
      <c r="M289" s="186" t="str">
        <f t="shared" si="31"/>
        <v>PO</v>
      </c>
      <c r="N289" s="193" t="str">
        <f t="shared" si="32"/>
        <v>OK</v>
      </c>
    </row>
    <row r="290" spans="1:14" ht="14.25" customHeight="1" x14ac:dyDescent="0.25">
      <c r="A290" s="188" t="str">
        <f t="shared" si="35"/>
        <v/>
      </c>
      <c r="B290" s="265"/>
      <c r="C290" s="266"/>
      <c r="D290" s="264"/>
      <c r="E290" s="278"/>
      <c r="F290" s="301">
        <f t="shared" si="33"/>
        <v>0</v>
      </c>
      <c r="G290" s="317"/>
      <c r="H290" s="282"/>
      <c r="I290" s="271"/>
      <c r="J290" s="185" t="e">
        <f>HLOOKUP('Operational Worksheet'!H290,$B$768:$AA$770,3)</f>
        <v>#N/A</v>
      </c>
      <c r="K290" s="185" t="e">
        <f t="shared" si="34"/>
        <v>#DIV/0!</v>
      </c>
      <c r="L290" s="185" t="e">
        <f t="shared" si="30"/>
        <v>#DIV/0!</v>
      </c>
      <c r="M290" s="186" t="str">
        <f t="shared" si="31"/>
        <v>PO</v>
      </c>
      <c r="N290" s="193" t="str">
        <f t="shared" si="32"/>
        <v>OK</v>
      </c>
    </row>
    <row r="291" spans="1:14" ht="14.25" customHeight="1" x14ac:dyDescent="0.25">
      <c r="A291" s="188" t="str">
        <f t="shared" si="35"/>
        <v/>
      </c>
      <c r="B291" s="265"/>
      <c r="C291" s="266"/>
      <c r="D291" s="264"/>
      <c r="E291" s="278"/>
      <c r="F291" s="301">
        <f t="shared" si="33"/>
        <v>0</v>
      </c>
      <c r="G291" s="317"/>
      <c r="H291" s="282"/>
      <c r="I291" s="271"/>
      <c r="J291" s="185" t="e">
        <f>HLOOKUP('Operational Worksheet'!H291,$B$768:$AA$770,3)</f>
        <v>#N/A</v>
      </c>
      <c r="K291" s="185" t="e">
        <f t="shared" si="34"/>
        <v>#DIV/0!</v>
      </c>
      <c r="L291" s="185" t="e">
        <f t="shared" si="30"/>
        <v>#DIV/0!</v>
      </c>
      <c r="M291" s="186" t="str">
        <f t="shared" si="31"/>
        <v>PO</v>
      </c>
      <c r="N291" s="193" t="str">
        <f t="shared" si="32"/>
        <v>OK</v>
      </c>
    </row>
    <row r="292" spans="1:14" ht="14.25" customHeight="1" x14ac:dyDescent="0.25">
      <c r="A292" s="188" t="str">
        <f t="shared" si="35"/>
        <v/>
      </c>
      <c r="B292" s="265"/>
      <c r="C292" s="266"/>
      <c r="D292" s="264"/>
      <c r="E292" s="278"/>
      <c r="F292" s="301">
        <f t="shared" si="33"/>
        <v>0</v>
      </c>
      <c r="G292" s="319"/>
      <c r="H292" s="282"/>
      <c r="I292" s="271"/>
      <c r="J292" s="185" t="e">
        <f>HLOOKUP('Operational Worksheet'!H292,$B$768:$AA$770,3)</f>
        <v>#N/A</v>
      </c>
      <c r="K292" s="185" t="e">
        <f t="shared" si="34"/>
        <v>#DIV/0!</v>
      </c>
      <c r="L292" s="185" t="e">
        <f t="shared" si="30"/>
        <v>#DIV/0!</v>
      </c>
      <c r="M292" s="186" t="str">
        <f t="shared" si="31"/>
        <v>PO</v>
      </c>
      <c r="N292" s="193" t="str">
        <f t="shared" si="32"/>
        <v>OK</v>
      </c>
    </row>
    <row r="293" spans="1:14" ht="14.25" customHeight="1" x14ac:dyDescent="0.25">
      <c r="A293" s="188" t="str">
        <f t="shared" si="35"/>
        <v/>
      </c>
      <c r="B293" s="265"/>
      <c r="C293" s="266"/>
      <c r="D293" s="264"/>
      <c r="E293" s="278"/>
      <c r="F293" s="301">
        <f t="shared" si="33"/>
        <v>0</v>
      </c>
      <c r="G293" s="317"/>
      <c r="H293" s="282"/>
      <c r="I293" s="271"/>
      <c r="J293" s="185" t="e">
        <f>HLOOKUP('Operational Worksheet'!H293,$B$768:$AA$770,3)</f>
        <v>#N/A</v>
      </c>
      <c r="K293" s="185" t="e">
        <f t="shared" si="34"/>
        <v>#DIV/0!</v>
      </c>
      <c r="L293" s="185" t="e">
        <f t="shared" si="30"/>
        <v>#DIV/0!</v>
      </c>
      <c r="M293" s="186" t="str">
        <f t="shared" si="31"/>
        <v>PO</v>
      </c>
      <c r="N293" s="193" t="str">
        <f t="shared" si="32"/>
        <v>OK</v>
      </c>
    </row>
    <row r="294" spans="1:14" ht="14.25" customHeight="1" x14ac:dyDescent="0.25">
      <c r="A294" s="188" t="str">
        <f t="shared" si="35"/>
        <v/>
      </c>
      <c r="B294" s="265"/>
      <c r="C294" s="266"/>
      <c r="D294" s="264"/>
      <c r="E294" s="278"/>
      <c r="F294" s="301">
        <f t="shared" si="33"/>
        <v>0</v>
      </c>
      <c r="G294" s="317"/>
      <c r="H294" s="282"/>
      <c r="I294" s="271"/>
      <c r="J294" s="185" t="e">
        <f>HLOOKUP('Operational Worksheet'!H294,$B$768:$AA$770,3)</f>
        <v>#N/A</v>
      </c>
      <c r="K294" s="185" t="e">
        <f t="shared" si="34"/>
        <v>#DIV/0!</v>
      </c>
      <c r="L294" s="185" t="e">
        <f t="shared" si="30"/>
        <v>#DIV/0!</v>
      </c>
      <c r="M294" s="186" t="str">
        <f t="shared" si="31"/>
        <v>PO</v>
      </c>
      <c r="N294" s="193" t="str">
        <f t="shared" si="32"/>
        <v>OK</v>
      </c>
    </row>
    <row r="295" spans="1:14" ht="14.25" customHeight="1" x14ac:dyDescent="0.25">
      <c r="A295" s="194" t="str">
        <f t="shared" si="35"/>
        <v/>
      </c>
      <c r="B295" s="267"/>
      <c r="C295" s="268"/>
      <c r="D295" s="294"/>
      <c r="E295" s="295"/>
      <c r="F295" s="301">
        <f t="shared" si="33"/>
        <v>0</v>
      </c>
      <c r="G295" s="318"/>
      <c r="H295" s="296"/>
      <c r="I295" s="297"/>
      <c r="J295" s="185" t="e">
        <f>HLOOKUP('Operational Worksheet'!H295,$B$768:$AA$770,3)</f>
        <v>#N/A</v>
      </c>
      <c r="K295" s="185" t="e">
        <f t="shared" si="34"/>
        <v>#DIV/0!</v>
      </c>
      <c r="L295" s="292" t="e">
        <f t="shared" si="30"/>
        <v>#DIV/0!</v>
      </c>
      <c r="M295" s="293" t="str">
        <f t="shared" si="31"/>
        <v>PO</v>
      </c>
      <c r="N295" s="197" t="str">
        <f t="shared" si="32"/>
        <v>OK</v>
      </c>
    </row>
    <row r="296" spans="1:14" ht="14.25" customHeight="1" x14ac:dyDescent="0.25">
      <c r="A296" s="188" t="str">
        <f t="shared" ref="A296:A319" si="36">IF(M296=MIN($M$296:$M$319),1,"")</f>
        <v/>
      </c>
      <c r="B296" s="285"/>
      <c r="C296" s="266"/>
      <c r="D296" s="264"/>
      <c r="E296" s="278"/>
      <c r="F296" s="301">
        <f t="shared" si="33"/>
        <v>0</v>
      </c>
      <c r="G296" s="317"/>
      <c r="H296" s="282"/>
      <c r="I296" s="271"/>
      <c r="J296" s="185" t="e">
        <f>HLOOKUP('Operational Worksheet'!H296,$B$768:$AA$770,3)</f>
        <v>#N/A</v>
      </c>
      <c r="K296" s="185" t="e">
        <f t="shared" si="34"/>
        <v>#DIV/0!</v>
      </c>
      <c r="L296" s="286" t="e">
        <f t="shared" si="30"/>
        <v>#DIV/0!</v>
      </c>
      <c r="M296" s="287" t="str">
        <f t="shared" si="31"/>
        <v>PO</v>
      </c>
      <c r="N296" s="193" t="str">
        <f t="shared" si="32"/>
        <v>OK</v>
      </c>
    </row>
    <row r="297" spans="1:14" ht="14.25" customHeight="1" x14ac:dyDescent="0.25">
      <c r="A297" s="188" t="str">
        <f t="shared" si="36"/>
        <v/>
      </c>
      <c r="B297" s="265"/>
      <c r="C297" s="266"/>
      <c r="D297" s="264"/>
      <c r="E297" s="278"/>
      <c r="F297" s="301">
        <f t="shared" si="33"/>
        <v>0</v>
      </c>
      <c r="G297" s="319"/>
      <c r="H297" s="282"/>
      <c r="I297" s="271"/>
      <c r="J297" s="185" t="e">
        <f>HLOOKUP('Operational Worksheet'!H297,$B$768:$AA$770,3)</f>
        <v>#N/A</v>
      </c>
      <c r="K297" s="185" t="e">
        <f t="shared" si="34"/>
        <v>#DIV/0!</v>
      </c>
      <c r="L297" s="185" t="e">
        <f t="shared" si="30"/>
        <v>#DIV/0!</v>
      </c>
      <c r="M297" s="186" t="str">
        <f t="shared" si="31"/>
        <v>PO</v>
      </c>
      <c r="N297" s="193" t="str">
        <f t="shared" si="32"/>
        <v>OK</v>
      </c>
    </row>
    <row r="298" spans="1:14" ht="14.25" customHeight="1" x14ac:dyDescent="0.25">
      <c r="A298" s="188" t="str">
        <f t="shared" si="36"/>
        <v/>
      </c>
      <c r="B298" s="265"/>
      <c r="C298" s="266"/>
      <c r="D298" s="264"/>
      <c r="E298" s="278"/>
      <c r="F298" s="301">
        <f t="shared" si="33"/>
        <v>0</v>
      </c>
      <c r="G298" s="317"/>
      <c r="H298" s="282"/>
      <c r="I298" s="271"/>
      <c r="J298" s="185" t="e">
        <f>HLOOKUP('Operational Worksheet'!H298,$B$768:$AA$770,3)</f>
        <v>#N/A</v>
      </c>
      <c r="K298" s="185" t="e">
        <f t="shared" si="34"/>
        <v>#DIV/0!</v>
      </c>
      <c r="L298" s="185" t="e">
        <f t="shared" si="30"/>
        <v>#DIV/0!</v>
      </c>
      <c r="M298" s="186" t="str">
        <f t="shared" si="31"/>
        <v>PO</v>
      </c>
      <c r="N298" s="193" t="str">
        <f t="shared" si="32"/>
        <v>OK</v>
      </c>
    </row>
    <row r="299" spans="1:14" ht="14.25" customHeight="1" x14ac:dyDescent="0.25">
      <c r="A299" s="188" t="str">
        <f t="shared" si="36"/>
        <v/>
      </c>
      <c r="B299" s="265"/>
      <c r="C299" s="266"/>
      <c r="D299" s="264"/>
      <c r="E299" s="278"/>
      <c r="F299" s="301">
        <f t="shared" si="33"/>
        <v>0</v>
      </c>
      <c r="G299" s="317"/>
      <c r="H299" s="282"/>
      <c r="I299" s="271"/>
      <c r="J299" s="185" t="e">
        <f>HLOOKUP('Operational Worksheet'!H299,$B$768:$AA$770,3)</f>
        <v>#N/A</v>
      </c>
      <c r="K299" s="185" t="e">
        <f t="shared" si="34"/>
        <v>#DIV/0!</v>
      </c>
      <c r="L299" s="185" t="e">
        <f t="shared" si="30"/>
        <v>#DIV/0!</v>
      </c>
      <c r="M299" s="186" t="str">
        <f t="shared" si="31"/>
        <v>PO</v>
      </c>
      <c r="N299" s="193" t="str">
        <f t="shared" si="32"/>
        <v>OK</v>
      </c>
    </row>
    <row r="300" spans="1:14" ht="14.25" customHeight="1" x14ac:dyDescent="0.25">
      <c r="A300" s="188" t="str">
        <f t="shared" si="36"/>
        <v/>
      </c>
      <c r="B300" s="265"/>
      <c r="C300" s="266"/>
      <c r="D300" s="264"/>
      <c r="E300" s="278"/>
      <c r="F300" s="301">
        <f t="shared" si="33"/>
        <v>0</v>
      </c>
      <c r="G300" s="317"/>
      <c r="H300" s="282"/>
      <c r="I300" s="271"/>
      <c r="J300" s="185" t="e">
        <f>HLOOKUP('Operational Worksheet'!H300,$B$768:$AA$770,3)</f>
        <v>#N/A</v>
      </c>
      <c r="K300" s="185" t="e">
        <f t="shared" si="34"/>
        <v>#DIV/0!</v>
      </c>
      <c r="L300" s="185" t="e">
        <f t="shared" si="30"/>
        <v>#DIV/0!</v>
      </c>
      <c r="M300" s="186" t="str">
        <f t="shared" si="31"/>
        <v>PO</v>
      </c>
      <c r="N300" s="193" t="str">
        <f t="shared" si="32"/>
        <v>OK</v>
      </c>
    </row>
    <row r="301" spans="1:14" ht="14.25" customHeight="1" x14ac:dyDescent="0.25">
      <c r="A301" s="188" t="str">
        <f t="shared" si="36"/>
        <v/>
      </c>
      <c r="B301" s="265"/>
      <c r="C301" s="266"/>
      <c r="D301" s="264"/>
      <c r="E301" s="278"/>
      <c r="F301" s="301">
        <f t="shared" si="33"/>
        <v>0</v>
      </c>
      <c r="G301" s="317"/>
      <c r="H301" s="282"/>
      <c r="I301" s="271"/>
      <c r="J301" s="185" t="e">
        <f>HLOOKUP('Operational Worksheet'!H301,$B$768:$AA$770,3)</f>
        <v>#N/A</v>
      </c>
      <c r="K301" s="185" t="e">
        <f t="shared" si="34"/>
        <v>#DIV/0!</v>
      </c>
      <c r="L301" s="185" t="e">
        <f t="shared" si="30"/>
        <v>#DIV/0!</v>
      </c>
      <c r="M301" s="186" t="str">
        <f t="shared" si="31"/>
        <v>PO</v>
      </c>
      <c r="N301" s="193" t="str">
        <f t="shared" si="32"/>
        <v>OK</v>
      </c>
    </row>
    <row r="302" spans="1:14" ht="14.25" customHeight="1" x14ac:dyDescent="0.25">
      <c r="A302" s="188" t="str">
        <f t="shared" si="36"/>
        <v/>
      </c>
      <c r="B302" s="265"/>
      <c r="C302" s="266"/>
      <c r="D302" s="264"/>
      <c r="E302" s="278"/>
      <c r="F302" s="301">
        <f t="shared" si="33"/>
        <v>0</v>
      </c>
      <c r="G302" s="319"/>
      <c r="H302" s="282"/>
      <c r="I302" s="271"/>
      <c r="J302" s="185" t="e">
        <f>HLOOKUP('Operational Worksheet'!H302,$B$768:$AA$770,3)</f>
        <v>#N/A</v>
      </c>
      <c r="K302" s="185" t="e">
        <f t="shared" si="34"/>
        <v>#DIV/0!</v>
      </c>
      <c r="L302" s="185" t="e">
        <f t="shared" si="30"/>
        <v>#DIV/0!</v>
      </c>
      <c r="M302" s="186" t="str">
        <f t="shared" si="31"/>
        <v>PO</v>
      </c>
      <c r="N302" s="193" t="str">
        <f t="shared" si="32"/>
        <v>OK</v>
      </c>
    </row>
    <row r="303" spans="1:14" ht="14.25" customHeight="1" x14ac:dyDescent="0.25">
      <c r="A303" s="188" t="str">
        <f t="shared" si="36"/>
        <v/>
      </c>
      <c r="B303" s="265"/>
      <c r="C303" s="266"/>
      <c r="D303" s="264"/>
      <c r="E303" s="278"/>
      <c r="F303" s="301">
        <f t="shared" si="33"/>
        <v>0</v>
      </c>
      <c r="G303" s="317"/>
      <c r="H303" s="282"/>
      <c r="I303" s="271"/>
      <c r="J303" s="185" t="e">
        <f>HLOOKUP('Operational Worksheet'!H303,$B$768:$AA$770,3)</f>
        <v>#N/A</v>
      </c>
      <c r="K303" s="185" t="e">
        <f t="shared" si="34"/>
        <v>#DIV/0!</v>
      </c>
      <c r="L303" s="185" t="e">
        <f t="shared" si="30"/>
        <v>#DIV/0!</v>
      </c>
      <c r="M303" s="186" t="str">
        <f t="shared" si="31"/>
        <v>PO</v>
      </c>
      <c r="N303" s="193" t="str">
        <f t="shared" si="32"/>
        <v>OK</v>
      </c>
    </row>
    <row r="304" spans="1:14" ht="14.25" customHeight="1" x14ac:dyDescent="0.25">
      <c r="A304" s="188" t="str">
        <f t="shared" si="36"/>
        <v/>
      </c>
      <c r="B304" s="265"/>
      <c r="C304" s="266"/>
      <c r="D304" s="264"/>
      <c r="E304" s="278"/>
      <c r="F304" s="301">
        <f t="shared" si="33"/>
        <v>0</v>
      </c>
      <c r="G304" s="317"/>
      <c r="H304" s="282"/>
      <c r="I304" s="271"/>
      <c r="J304" s="185" t="e">
        <f>HLOOKUP('Operational Worksheet'!H304,$B$768:$AA$770,3)</f>
        <v>#N/A</v>
      </c>
      <c r="K304" s="185" t="e">
        <f t="shared" si="34"/>
        <v>#DIV/0!</v>
      </c>
      <c r="L304" s="185" t="e">
        <f t="shared" si="30"/>
        <v>#DIV/0!</v>
      </c>
      <c r="M304" s="186" t="str">
        <f t="shared" si="31"/>
        <v>PO</v>
      </c>
      <c r="N304" s="193" t="str">
        <f t="shared" si="32"/>
        <v>OK</v>
      </c>
    </row>
    <row r="305" spans="1:14" ht="14.25" customHeight="1" x14ac:dyDescent="0.25">
      <c r="A305" s="188" t="str">
        <f t="shared" si="36"/>
        <v/>
      </c>
      <c r="B305" s="265"/>
      <c r="C305" s="266"/>
      <c r="D305" s="264"/>
      <c r="E305" s="278"/>
      <c r="F305" s="301">
        <f t="shared" si="33"/>
        <v>0</v>
      </c>
      <c r="G305" s="317"/>
      <c r="H305" s="282"/>
      <c r="I305" s="271"/>
      <c r="J305" s="185" t="e">
        <f>HLOOKUP('Operational Worksheet'!H305,$B$768:$AA$770,3)</f>
        <v>#N/A</v>
      </c>
      <c r="K305" s="185" t="e">
        <f t="shared" si="34"/>
        <v>#DIV/0!</v>
      </c>
      <c r="L305" s="185" t="e">
        <f t="shared" si="30"/>
        <v>#DIV/0!</v>
      </c>
      <c r="M305" s="186" t="str">
        <f t="shared" si="31"/>
        <v>PO</v>
      </c>
      <c r="N305" s="193" t="str">
        <f t="shared" si="32"/>
        <v>OK</v>
      </c>
    </row>
    <row r="306" spans="1:14" ht="14.25" customHeight="1" x14ac:dyDescent="0.25">
      <c r="A306" s="188" t="str">
        <f t="shared" si="36"/>
        <v/>
      </c>
      <c r="B306" s="265"/>
      <c r="C306" s="266"/>
      <c r="D306" s="264"/>
      <c r="E306" s="278"/>
      <c r="F306" s="301">
        <f t="shared" si="33"/>
        <v>0</v>
      </c>
      <c r="G306" s="317"/>
      <c r="H306" s="282"/>
      <c r="I306" s="271"/>
      <c r="J306" s="185" t="e">
        <f>HLOOKUP('Operational Worksheet'!H306,$B$768:$AA$770,3)</f>
        <v>#N/A</v>
      </c>
      <c r="K306" s="185" t="e">
        <f t="shared" si="34"/>
        <v>#DIV/0!</v>
      </c>
      <c r="L306" s="185" t="e">
        <f t="shared" si="30"/>
        <v>#DIV/0!</v>
      </c>
      <c r="M306" s="186" t="str">
        <f t="shared" si="31"/>
        <v>PO</v>
      </c>
      <c r="N306" s="193" t="str">
        <f t="shared" si="32"/>
        <v>OK</v>
      </c>
    </row>
    <row r="307" spans="1:14" ht="14.25" customHeight="1" x14ac:dyDescent="0.25">
      <c r="A307" s="188" t="str">
        <f t="shared" si="36"/>
        <v/>
      </c>
      <c r="B307" s="265"/>
      <c r="C307" s="266"/>
      <c r="D307" s="264"/>
      <c r="E307" s="278"/>
      <c r="F307" s="301">
        <f t="shared" si="33"/>
        <v>0</v>
      </c>
      <c r="G307" s="319"/>
      <c r="H307" s="282"/>
      <c r="I307" s="271"/>
      <c r="J307" s="185" t="e">
        <f>HLOOKUP('Operational Worksheet'!H307,$B$768:$AA$770,3)</f>
        <v>#N/A</v>
      </c>
      <c r="K307" s="185" t="e">
        <f t="shared" si="34"/>
        <v>#DIV/0!</v>
      </c>
      <c r="L307" s="185" t="e">
        <f t="shared" si="30"/>
        <v>#DIV/0!</v>
      </c>
      <c r="M307" s="186" t="str">
        <f t="shared" si="31"/>
        <v>PO</v>
      </c>
      <c r="N307" s="193" t="str">
        <f t="shared" si="32"/>
        <v>OK</v>
      </c>
    </row>
    <row r="308" spans="1:14" ht="14.25" customHeight="1" x14ac:dyDescent="0.25">
      <c r="A308" s="188" t="str">
        <f t="shared" si="36"/>
        <v/>
      </c>
      <c r="B308" s="265"/>
      <c r="C308" s="266"/>
      <c r="D308" s="264"/>
      <c r="E308" s="278"/>
      <c r="F308" s="301">
        <f t="shared" si="33"/>
        <v>0</v>
      </c>
      <c r="G308" s="317"/>
      <c r="H308" s="282"/>
      <c r="I308" s="271"/>
      <c r="J308" s="185" t="e">
        <f>HLOOKUP('Operational Worksheet'!H308,$B$768:$AA$770,3)</f>
        <v>#N/A</v>
      </c>
      <c r="K308" s="185" t="e">
        <f t="shared" si="34"/>
        <v>#DIV/0!</v>
      </c>
      <c r="L308" s="185" t="e">
        <f t="shared" si="30"/>
        <v>#DIV/0!</v>
      </c>
      <c r="M308" s="186" t="str">
        <f t="shared" si="31"/>
        <v>PO</v>
      </c>
      <c r="N308" s="193" t="str">
        <f t="shared" si="32"/>
        <v>OK</v>
      </c>
    </row>
    <row r="309" spans="1:14" ht="14.25" customHeight="1" x14ac:dyDescent="0.25">
      <c r="A309" s="188" t="str">
        <f t="shared" si="36"/>
        <v/>
      </c>
      <c r="B309" s="265"/>
      <c r="C309" s="266"/>
      <c r="D309" s="264"/>
      <c r="E309" s="278"/>
      <c r="F309" s="301">
        <f t="shared" si="33"/>
        <v>0</v>
      </c>
      <c r="G309" s="317"/>
      <c r="H309" s="282"/>
      <c r="I309" s="271"/>
      <c r="J309" s="185" t="e">
        <f>HLOOKUP('Operational Worksheet'!H309,$B$768:$AA$770,3)</f>
        <v>#N/A</v>
      </c>
      <c r="K309" s="185" t="e">
        <f t="shared" si="34"/>
        <v>#DIV/0!</v>
      </c>
      <c r="L309" s="185" t="e">
        <f t="shared" si="30"/>
        <v>#DIV/0!</v>
      </c>
      <c r="M309" s="186" t="str">
        <f t="shared" si="31"/>
        <v>PO</v>
      </c>
      <c r="N309" s="193" t="str">
        <f t="shared" si="32"/>
        <v>OK</v>
      </c>
    </row>
    <row r="310" spans="1:14" ht="14.25" customHeight="1" x14ac:dyDescent="0.25">
      <c r="A310" s="188" t="str">
        <f t="shared" si="36"/>
        <v/>
      </c>
      <c r="B310" s="265"/>
      <c r="C310" s="266"/>
      <c r="D310" s="264"/>
      <c r="E310" s="278"/>
      <c r="F310" s="301">
        <f t="shared" si="33"/>
        <v>0</v>
      </c>
      <c r="G310" s="317"/>
      <c r="H310" s="282"/>
      <c r="I310" s="271"/>
      <c r="J310" s="185" t="e">
        <f>HLOOKUP('Operational Worksheet'!H310,$B$768:$AA$770,3)</f>
        <v>#N/A</v>
      </c>
      <c r="K310" s="185" t="e">
        <f t="shared" si="34"/>
        <v>#DIV/0!</v>
      </c>
      <c r="L310" s="185" t="e">
        <f t="shared" si="30"/>
        <v>#DIV/0!</v>
      </c>
      <c r="M310" s="186" t="str">
        <f t="shared" si="31"/>
        <v>PO</v>
      </c>
      <c r="N310" s="193" t="str">
        <f t="shared" si="32"/>
        <v>OK</v>
      </c>
    </row>
    <row r="311" spans="1:14" ht="14.25" customHeight="1" x14ac:dyDescent="0.25">
      <c r="A311" s="188" t="str">
        <f t="shared" si="36"/>
        <v/>
      </c>
      <c r="B311" s="265"/>
      <c r="C311" s="266"/>
      <c r="D311" s="264"/>
      <c r="E311" s="278"/>
      <c r="F311" s="301">
        <f t="shared" si="33"/>
        <v>0</v>
      </c>
      <c r="G311" s="317"/>
      <c r="H311" s="282"/>
      <c r="I311" s="271"/>
      <c r="J311" s="185" t="e">
        <f>HLOOKUP('Operational Worksheet'!H311,$B$768:$AA$770,3)</f>
        <v>#N/A</v>
      </c>
      <c r="K311" s="185" t="e">
        <f t="shared" si="34"/>
        <v>#DIV/0!</v>
      </c>
      <c r="L311" s="185" t="e">
        <f t="shared" si="30"/>
        <v>#DIV/0!</v>
      </c>
      <c r="M311" s="186" t="str">
        <f t="shared" si="31"/>
        <v>PO</v>
      </c>
      <c r="N311" s="193" t="str">
        <f t="shared" si="32"/>
        <v>OK</v>
      </c>
    </row>
    <row r="312" spans="1:14" ht="14.25" customHeight="1" x14ac:dyDescent="0.25">
      <c r="A312" s="188" t="str">
        <f t="shared" si="36"/>
        <v/>
      </c>
      <c r="B312" s="265"/>
      <c r="C312" s="266"/>
      <c r="D312" s="264"/>
      <c r="E312" s="278"/>
      <c r="F312" s="301">
        <f t="shared" si="33"/>
        <v>0</v>
      </c>
      <c r="G312" s="319"/>
      <c r="H312" s="282"/>
      <c r="I312" s="271"/>
      <c r="J312" s="185" t="e">
        <f>HLOOKUP('Operational Worksheet'!H312,$B$768:$AA$770,3)</f>
        <v>#N/A</v>
      </c>
      <c r="K312" s="185" t="e">
        <f t="shared" si="34"/>
        <v>#DIV/0!</v>
      </c>
      <c r="L312" s="185" t="e">
        <f t="shared" si="30"/>
        <v>#DIV/0!</v>
      </c>
      <c r="M312" s="186" t="str">
        <f t="shared" si="31"/>
        <v>PO</v>
      </c>
      <c r="N312" s="193" t="str">
        <f t="shared" si="32"/>
        <v>OK</v>
      </c>
    </row>
    <row r="313" spans="1:14" ht="14.25" customHeight="1" x14ac:dyDescent="0.25">
      <c r="A313" s="188" t="str">
        <f t="shared" si="36"/>
        <v/>
      </c>
      <c r="B313" s="265"/>
      <c r="C313" s="266"/>
      <c r="D313" s="264"/>
      <c r="E313" s="278"/>
      <c r="F313" s="301">
        <f t="shared" si="33"/>
        <v>0</v>
      </c>
      <c r="G313" s="317"/>
      <c r="H313" s="282"/>
      <c r="I313" s="271"/>
      <c r="J313" s="185" t="e">
        <f>HLOOKUP('Operational Worksheet'!H313,$B$768:$AA$770,3)</f>
        <v>#N/A</v>
      </c>
      <c r="K313" s="185" t="e">
        <f t="shared" si="34"/>
        <v>#DIV/0!</v>
      </c>
      <c r="L313" s="185" t="e">
        <f t="shared" si="30"/>
        <v>#DIV/0!</v>
      </c>
      <c r="M313" s="186" t="str">
        <f t="shared" si="31"/>
        <v>PO</v>
      </c>
      <c r="N313" s="193" t="str">
        <f t="shared" si="32"/>
        <v>OK</v>
      </c>
    </row>
    <row r="314" spans="1:14" ht="14.25" customHeight="1" x14ac:dyDescent="0.25">
      <c r="A314" s="188" t="str">
        <f t="shared" si="36"/>
        <v/>
      </c>
      <c r="B314" s="265"/>
      <c r="C314" s="266"/>
      <c r="D314" s="264"/>
      <c r="E314" s="278"/>
      <c r="F314" s="301">
        <f t="shared" si="33"/>
        <v>0</v>
      </c>
      <c r="G314" s="317"/>
      <c r="H314" s="282"/>
      <c r="I314" s="271"/>
      <c r="J314" s="185" t="e">
        <f>HLOOKUP('Operational Worksheet'!H314,$B$768:$AA$770,3)</f>
        <v>#N/A</v>
      </c>
      <c r="K314" s="185" t="e">
        <f t="shared" si="34"/>
        <v>#DIV/0!</v>
      </c>
      <c r="L314" s="185" t="e">
        <f t="shared" si="30"/>
        <v>#DIV/0!</v>
      </c>
      <c r="M314" s="186" t="str">
        <f t="shared" si="31"/>
        <v>PO</v>
      </c>
      <c r="N314" s="193" t="str">
        <f t="shared" si="32"/>
        <v>OK</v>
      </c>
    </row>
    <row r="315" spans="1:14" ht="14.25" customHeight="1" x14ac:dyDescent="0.25">
      <c r="A315" s="188" t="str">
        <f t="shared" si="36"/>
        <v/>
      </c>
      <c r="B315" s="265"/>
      <c r="C315" s="266"/>
      <c r="D315" s="264"/>
      <c r="E315" s="278"/>
      <c r="F315" s="301">
        <f t="shared" si="33"/>
        <v>0</v>
      </c>
      <c r="G315" s="317"/>
      <c r="H315" s="282"/>
      <c r="I315" s="271"/>
      <c r="J315" s="185" t="e">
        <f>HLOOKUP('Operational Worksheet'!H315,$B$768:$AA$770,3)</f>
        <v>#N/A</v>
      </c>
      <c r="K315" s="185" t="e">
        <f t="shared" si="34"/>
        <v>#DIV/0!</v>
      </c>
      <c r="L315" s="185" t="e">
        <f t="shared" si="30"/>
        <v>#DIV/0!</v>
      </c>
      <c r="M315" s="186" t="str">
        <f t="shared" si="31"/>
        <v>PO</v>
      </c>
      <c r="N315" s="193" t="str">
        <f t="shared" si="32"/>
        <v>OK</v>
      </c>
    </row>
    <row r="316" spans="1:14" ht="14.25" customHeight="1" x14ac:dyDescent="0.25">
      <c r="A316" s="188" t="str">
        <f t="shared" si="36"/>
        <v/>
      </c>
      <c r="B316" s="265"/>
      <c r="C316" s="266"/>
      <c r="D316" s="264"/>
      <c r="E316" s="278"/>
      <c r="F316" s="301">
        <f t="shared" si="33"/>
        <v>0</v>
      </c>
      <c r="G316" s="317"/>
      <c r="H316" s="282"/>
      <c r="I316" s="271"/>
      <c r="J316" s="185" t="e">
        <f>HLOOKUP('Operational Worksheet'!H316,$B$768:$AA$770,3)</f>
        <v>#N/A</v>
      </c>
      <c r="K316" s="185" t="e">
        <f t="shared" si="34"/>
        <v>#DIV/0!</v>
      </c>
      <c r="L316" s="185" t="e">
        <f t="shared" si="30"/>
        <v>#DIV/0!</v>
      </c>
      <c r="M316" s="186" t="str">
        <f t="shared" si="31"/>
        <v>PO</v>
      </c>
      <c r="N316" s="193" t="str">
        <f t="shared" si="32"/>
        <v>OK</v>
      </c>
    </row>
    <row r="317" spans="1:14" ht="14.25" customHeight="1" x14ac:dyDescent="0.25">
      <c r="A317" s="188" t="str">
        <f t="shared" si="36"/>
        <v/>
      </c>
      <c r="B317" s="265"/>
      <c r="C317" s="266"/>
      <c r="D317" s="264"/>
      <c r="E317" s="278"/>
      <c r="F317" s="301">
        <f t="shared" si="33"/>
        <v>0</v>
      </c>
      <c r="G317" s="319"/>
      <c r="H317" s="282"/>
      <c r="I317" s="271"/>
      <c r="J317" s="185" t="e">
        <f>HLOOKUP('Operational Worksheet'!H317,$B$768:$AA$770,3)</f>
        <v>#N/A</v>
      </c>
      <c r="K317" s="185" t="e">
        <f t="shared" si="34"/>
        <v>#DIV/0!</v>
      </c>
      <c r="L317" s="185" t="e">
        <f t="shared" si="30"/>
        <v>#DIV/0!</v>
      </c>
      <c r="M317" s="186" t="str">
        <f t="shared" si="31"/>
        <v>PO</v>
      </c>
      <c r="N317" s="193" t="str">
        <f t="shared" si="32"/>
        <v>OK</v>
      </c>
    </row>
    <row r="318" spans="1:14" ht="14.25" customHeight="1" x14ac:dyDescent="0.25">
      <c r="A318" s="188" t="str">
        <f t="shared" si="36"/>
        <v/>
      </c>
      <c r="B318" s="265"/>
      <c r="C318" s="266"/>
      <c r="D318" s="264"/>
      <c r="E318" s="278"/>
      <c r="F318" s="301">
        <f t="shared" si="33"/>
        <v>0</v>
      </c>
      <c r="G318" s="317"/>
      <c r="H318" s="282"/>
      <c r="I318" s="271"/>
      <c r="J318" s="185" t="e">
        <f>HLOOKUP('Operational Worksheet'!H318,$B$768:$AA$770,3)</f>
        <v>#N/A</v>
      </c>
      <c r="K318" s="185" t="e">
        <f t="shared" si="34"/>
        <v>#DIV/0!</v>
      </c>
      <c r="L318" s="185" t="e">
        <f t="shared" si="30"/>
        <v>#DIV/0!</v>
      </c>
      <c r="M318" s="186" t="str">
        <f t="shared" si="31"/>
        <v>PO</v>
      </c>
      <c r="N318" s="193" t="str">
        <f t="shared" si="32"/>
        <v>OK</v>
      </c>
    </row>
    <row r="319" spans="1:14" ht="14.25" customHeight="1" x14ac:dyDescent="0.25">
      <c r="A319" s="194" t="str">
        <f t="shared" si="36"/>
        <v/>
      </c>
      <c r="B319" s="267"/>
      <c r="C319" s="268"/>
      <c r="D319" s="294"/>
      <c r="E319" s="295"/>
      <c r="F319" s="301">
        <f t="shared" si="33"/>
        <v>0</v>
      </c>
      <c r="G319" s="318"/>
      <c r="H319" s="296"/>
      <c r="I319" s="297"/>
      <c r="J319" s="185" t="e">
        <f>HLOOKUP('Operational Worksheet'!H319,$B$768:$AA$770,3)</f>
        <v>#N/A</v>
      </c>
      <c r="K319" s="185" t="e">
        <f t="shared" si="34"/>
        <v>#DIV/0!</v>
      </c>
      <c r="L319" s="292" t="e">
        <f t="shared" si="30"/>
        <v>#DIV/0!</v>
      </c>
      <c r="M319" s="293" t="str">
        <f t="shared" si="31"/>
        <v>PO</v>
      </c>
      <c r="N319" s="197" t="str">
        <f t="shared" si="32"/>
        <v>OK</v>
      </c>
    </row>
    <row r="320" spans="1:14" ht="14.25" customHeight="1" x14ac:dyDescent="0.25">
      <c r="A320" s="188" t="str">
        <f>IF(M320=MIN($M$320:$M$343),1,"")</f>
        <v/>
      </c>
      <c r="B320" s="285"/>
      <c r="C320" s="266"/>
      <c r="D320" s="264"/>
      <c r="E320" s="278"/>
      <c r="F320" s="301">
        <f t="shared" si="33"/>
        <v>0</v>
      </c>
      <c r="G320" s="317"/>
      <c r="H320" s="282"/>
      <c r="I320" s="271"/>
      <c r="J320" s="185" t="e">
        <f>HLOOKUP('Operational Worksheet'!H320,$B$768:$AA$770,3)</f>
        <v>#N/A</v>
      </c>
      <c r="K320" s="185" t="e">
        <f t="shared" si="34"/>
        <v>#DIV/0!</v>
      </c>
      <c r="L320" s="286" t="e">
        <f t="shared" si="30"/>
        <v>#DIV/0!</v>
      </c>
      <c r="M320" s="287" t="str">
        <f t="shared" si="31"/>
        <v>PO</v>
      </c>
      <c r="N320" s="193" t="str">
        <f t="shared" si="32"/>
        <v>OK</v>
      </c>
    </row>
    <row r="321" spans="1:14" ht="14.25" customHeight="1" x14ac:dyDescent="0.25">
      <c r="A321" s="188" t="str">
        <f t="shared" ref="A321:A343" si="37">IF(M321=MIN($M$320:$M$343),1,"")</f>
        <v/>
      </c>
      <c r="B321" s="265"/>
      <c r="C321" s="266"/>
      <c r="D321" s="264"/>
      <c r="E321" s="278"/>
      <c r="F321" s="301">
        <f t="shared" si="33"/>
        <v>0</v>
      </c>
      <c r="G321" s="317"/>
      <c r="H321" s="282"/>
      <c r="I321" s="271"/>
      <c r="J321" s="185" t="e">
        <f>HLOOKUP('Operational Worksheet'!H321,$B$768:$AA$770,3)</f>
        <v>#N/A</v>
      </c>
      <c r="K321" s="185" t="e">
        <f t="shared" si="34"/>
        <v>#DIV/0!</v>
      </c>
      <c r="L321" s="185" t="e">
        <f t="shared" si="30"/>
        <v>#DIV/0!</v>
      </c>
      <c r="M321" s="186" t="str">
        <f t="shared" si="31"/>
        <v>PO</v>
      </c>
      <c r="N321" s="193" t="str">
        <f t="shared" si="32"/>
        <v>OK</v>
      </c>
    </row>
    <row r="322" spans="1:14" ht="14.25" customHeight="1" x14ac:dyDescent="0.25">
      <c r="A322" s="188" t="str">
        <f t="shared" si="37"/>
        <v/>
      </c>
      <c r="B322" s="265"/>
      <c r="C322" s="266"/>
      <c r="D322" s="264"/>
      <c r="E322" s="278"/>
      <c r="F322" s="301">
        <f t="shared" si="33"/>
        <v>0</v>
      </c>
      <c r="G322" s="319"/>
      <c r="H322" s="282"/>
      <c r="I322" s="271"/>
      <c r="J322" s="185" t="e">
        <f>HLOOKUP('Operational Worksheet'!H322,$B$768:$AA$770,3)</f>
        <v>#N/A</v>
      </c>
      <c r="K322" s="185" t="e">
        <f t="shared" si="34"/>
        <v>#DIV/0!</v>
      </c>
      <c r="L322" s="185" t="e">
        <f t="shared" si="30"/>
        <v>#DIV/0!</v>
      </c>
      <c r="M322" s="186" t="str">
        <f t="shared" si="31"/>
        <v>PO</v>
      </c>
      <c r="N322" s="193" t="str">
        <f t="shared" si="32"/>
        <v>OK</v>
      </c>
    </row>
    <row r="323" spans="1:14" ht="14.25" customHeight="1" x14ac:dyDescent="0.25">
      <c r="A323" s="188" t="str">
        <f t="shared" si="37"/>
        <v/>
      </c>
      <c r="B323" s="265"/>
      <c r="C323" s="266"/>
      <c r="D323" s="264"/>
      <c r="E323" s="278"/>
      <c r="F323" s="301">
        <f t="shared" si="33"/>
        <v>0</v>
      </c>
      <c r="G323" s="317"/>
      <c r="H323" s="282"/>
      <c r="I323" s="271"/>
      <c r="J323" s="185" t="e">
        <f>HLOOKUP('Operational Worksheet'!H323,$B$768:$AA$770,3)</f>
        <v>#N/A</v>
      </c>
      <c r="K323" s="185" t="e">
        <f t="shared" si="34"/>
        <v>#DIV/0!</v>
      </c>
      <c r="L323" s="185" t="e">
        <f t="shared" si="30"/>
        <v>#DIV/0!</v>
      </c>
      <c r="M323" s="186" t="str">
        <f t="shared" si="31"/>
        <v>PO</v>
      </c>
      <c r="N323" s="193" t="str">
        <f t="shared" si="32"/>
        <v>OK</v>
      </c>
    </row>
    <row r="324" spans="1:14" ht="14.25" customHeight="1" x14ac:dyDescent="0.25">
      <c r="A324" s="188" t="str">
        <f t="shared" si="37"/>
        <v/>
      </c>
      <c r="B324" s="265"/>
      <c r="C324" s="266"/>
      <c r="D324" s="264"/>
      <c r="E324" s="278"/>
      <c r="F324" s="301">
        <f t="shared" si="33"/>
        <v>0</v>
      </c>
      <c r="G324" s="317"/>
      <c r="H324" s="282"/>
      <c r="I324" s="271"/>
      <c r="J324" s="185" t="e">
        <f>HLOOKUP('Operational Worksheet'!H324,$B$768:$AA$770,3)</f>
        <v>#N/A</v>
      </c>
      <c r="K324" s="185" t="e">
        <f t="shared" si="34"/>
        <v>#DIV/0!</v>
      </c>
      <c r="L324" s="185" t="e">
        <f t="shared" si="30"/>
        <v>#DIV/0!</v>
      </c>
      <c r="M324" s="186" t="str">
        <f t="shared" si="31"/>
        <v>PO</v>
      </c>
      <c r="N324" s="193" t="str">
        <f t="shared" si="32"/>
        <v>OK</v>
      </c>
    </row>
    <row r="325" spans="1:14" ht="14.25" customHeight="1" x14ac:dyDescent="0.25">
      <c r="A325" s="188" t="str">
        <f t="shared" si="37"/>
        <v/>
      </c>
      <c r="B325" s="265"/>
      <c r="C325" s="266"/>
      <c r="D325" s="264"/>
      <c r="E325" s="278"/>
      <c r="F325" s="301">
        <f t="shared" si="33"/>
        <v>0</v>
      </c>
      <c r="G325" s="317"/>
      <c r="H325" s="282"/>
      <c r="I325" s="271"/>
      <c r="J325" s="185" t="e">
        <f>HLOOKUP('Operational Worksheet'!H325,$B$768:$AA$770,3)</f>
        <v>#N/A</v>
      </c>
      <c r="K325" s="185" t="e">
        <f t="shared" si="34"/>
        <v>#DIV/0!</v>
      </c>
      <c r="L325" s="185" t="e">
        <f t="shared" si="30"/>
        <v>#DIV/0!</v>
      </c>
      <c r="M325" s="186" t="str">
        <f t="shared" si="31"/>
        <v>PO</v>
      </c>
      <c r="N325" s="193" t="str">
        <f t="shared" si="32"/>
        <v>OK</v>
      </c>
    </row>
    <row r="326" spans="1:14" ht="14.25" customHeight="1" x14ac:dyDescent="0.25">
      <c r="A326" s="188" t="str">
        <f t="shared" si="37"/>
        <v/>
      </c>
      <c r="B326" s="265"/>
      <c r="C326" s="266"/>
      <c r="D326" s="264"/>
      <c r="E326" s="278"/>
      <c r="F326" s="301">
        <f t="shared" si="33"/>
        <v>0</v>
      </c>
      <c r="G326" s="317"/>
      <c r="H326" s="282"/>
      <c r="I326" s="271"/>
      <c r="J326" s="185" t="e">
        <f>HLOOKUP('Operational Worksheet'!H326,$B$768:$AA$770,3)</f>
        <v>#N/A</v>
      </c>
      <c r="K326" s="185" t="e">
        <f t="shared" si="34"/>
        <v>#DIV/0!</v>
      </c>
      <c r="L326" s="185" t="e">
        <f t="shared" si="30"/>
        <v>#DIV/0!</v>
      </c>
      <c r="M326" s="186" t="str">
        <f t="shared" si="31"/>
        <v>PO</v>
      </c>
      <c r="N326" s="193" t="str">
        <f t="shared" si="32"/>
        <v>OK</v>
      </c>
    </row>
    <row r="327" spans="1:14" ht="14.25" customHeight="1" x14ac:dyDescent="0.25">
      <c r="A327" s="188" t="str">
        <f t="shared" si="37"/>
        <v/>
      </c>
      <c r="B327" s="265"/>
      <c r="C327" s="266"/>
      <c r="D327" s="264"/>
      <c r="E327" s="278"/>
      <c r="F327" s="301">
        <f t="shared" si="33"/>
        <v>0</v>
      </c>
      <c r="G327" s="319"/>
      <c r="H327" s="282"/>
      <c r="I327" s="271"/>
      <c r="J327" s="185" t="e">
        <f>HLOOKUP('Operational Worksheet'!H327,$B$768:$AA$770,3)</f>
        <v>#N/A</v>
      </c>
      <c r="K327" s="185" t="e">
        <f t="shared" si="34"/>
        <v>#DIV/0!</v>
      </c>
      <c r="L327" s="185" t="e">
        <f t="shared" si="30"/>
        <v>#DIV/0!</v>
      </c>
      <c r="M327" s="186" t="str">
        <f t="shared" si="31"/>
        <v>PO</v>
      </c>
      <c r="N327" s="193" t="str">
        <f t="shared" si="32"/>
        <v>OK</v>
      </c>
    </row>
    <row r="328" spans="1:14" ht="14.25" customHeight="1" x14ac:dyDescent="0.25">
      <c r="A328" s="188" t="str">
        <f t="shared" si="37"/>
        <v/>
      </c>
      <c r="B328" s="265"/>
      <c r="C328" s="266"/>
      <c r="D328" s="264"/>
      <c r="E328" s="278"/>
      <c r="F328" s="301">
        <f t="shared" si="33"/>
        <v>0</v>
      </c>
      <c r="G328" s="317"/>
      <c r="H328" s="282"/>
      <c r="I328" s="271"/>
      <c r="J328" s="185" t="e">
        <f>HLOOKUP('Operational Worksheet'!H328,$B$768:$AA$770,3)</f>
        <v>#N/A</v>
      </c>
      <c r="K328" s="185" t="e">
        <f t="shared" si="34"/>
        <v>#DIV/0!</v>
      </c>
      <c r="L328" s="185" t="e">
        <f t="shared" ref="L328:L391" si="38">K328*$I328</f>
        <v>#DIV/0!</v>
      </c>
      <c r="M328" s="186" t="str">
        <f t="shared" ref="M328:M391" si="39">IF(D328&gt;0,L328/J328,"PO")</f>
        <v>PO</v>
      </c>
      <c r="N328" s="193" t="str">
        <f t="shared" ref="N328:N391" si="40">+IF(M328&gt;=1, "OK","Alarm")</f>
        <v>OK</v>
      </c>
    </row>
    <row r="329" spans="1:14" ht="14.25" customHeight="1" x14ac:dyDescent="0.25">
      <c r="A329" s="188" t="str">
        <f t="shared" si="37"/>
        <v/>
      </c>
      <c r="B329" s="265"/>
      <c r="C329" s="266"/>
      <c r="D329" s="264"/>
      <c r="E329" s="278"/>
      <c r="F329" s="301">
        <f t="shared" ref="F329:F392" si="41">D329+E329</f>
        <v>0</v>
      </c>
      <c r="G329" s="317"/>
      <c r="H329" s="282"/>
      <c r="I329" s="271"/>
      <c r="J329" s="185" t="e">
        <f>HLOOKUP('Operational Worksheet'!H329,$B$768:$AA$770,3)</f>
        <v>#N/A</v>
      </c>
      <c r="K329" s="185" t="e">
        <f t="shared" ref="K329:K392" si="42">$J$764/F329*$L$764</f>
        <v>#DIV/0!</v>
      </c>
      <c r="L329" s="185" t="e">
        <f t="shared" si="38"/>
        <v>#DIV/0!</v>
      </c>
      <c r="M329" s="186" t="str">
        <f t="shared" si="39"/>
        <v>PO</v>
      </c>
      <c r="N329" s="193" t="str">
        <f t="shared" si="40"/>
        <v>OK</v>
      </c>
    </row>
    <row r="330" spans="1:14" ht="14.25" customHeight="1" x14ac:dyDescent="0.25">
      <c r="A330" s="188" t="str">
        <f t="shared" si="37"/>
        <v/>
      </c>
      <c r="B330" s="265"/>
      <c r="C330" s="266"/>
      <c r="D330" s="264"/>
      <c r="E330" s="278"/>
      <c r="F330" s="301">
        <f t="shared" si="41"/>
        <v>0</v>
      </c>
      <c r="G330" s="317"/>
      <c r="H330" s="282"/>
      <c r="I330" s="271"/>
      <c r="J330" s="185" t="e">
        <f>HLOOKUP('Operational Worksheet'!H330,$B$768:$AA$770,3)</f>
        <v>#N/A</v>
      </c>
      <c r="K330" s="185" t="e">
        <f t="shared" si="42"/>
        <v>#DIV/0!</v>
      </c>
      <c r="L330" s="185" t="e">
        <f t="shared" si="38"/>
        <v>#DIV/0!</v>
      </c>
      <c r="M330" s="186" t="str">
        <f t="shared" si="39"/>
        <v>PO</v>
      </c>
      <c r="N330" s="193" t="str">
        <f t="shared" si="40"/>
        <v>OK</v>
      </c>
    </row>
    <row r="331" spans="1:14" ht="14.25" customHeight="1" x14ac:dyDescent="0.25">
      <c r="A331" s="188" t="str">
        <f t="shared" si="37"/>
        <v/>
      </c>
      <c r="B331" s="265"/>
      <c r="C331" s="266"/>
      <c r="D331" s="264"/>
      <c r="E331" s="278"/>
      <c r="F331" s="301">
        <f t="shared" si="41"/>
        <v>0</v>
      </c>
      <c r="G331" s="317"/>
      <c r="H331" s="282"/>
      <c r="I331" s="271"/>
      <c r="J331" s="185" t="e">
        <f>HLOOKUP('Operational Worksheet'!H331,$B$768:$AA$770,3)</f>
        <v>#N/A</v>
      </c>
      <c r="K331" s="185" t="e">
        <f t="shared" si="42"/>
        <v>#DIV/0!</v>
      </c>
      <c r="L331" s="185" t="e">
        <f t="shared" si="38"/>
        <v>#DIV/0!</v>
      </c>
      <c r="M331" s="186" t="str">
        <f t="shared" si="39"/>
        <v>PO</v>
      </c>
      <c r="N331" s="193" t="str">
        <f t="shared" si="40"/>
        <v>OK</v>
      </c>
    </row>
    <row r="332" spans="1:14" ht="14.25" customHeight="1" x14ac:dyDescent="0.25">
      <c r="A332" s="188" t="str">
        <f t="shared" si="37"/>
        <v/>
      </c>
      <c r="B332" s="265"/>
      <c r="C332" s="266"/>
      <c r="D332" s="264"/>
      <c r="E332" s="278"/>
      <c r="F332" s="301">
        <f t="shared" si="41"/>
        <v>0</v>
      </c>
      <c r="G332" s="319"/>
      <c r="H332" s="282"/>
      <c r="I332" s="271"/>
      <c r="J332" s="185" t="e">
        <f>HLOOKUP('Operational Worksheet'!H332,$B$768:$AA$770,3)</f>
        <v>#N/A</v>
      </c>
      <c r="K332" s="185" t="e">
        <f t="shared" si="42"/>
        <v>#DIV/0!</v>
      </c>
      <c r="L332" s="185" t="e">
        <f t="shared" si="38"/>
        <v>#DIV/0!</v>
      </c>
      <c r="M332" s="186" t="str">
        <f t="shared" si="39"/>
        <v>PO</v>
      </c>
      <c r="N332" s="193" t="str">
        <f t="shared" si="40"/>
        <v>OK</v>
      </c>
    </row>
    <row r="333" spans="1:14" ht="14.25" customHeight="1" x14ac:dyDescent="0.25">
      <c r="A333" s="188" t="str">
        <f t="shared" si="37"/>
        <v/>
      </c>
      <c r="B333" s="265"/>
      <c r="C333" s="266"/>
      <c r="D333" s="264"/>
      <c r="E333" s="278"/>
      <c r="F333" s="301">
        <f t="shared" si="41"/>
        <v>0</v>
      </c>
      <c r="G333" s="317"/>
      <c r="H333" s="282"/>
      <c r="I333" s="271"/>
      <c r="J333" s="185" t="e">
        <f>HLOOKUP('Operational Worksheet'!H333,$B$768:$AA$770,3)</f>
        <v>#N/A</v>
      </c>
      <c r="K333" s="185" t="e">
        <f t="shared" si="42"/>
        <v>#DIV/0!</v>
      </c>
      <c r="L333" s="185" t="e">
        <f t="shared" si="38"/>
        <v>#DIV/0!</v>
      </c>
      <c r="M333" s="186" t="str">
        <f t="shared" si="39"/>
        <v>PO</v>
      </c>
      <c r="N333" s="193" t="str">
        <f t="shared" si="40"/>
        <v>OK</v>
      </c>
    </row>
    <row r="334" spans="1:14" ht="14.25" customHeight="1" x14ac:dyDescent="0.25">
      <c r="A334" s="188" t="str">
        <f t="shared" si="37"/>
        <v/>
      </c>
      <c r="B334" s="265"/>
      <c r="C334" s="266"/>
      <c r="D334" s="264"/>
      <c r="E334" s="278"/>
      <c r="F334" s="301">
        <f t="shared" si="41"/>
        <v>0</v>
      </c>
      <c r="G334" s="317"/>
      <c r="H334" s="282"/>
      <c r="I334" s="271"/>
      <c r="J334" s="185" t="e">
        <f>HLOOKUP('Operational Worksheet'!H334,$B$768:$AA$770,3)</f>
        <v>#N/A</v>
      </c>
      <c r="K334" s="185" t="e">
        <f t="shared" si="42"/>
        <v>#DIV/0!</v>
      </c>
      <c r="L334" s="185" t="e">
        <f t="shared" si="38"/>
        <v>#DIV/0!</v>
      </c>
      <c r="M334" s="186" t="str">
        <f t="shared" si="39"/>
        <v>PO</v>
      </c>
      <c r="N334" s="193" t="str">
        <f t="shared" si="40"/>
        <v>OK</v>
      </c>
    </row>
    <row r="335" spans="1:14" ht="14.25" customHeight="1" x14ac:dyDescent="0.25">
      <c r="A335" s="188" t="str">
        <f t="shared" si="37"/>
        <v/>
      </c>
      <c r="B335" s="265"/>
      <c r="C335" s="266"/>
      <c r="D335" s="264"/>
      <c r="E335" s="278"/>
      <c r="F335" s="301">
        <f t="shared" si="41"/>
        <v>0</v>
      </c>
      <c r="G335" s="317"/>
      <c r="H335" s="282"/>
      <c r="I335" s="271"/>
      <c r="J335" s="185" t="e">
        <f>HLOOKUP('Operational Worksheet'!H335,$B$768:$AA$770,3)</f>
        <v>#N/A</v>
      </c>
      <c r="K335" s="185" t="e">
        <f t="shared" si="42"/>
        <v>#DIV/0!</v>
      </c>
      <c r="L335" s="185" t="e">
        <f t="shared" si="38"/>
        <v>#DIV/0!</v>
      </c>
      <c r="M335" s="186" t="str">
        <f t="shared" si="39"/>
        <v>PO</v>
      </c>
      <c r="N335" s="193" t="str">
        <f t="shared" si="40"/>
        <v>OK</v>
      </c>
    </row>
    <row r="336" spans="1:14" ht="14.25" customHeight="1" x14ac:dyDescent="0.25">
      <c r="A336" s="188" t="str">
        <f t="shared" si="37"/>
        <v/>
      </c>
      <c r="B336" s="265"/>
      <c r="C336" s="266"/>
      <c r="D336" s="264"/>
      <c r="E336" s="278"/>
      <c r="F336" s="301">
        <f t="shared" si="41"/>
        <v>0</v>
      </c>
      <c r="G336" s="317"/>
      <c r="H336" s="282"/>
      <c r="I336" s="271"/>
      <c r="J336" s="185" t="e">
        <f>HLOOKUP('Operational Worksheet'!H336,$B$768:$AA$770,3)</f>
        <v>#N/A</v>
      </c>
      <c r="K336" s="185" t="e">
        <f t="shared" si="42"/>
        <v>#DIV/0!</v>
      </c>
      <c r="L336" s="185" t="e">
        <f t="shared" si="38"/>
        <v>#DIV/0!</v>
      </c>
      <c r="M336" s="186" t="str">
        <f t="shared" si="39"/>
        <v>PO</v>
      </c>
      <c r="N336" s="193" t="str">
        <f t="shared" si="40"/>
        <v>OK</v>
      </c>
    </row>
    <row r="337" spans="1:14" ht="14.25" customHeight="1" x14ac:dyDescent="0.25">
      <c r="A337" s="188" t="str">
        <f t="shared" si="37"/>
        <v/>
      </c>
      <c r="B337" s="265"/>
      <c r="C337" s="266"/>
      <c r="D337" s="264"/>
      <c r="E337" s="278"/>
      <c r="F337" s="301">
        <f t="shared" si="41"/>
        <v>0</v>
      </c>
      <c r="G337" s="319"/>
      <c r="H337" s="282"/>
      <c r="I337" s="271"/>
      <c r="J337" s="185" t="e">
        <f>HLOOKUP('Operational Worksheet'!H337,$B$768:$AA$770,3)</f>
        <v>#N/A</v>
      </c>
      <c r="K337" s="185" t="e">
        <f t="shared" si="42"/>
        <v>#DIV/0!</v>
      </c>
      <c r="L337" s="185" t="e">
        <f t="shared" si="38"/>
        <v>#DIV/0!</v>
      </c>
      <c r="M337" s="186" t="str">
        <f t="shared" si="39"/>
        <v>PO</v>
      </c>
      <c r="N337" s="193" t="str">
        <f t="shared" si="40"/>
        <v>OK</v>
      </c>
    </row>
    <row r="338" spans="1:14" ht="14.25" customHeight="1" x14ac:dyDescent="0.25">
      <c r="A338" s="188" t="str">
        <f t="shared" si="37"/>
        <v/>
      </c>
      <c r="B338" s="265"/>
      <c r="C338" s="266"/>
      <c r="D338" s="264"/>
      <c r="E338" s="278"/>
      <c r="F338" s="301">
        <f t="shared" si="41"/>
        <v>0</v>
      </c>
      <c r="G338" s="317"/>
      <c r="H338" s="282"/>
      <c r="I338" s="271"/>
      <c r="J338" s="185" t="e">
        <f>HLOOKUP('Operational Worksheet'!H338,$B$768:$AA$770,3)</f>
        <v>#N/A</v>
      </c>
      <c r="K338" s="185" t="e">
        <f t="shared" si="42"/>
        <v>#DIV/0!</v>
      </c>
      <c r="L338" s="185" t="e">
        <f t="shared" si="38"/>
        <v>#DIV/0!</v>
      </c>
      <c r="M338" s="186" t="str">
        <f t="shared" si="39"/>
        <v>PO</v>
      </c>
      <c r="N338" s="193" t="str">
        <f t="shared" si="40"/>
        <v>OK</v>
      </c>
    </row>
    <row r="339" spans="1:14" ht="14.25" customHeight="1" x14ac:dyDescent="0.25">
      <c r="A339" s="188" t="str">
        <f t="shared" si="37"/>
        <v/>
      </c>
      <c r="B339" s="265"/>
      <c r="C339" s="266"/>
      <c r="D339" s="264"/>
      <c r="E339" s="278"/>
      <c r="F339" s="301">
        <f t="shared" si="41"/>
        <v>0</v>
      </c>
      <c r="G339" s="317"/>
      <c r="H339" s="282"/>
      <c r="I339" s="271"/>
      <c r="J339" s="185" t="e">
        <f>HLOOKUP('Operational Worksheet'!H339,$B$768:$AA$770,3)</f>
        <v>#N/A</v>
      </c>
      <c r="K339" s="185" t="e">
        <f t="shared" si="42"/>
        <v>#DIV/0!</v>
      </c>
      <c r="L339" s="185" t="e">
        <f t="shared" si="38"/>
        <v>#DIV/0!</v>
      </c>
      <c r="M339" s="186" t="str">
        <f t="shared" si="39"/>
        <v>PO</v>
      </c>
      <c r="N339" s="193" t="str">
        <f t="shared" si="40"/>
        <v>OK</v>
      </c>
    </row>
    <row r="340" spans="1:14" ht="14.25" customHeight="1" x14ac:dyDescent="0.25">
      <c r="A340" s="188" t="str">
        <f t="shared" si="37"/>
        <v/>
      </c>
      <c r="B340" s="265"/>
      <c r="C340" s="266"/>
      <c r="D340" s="264"/>
      <c r="E340" s="278"/>
      <c r="F340" s="301">
        <f t="shared" si="41"/>
        <v>0</v>
      </c>
      <c r="G340" s="317"/>
      <c r="H340" s="282"/>
      <c r="I340" s="271"/>
      <c r="J340" s="185" t="e">
        <f>HLOOKUP('Operational Worksheet'!H340,$B$768:$AA$770,3)</f>
        <v>#N/A</v>
      </c>
      <c r="K340" s="185" t="e">
        <f t="shared" si="42"/>
        <v>#DIV/0!</v>
      </c>
      <c r="L340" s="185" t="e">
        <f t="shared" si="38"/>
        <v>#DIV/0!</v>
      </c>
      <c r="M340" s="186" t="str">
        <f t="shared" si="39"/>
        <v>PO</v>
      </c>
      <c r="N340" s="193" t="str">
        <f t="shared" si="40"/>
        <v>OK</v>
      </c>
    </row>
    <row r="341" spans="1:14" ht="14.25" customHeight="1" x14ac:dyDescent="0.25">
      <c r="A341" s="188" t="str">
        <f t="shared" si="37"/>
        <v/>
      </c>
      <c r="B341" s="265"/>
      <c r="C341" s="266"/>
      <c r="D341" s="264"/>
      <c r="E341" s="278"/>
      <c r="F341" s="301">
        <f t="shared" si="41"/>
        <v>0</v>
      </c>
      <c r="G341" s="317"/>
      <c r="H341" s="282"/>
      <c r="I341" s="271"/>
      <c r="J341" s="185" t="e">
        <f>HLOOKUP('Operational Worksheet'!H341,$B$768:$AA$770,3)</f>
        <v>#N/A</v>
      </c>
      <c r="K341" s="185" t="e">
        <f t="shared" si="42"/>
        <v>#DIV/0!</v>
      </c>
      <c r="L341" s="185" t="e">
        <f t="shared" si="38"/>
        <v>#DIV/0!</v>
      </c>
      <c r="M341" s="186" t="str">
        <f t="shared" si="39"/>
        <v>PO</v>
      </c>
      <c r="N341" s="193" t="str">
        <f t="shared" si="40"/>
        <v>OK</v>
      </c>
    </row>
    <row r="342" spans="1:14" ht="14.25" customHeight="1" x14ac:dyDescent="0.25">
      <c r="A342" s="188" t="str">
        <f t="shared" si="37"/>
        <v/>
      </c>
      <c r="B342" s="265"/>
      <c r="C342" s="266"/>
      <c r="D342" s="264"/>
      <c r="E342" s="278"/>
      <c r="F342" s="301">
        <f t="shared" si="41"/>
        <v>0</v>
      </c>
      <c r="G342" s="319"/>
      <c r="H342" s="282"/>
      <c r="I342" s="271"/>
      <c r="J342" s="185" t="e">
        <f>HLOOKUP('Operational Worksheet'!H342,$B$768:$AA$770,3)</f>
        <v>#N/A</v>
      </c>
      <c r="K342" s="185" t="e">
        <f t="shared" si="42"/>
        <v>#DIV/0!</v>
      </c>
      <c r="L342" s="185" t="e">
        <f t="shared" si="38"/>
        <v>#DIV/0!</v>
      </c>
      <c r="M342" s="186" t="str">
        <f t="shared" si="39"/>
        <v>PO</v>
      </c>
      <c r="N342" s="193" t="str">
        <f t="shared" si="40"/>
        <v>OK</v>
      </c>
    </row>
    <row r="343" spans="1:14" ht="14.25" customHeight="1" x14ac:dyDescent="0.25">
      <c r="A343" s="194" t="str">
        <f t="shared" si="37"/>
        <v/>
      </c>
      <c r="B343" s="267"/>
      <c r="C343" s="268"/>
      <c r="D343" s="294"/>
      <c r="E343" s="295"/>
      <c r="F343" s="301">
        <f t="shared" si="41"/>
        <v>0</v>
      </c>
      <c r="G343" s="318"/>
      <c r="H343" s="296"/>
      <c r="I343" s="297"/>
      <c r="J343" s="185" t="e">
        <f>HLOOKUP('Operational Worksheet'!H343,$B$768:$AA$770,3)</f>
        <v>#N/A</v>
      </c>
      <c r="K343" s="185" t="e">
        <f t="shared" si="42"/>
        <v>#DIV/0!</v>
      </c>
      <c r="L343" s="292" t="e">
        <f t="shared" si="38"/>
        <v>#DIV/0!</v>
      </c>
      <c r="M343" s="293" t="str">
        <f t="shared" si="39"/>
        <v>PO</v>
      </c>
      <c r="N343" s="197" t="str">
        <f t="shared" si="40"/>
        <v>OK</v>
      </c>
    </row>
    <row r="344" spans="1:14" ht="14.25" customHeight="1" x14ac:dyDescent="0.25">
      <c r="A344" s="188" t="str">
        <f t="shared" ref="A344:A367" si="43">IF(M344=MIN($M$344:$M$367),1,"")</f>
        <v/>
      </c>
      <c r="B344" s="285"/>
      <c r="C344" s="266"/>
      <c r="D344" s="264"/>
      <c r="E344" s="278"/>
      <c r="F344" s="301">
        <f t="shared" si="41"/>
        <v>0</v>
      </c>
      <c r="G344" s="317"/>
      <c r="H344" s="282"/>
      <c r="I344" s="271"/>
      <c r="J344" s="185" t="e">
        <f>HLOOKUP('Operational Worksheet'!H344,$B$768:$AA$770,3)</f>
        <v>#N/A</v>
      </c>
      <c r="K344" s="185" t="e">
        <f t="shared" si="42"/>
        <v>#DIV/0!</v>
      </c>
      <c r="L344" s="286" t="e">
        <f t="shared" si="38"/>
        <v>#DIV/0!</v>
      </c>
      <c r="M344" s="287" t="str">
        <f t="shared" si="39"/>
        <v>PO</v>
      </c>
      <c r="N344" s="193" t="str">
        <f t="shared" si="40"/>
        <v>OK</v>
      </c>
    </row>
    <row r="345" spans="1:14" ht="14.25" customHeight="1" x14ac:dyDescent="0.25">
      <c r="A345" s="188" t="str">
        <f t="shared" si="43"/>
        <v/>
      </c>
      <c r="B345" s="265"/>
      <c r="C345" s="266"/>
      <c r="D345" s="264"/>
      <c r="E345" s="278"/>
      <c r="F345" s="301">
        <f t="shared" si="41"/>
        <v>0</v>
      </c>
      <c r="G345" s="317"/>
      <c r="H345" s="282"/>
      <c r="I345" s="271"/>
      <c r="J345" s="185" t="e">
        <f>HLOOKUP('Operational Worksheet'!H345,$B$768:$AA$770,3)</f>
        <v>#N/A</v>
      </c>
      <c r="K345" s="185" t="e">
        <f t="shared" si="42"/>
        <v>#DIV/0!</v>
      </c>
      <c r="L345" s="185" t="e">
        <f t="shared" si="38"/>
        <v>#DIV/0!</v>
      </c>
      <c r="M345" s="186" t="str">
        <f t="shared" si="39"/>
        <v>PO</v>
      </c>
      <c r="N345" s="193" t="str">
        <f t="shared" si="40"/>
        <v>OK</v>
      </c>
    </row>
    <row r="346" spans="1:14" ht="14.25" customHeight="1" x14ac:dyDescent="0.25">
      <c r="A346" s="188" t="str">
        <f t="shared" si="43"/>
        <v/>
      </c>
      <c r="B346" s="265"/>
      <c r="C346" s="266"/>
      <c r="D346" s="264"/>
      <c r="E346" s="278"/>
      <c r="F346" s="301">
        <f t="shared" si="41"/>
        <v>0</v>
      </c>
      <c r="G346" s="317"/>
      <c r="H346" s="282"/>
      <c r="I346" s="271"/>
      <c r="J346" s="185" t="e">
        <f>HLOOKUP('Operational Worksheet'!H346,$B$768:$AA$770,3)</f>
        <v>#N/A</v>
      </c>
      <c r="K346" s="185" t="e">
        <f t="shared" si="42"/>
        <v>#DIV/0!</v>
      </c>
      <c r="L346" s="185" t="e">
        <f t="shared" si="38"/>
        <v>#DIV/0!</v>
      </c>
      <c r="M346" s="186" t="str">
        <f t="shared" si="39"/>
        <v>PO</v>
      </c>
      <c r="N346" s="193" t="str">
        <f t="shared" si="40"/>
        <v>OK</v>
      </c>
    </row>
    <row r="347" spans="1:14" ht="14.25" customHeight="1" x14ac:dyDescent="0.25">
      <c r="A347" s="188" t="str">
        <f t="shared" si="43"/>
        <v/>
      </c>
      <c r="B347" s="265"/>
      <c r="C347" s="266"/>
      <c r="D347" s="264"/>
      <c r="E347" s="278"/>
      <c r="F347" s="301">
        <f t="shared" si="41"/>
        <v>0</v>
      </c>
      <c r="G347" s="319"/>
      <c r="H347" s="282"/>
      <c r="I347" s="271"/>
      <c r="J347" s="185" t="e">
        <f>HLOOKUP('Operational Worksheet'!H347,$B$768:$AA$770,3)</f>
        <v>#N/A</v>
      </c>
      <c r="K347" s="185" t="e">
        <f t="shared" si="42"/>
        <v>#DIV/0!</v>
      </c>
      <c r="L347" s="185" t="e">
        <f t="shared" si="38"/>
        <v>#DIV/0!</v>
      </c>
      <c r="M347" s="186" t="str">
        <f t="shared" si="39"/>
        <v>PO</v>
      </c>
      <c r="N347" s="193" t="str">
        <f t="shared" si="40"/>
        <v>OK</v>
      </c>
    </row>
    <row r="348" spans="1:14" ht="14.25" customHeight="1" x14ac:dyDescent="0.25">
      <c r="A348" s="188" t="str">
        <f t="shared" si="43"/>
        <v/>
      </c>
      <c r="B348" s="265"/>
      <c r="C348" s="266"/>
      <c r="D348" s="264"/>
      <c r="E348" s="278"/>
      <c r="F348" s="301">
        <f t="shared" si="41"/>
        <v>0</v>
      </c>
      <c r="G348" s="317"/>
      <c r="H348" s="282"/>
      <c r="I348" s="271"/>
      <c r="J348" s="185" t="e">
        <f>HLOOKUP('Operational Worksheet'!H348,$B$768:$AA$770,3)</f>
        <v>#N/A</v>
      </c>
      <c r="K348" s="185" t="e">
        <f t="shared" si="42"/>
        <v>#DIV/0!</v>
      </c>
      <c r="L348" s="185" t="e">
        <f t="shared" si="38"/>
        <v>#DIV/0!</v>
      </c>
      <c r="M348" s="186" t="str">
        <f t="shared" si="39"/>
        <v>PO</v>
      </c>
      <c r="N348" s="193" t="str">
        <f t="shared" si="40"/>
        <v>OK</v>
      </c>
    </row>
    <row r="349" spans="1:14" ht="14.25" customHeight="1" x14ac:dyDescent="0.25">
      <c r="A349" s="188" t="str">
        <f t="shared" si="43"/>
        <v/>
      </c>
      <c r="B349" s="265"/>
      <c r="C349" s="266"/>
      <c r="D349" s="264"/>
      <c r="E349" s="278"/>
      <c r="F349" s="301">
        <f t="shared" si="41"/>
        <v>0</v>
      </c>
      <c r="G349" s="317"/>
      <c r="H349" s="282"/>
      <c r="I349" s="271"/>
      <c r="J349" s="185" t="e">
        <f>HLOOKUP('Operational Worksheet'!H349,$B$768:$AA$770,3)</f>
        <v>#N/A</v>
      </c>
      <c r="K349" s="185" t="e">
        <f t="shared" si="42"/>
        <v>#DIV/0!</v>
      </c>
      <c r="L349" s="185" t="e">
        <f t="shared" si="38"/>
        <v>#DIV/0!</v>
      </c>
      <c r="M349" s="186" t="str">
        <f t="shared" si="39"/>
        <v>PO</v>
      </c>
      <c r="N349" s="193" t="str">
        <f t="shared" si="40"/>
        <v>OK</v>
      </c>
    </row>
    <row r="350" spans="1:14" ht="14.25" customHeight="1" x14ac:dyDescent="0.25">
      <c r="A350" s="188" t="str">
        <f t="shared" si="43"/>
        <v/>
      </c>
      <c r="B350" s="265"/>
      <c r="C350" s="266"/>
      <c r="D350" s="264"/>
      <c r="E350" s="278"/>
      <c r="F350" s="301">
        <f t="shared" si="41"/>
        <v>0</v>
      </c>
      <c r="G350" s="317"/>
      <c r="H350" s="282"/>
      <c r="I350" s="271"/>
      <c r="J350" s="185" t="e">
        <f>HLOOKUP('Operational Worksheet'!H350,$B$768:$AA$770,3)</f>
        <v>#N/A</v>
      </c>
      <c r="K350" s="185" t="e">
        <f t="shared" si="42"/>
        <v>#DIV/0!</v>
      </c>
      <c r="L350" s="185" t="e">
        <f t="shared" si="38"/>
        <v>#DIV/0!</v>
      </c>
      <c r="M350" s="186" t="str">
        <f t="shared" si="39"/>
        <v>PO</v>
      </c>
      <c r="N350" s="193" t="str">
        <f t="shared" si="40"/>
        <v>OK</v>
      </c>
    </row>
    <row r="351" spans="1:14" ht="14.25" customHeight="1" x14ac:dyDescent="0.25">
      <c r="A351" s="188" t="str">
        <f t="shared" si="43"/>
        <v/>
      </c>
      <c r="B351" s="265"/>
      <c r="C351" s="266"/>
      <c r="D351" s="264"/>
      <c r="E351" s="278"/>
      <c r="F351" s="301">
        <f t="shared" si="41"/>
        <v>0</v>
      </c>
      <c r="G351" s="317"/>
      <c r="H351" s="282"/>
      <c r="I351" s="271"/>
      <c r="J351" s="185" t="e">
        <f>HLOOKUP('Operational Worksheet'!H351,$B$768:$AA$770,3)</f>
        <v>#N/A</v>
      </c>
      <c r="K351" s="185" t="e">
        <f t="shared" si="42"/>
        <v>#DIV/0!</v>
      </c>
      <c r="L351" s="185" t="e">
        <f t="shared" si="38"/>
        <v>#DIV/0!</v>
      </c>
      <c r="M351" s="186" t="str">
        <f t="shared" si="39"/>
        <v>PO</v>
      </c>
      <c r="N351" s="193" t="str">
        <f t="shared" si="40"/>
        <v>OK</v>
      </c>
    </row>
    <row r="352" spans="1:14" ht="14.25" customHeight="1" x14ac:dyDescent="0.25">
      <c r="A352" s="188" t="str">
        <f t="shared" si="43"/>
        <v/>
      </c>
      <c r="B352" s="265"/>
      <c r="C352" s="266"/>
      <c r="D352" s="264"/>
      <c r="E352" s="278"/>
      <c r="F352" s="301">
        <f t="shared" si="41"/>
        <v>0</v>
      </c>
      <c r="G352" s="319"/>
      <c r="H352" s="282"/>
      <c r="I352" s="271"/>
      <c r="J352" s="185" t="e">
        <f>HLOOKUP('Operational Worksheet'!H352,$B$768:$AA$770,3)</f>
        <v>#N/A</v>
      </c>
      <c r="K352" s="185" t="e">
        <f t="shared" si="42"/>
        <v>#DIV/0!</v>
      </c>
      <c r="L352" s="185" t="e">
        <f t="shared" si="38"/>
        <v>#DIV/0!</v>
      </c>
      <c r="M352" s="186" t="str">
        <f t="shared" si="39"/>
        <v>PO</v>
      </c>
      <c r="N352" s="193" t="str">
        <f t="shared" si="40"/>
        <v>OK</v>
      </c>
    </row>
    <row r="353" spans="1:14" ht="14.25" customHeight="1" x14ac:dyDescent="0.25">
      <c r="A353" s="188" t="str">
        <f t="shared" si="43"/>
        <v/>
      </c>
      <c r="B353" s="265"/>
      <c r="C353" s="266"/>
      <c r="D353" s="264"/>
      <c r="E353" s="278"/>
      <c r="F353" s="301">
        <f t="shared" si="41"/>
        <v>0</v>
      </c>
      <c r="G353" s="317"/>
      <c r="H353" s="282"/>
      <c r="I353" s="271"/>
      <c r="J353" s="185" t="e">
        <f>HLOOKUP('Operational Worksheet'!H353,$B$768:$AA$770,3)</f>
        <v>#N/A</v>
      </c>
      <c r="K353" s="185" t="e">
        <f t="shared" si="42"/>
        <v>#DIV/0!</v>
      </c>
      <c r="L353" s="185" t="e">
        <f t="shared" si="38"/>
        <v>#DIV/0!</v>
      </c>
      <c r="M353" s="186" t="str">
        <f t="shared" si="39"/>
        <v>PO</v>
      </c>
      <c r="N353" s="193" t="str">
        <f t="shared" si="40"/>
        <v>OK</v>
      </c>
    </row>
    <row r="354" spans="1:14" ht="14.25" customHeight="1" x14ac:dyDescent="0.25">
      <c r="A354" s="188" t="str">
        <f t="shared" si="43"/>
        <v/>
      </c>
      <c r="B354" s="265"/>
      <c r="C354" s="266"/>
      <c r="D354" s="264"/>
      <c r="E354" s="278"/>
      <c r="F354" s="301">
        <f t="shared" si="41"/>
        <v>0</v>
      </c>
      <c r="G354" s="317"/>
      <c r="H354" s="282"/>
      <c r="I354" s="271"/>
      <c r="J354" s="185" t="e">
        <f>HLOOKUP('Operational Worksheet'!H354,$B$768:$AA$770,3)</f>
        <v>#N/A</v>
      </c>
      <c r="K354" s="185" t="e">
        <f t="shared" si="42"/>
        <v>#DIV/0!</v>
      </c>
      <c r="L354" s="185" t="e">
        <f t="shared" si="38"/>
        <v>#DIV/0!</v>
      </c>
      <c r="M354" s="186" t="str">
        <f t="shared" si="39"/>
        <v>PO</v>
      </c>
      <c r="N354" s="193" t="str">
        <f t="shared" si="40"/>
        <v>OK</v>
      </c>
    </row>
    <row r="355" spans="1:14" ht="14.25" customHeight="1" x14ac:dyDescent="0.25">
      <c r="A355" s="188" t="str">
        <f t="shared" si="43"/>
        <v/>
      </c>
      <c r="B355" s="265"/>
      <c r="C355" s="266"/>
      <c r="D355" s="264"/>
      <c r="E355" s="278"/>
      <c r="F355" s="301">
        <f t="shared" si="41"/>
        <v>0</v>
      </c>
      <c r="G355" s="317"/>
      <c r="H355" s="282"/>
      <c r="I355" s="271"/>
      <c r="J355" s="185" t="e">
        <f>HLOOKUP('Operational Worksheet'!H355,$B$768:$AA$770,3)</f>
        <v>#N/A</v>
      </c>
      <c r="K355" s="185" t="e">
        <f t="shared" si="42"/>
        <v>#DIV/0!</v>
      </c>
      <c r="L355" s="185" t="e">
        <f t="shared" si="38"/>
        <v>#DIV/0!</v>
      </c>
      <c r="M355" s="186" t="str">
        <f t="shared" si="39"/>
        <v>PO</v>
      </c>
      <c r="N355" s="193" t="str">
        <f t="shared" si="40"/>
        <v>OK</v>
      </c>
    </row>
    <row r="356" spans="1:14" ht="14.25" customHeight="1" x14ac:dyDescent="0.25">
      <c r="A356" s="188" t="str">
        <f t="shared" si="43"/>
        <v/>
      </c>
      <c r="B356" s="265"/>
      <c r="C356" s="266"/>
      <c r="D356" s="264"/>
      <c r="E356" s="278"/>
      <c r="F356" s="301">
        <f t="shared" si="41"/>
        <v>0</v>
      </c>
      <c r="G356" s="317"/>
      <c r="H356" s="282"/>
      <c r="I356" s="271"/>
      <c r="J356" s="185" t="e">
        <f>HLOOKUP('Operational Worksheet'!H356,$B$768:$AA$770,3)</f>
        <v>#N/A</v>
      </c>
      <c r="K356" s="185" t="e">
        <f t="shared" si="42"/>
        <v>#DIV/0!</v>
      </c>
      <c r="L356" s="185" t="e">
        <f t="shared" si="38"/>
        <v>#DIV/0!</v>
      </c>
      <c r="M356" s="186" t="str">
        <f t="shared" si="39"/>
        <v>PO</v>
      </c>
      <c r="N356" s="193" t="str">
        <f t="shared" si="40"/>
        <v>OK</v>
      </c>
    </row>
    <row r="357" spans="1:14" ht="14.25" customHeight="1" x14ac:dyDescent="0.25">
      <c r="A357" s="188" t="str">
        <f t="shared" si="43"/>
        <v/>
      </c>
      <c r="B357" s="265"/>
      <c r="C357" s="266"/>
      <c r="D357" s="264"/>
      <c r="E357" s="278"/>
      <c r="F357" s="301">
        <f t="shared" si="41"/>
        <v>0</v>
      </c>
      <c r="G357" s="319"/>
      <c r="H357" s="282"/>
      <c r="I357" s="271"/>
      <c r="J357" s="185" t="e">
        <f>HLOOKUP('Operational Worksheet'!H357,$B$768:$AA$770,3)</f>
        <v>#N/A</v>
      </c>
      <c r="K357" s="185" t="e">
        <f t="shared" si="42"/>
        <v>#DIV/0!</v>
      </c>
      <c r="L357" s="185" t="e">
        <f t="shared" si="38"/>
        <v>#DIV/0!</v>
      </c>
      <c r="M357" s="186" t="str">
        <f t="shared" si="39"/>
        <v>PO</v>
      </c>
      <c r="N357" s="193" t="str">
        <f t="shared" si="40"/>
        <v>OK</v>
      </c>
    </row>
    <row r="358" spans="1:14" ht="14.25" customHeight="1" x14ac:dyDescent="0.25">
      <c r="A358" s="188" t="str">
        <f t="shared" si="43"/>
        <v/>
      </c>
      <c r="B358" s="265"/>
      <c r="C358" s="266"/>
      <c r="D358" s="264"/>
      <c r="E358" s="278"/>
      <c r="F358" s="301">
        <f t="shared" si="41"/>
        <v>0</v>
      </c>
      <c r="G358" s="317"/>
      <c r="H358" s="282"/>
      <c r="I358" s="271"/>
      <c r="J358" s="185" t="e">
        <f>HLOOKUP('Operational Worksheet'!H358,$B$768:$AA$770,3)</f>
        <v>#N/A</v>
      </c>
      <c r="K358" s="185" t="e">
        <f t="shared" si="42"/>
        <v>#DIV/0!</v>
      </c>
      <c r="L358" s="185" t="e">
        <f t="shared" si="38"/>
        <v>#DIV/0!</v>
      </c>
      <c r="M358" s="186" t="str">
        <f t="shared" si="39"/>
        <v>PO</v>
      </c>
      <c r="N358" s="193" t="str">
        <f t="shared" si="40"/>
        <v>OK</v>
      </c>
    </row>
    <row r="359" spans="1:14" ht="14.25" customHeight="1" x14ac:dyDescent="0.25">
      <c r="A359" s="188" t="str">
        <f t="shared" si="43"/>
        <v/>
      </c>
      <c r="B359" s="265"/>
      <c r="C359" s="266"/>
      <c r="D359" s="264"/>
      <c r="E359" s="278"/>
      <c r="F359" s="301">
        <f t="shared" si="41"/>
        <v>0</v>
      </c>
      <c r="G359" s="317"/>
      <c r="H359" s="282"/>
      <c r="I359" s="271"/>
      <c r="J359" s="185" t="e">
        <f>HLOOKUP('Operational Worksheet'!H359,$B$768:$AA$770,3)</f>
        <v>#N/A</v>
      </c>
      <c r="K359" s="185" t="e">
        <f t="shared" si="42"/>
        <v>#DIV/0!</v>
      </c>
      <c r="L359" s="185" t="e">
        <f t="shared" si="38"/>
        <v>#DIV/0!</v>
      </c>
      <c r="M359" s="186" t="str">
        <f t="shared" si="39"/>
        <v>PO</v>
      </c>
      <c r="N359" s="193" t="str">
        <f t="shared" si="40"/>
        <v>OK</v>
      </c>
    </row>
    <row r="360" spans="1:14" ht="14.25" customHeight="1" x14ac:dyDescent="0.25">
      <c r="A360" s="188" t="str">
        <f t="shared" si="43"/>
        <v/>
      </c>
      <c r="B360" s="265"/>
      <c r="C360" s="266"/>
      <c r="D360" s="264"/>
      <c r="E360" s="278"/>
      <c r="F360" s="301">
        <f t="shared" si="41"/>
        <v>0</v>
      </c>
      <c r="G360" s="317"/>
      <c r="H360" s="282"/>
      <c r="I360" s="271"/>
      <c r="J360" s="185" t="e">
        <f>HLOOKUP('Operational Worksheet'!H360,$B$768:$AA$770,3)</f>
        <v>#N/A</v>
      </c>
      <c r="K360" s="185" t="e">
        <f t="shared" si="42"/>
        <v>#DIV/0!</v>
      </c>
      <c r="L360" s="185" t="e">
        <f t="shared" si="38"/>
        <v>#DIV/0!</v>
      </c>
      <c r="M360" s="186" t="str">
        <f t="shared" si="39"/>
        <v>PO</v>
      </c>
      <c r="N360" s="193" t="str">
        <f t="shared" si="40"/>
        <v>OK</v>
      </c>
    </row>
    <row r="361" spans="1:14" ht="14.25" customHeight="1" x14ac:dyDescent="0.25">
      <c r="A361" s="188" t="str">
        <f t="shared" si="43"/>
        <v/>
      </c>
      <c r="B361" s="265"/>
      <c r="C361" s="266"/>
      <c r="D361" s="264"/>
      <c r="E361" s="278"/>
      <c r="F361" s="301">
        <f t="shared" si="41"/>
        <v>0</v>
      </c>
      <c r="G361" s="317"/>
      <c r="H361" s="282"/>
      <c r="I361" s="271"/>
      <c r="J361" s="185" t="e">
        <f>HLOOKUP('Operational Worksheet'!H361,$B$768:$AA$770,3)</f>
        <v>#N/A</v>
      </c>
      <c r="K361" s="185" t="e">
        <f t="shared" si="42"/>
        <v>#DIV/0!</v>
      </c>
      <c r="L361" s="185" t="e">
        <f t="shared" si="38"/>
        <v>#DIV/0!</v>
      </c>
      <c r="M361" s="186" t="str">
        <f t="shared" si="39"/>
        <v>PO</v>
      </c>
      <c r="N361" s="193" t="str">
        <f t="shared" si="40"/>
        <v>OK</v>
      </c>
    </row>
    <row r="362" spans="1:14" ht="14.25" customHeight="1" x14ac:dyDescent="0.25">
      <c r="A362" s="188" t="str">
        <f t="shared" si="43"/>
        <v/>
      </c>
      <c r="B362" s="265"/>
      <c r="C362" s="266"/>
      <c r="D362" s="264"/>
      <c r="E362" s="278"/>
      <c r="F362" s="301">
        <f t="shared" si="41"/>
        <v>0</v>
      </c>
      <c r="G362" s="319"/>
      <c r="H362" s="282"/>
      <c r="I362" s="271"/>
      <c r="J362" s="185" t="e">
        <f>HLOOKUP('Operational Worksheet'!H362,$B$768:$AA$770,3)</f>
        <v>#N/A</v>
      </c>
      <c r="K362" s="185" t="e">
        <f t="shared" si="42"/>
        <v>#DIV/0!</v>
      </c>
      <c r="L362" s="185" t="e">
        <f t="shared" si="38"/>
        <v>#DIV/0!</v>
      </c>
      <c r="M362" s="186" t="str">
        <f t="shared" si="39"/>
        <v>PO</v>
      </c>
      <c r="N362" s="193" t="str">
        <f t="shared" si="40"/>
        <v>OK</v>
      </c>
    </row>
    <row r="363" spans="1:14" ht="14.25" customHeight="1" x14ac:dyDescent="0.25">
      <c r="A363" s="188" t="str">
        <f t="shared" si="43"/>
        <v/>
      </c>
      <c r="B363" s="265"/>
      <c r="C363" s="266"/>
      <c r="D363" s="264"/>
      <c r="E363" s="278"/>
      <c r="F363" s="301">
        <f t="shared" si="41"/>
        <v>0</v>
      </c>
      <c r="G363" s="317"/>
      <c r="H363" s="282"/>
      <c r="I363" s="271"/>
      <c r="J363" s="185" t="e">
        <f>HLOOKUP('Operational Worksheet'!H363,$B$768:$AA$770,3)</f>
        <v>#N/A</v>
      </c>
      <c r="K363" s="185" t="e">
        <f t="shared" si="42"/>
        <v>#DIV/0!</v>
      </c>
      <c r="L363" s="185" t="e">
        <f t="shared" si="38"/>
        <v>#DIV/0!</v>
      </c>
      <c r="M363" s="186" t="str">
        <f t="shared" si="39"/>
        <v>PO</v>
      </c>
      <c r="N363" s="193" t="str">
        <f t="shared" si="40"/>
        <v>OK</v>
      </c>
    </row>
    <row r="364" spans="1:14" ht="14.25" customHeight="1" x14ac:dyDescent="0.25">
      <c r="A364" s="188" t="str">
        <f t="shared" si="43"/>
        <v/>
      </c>
      <c r="B364" s="265"/>
      <c r="C364" s="266"/>
      <c r="D364" s="264"/>
      <c r="E364" s="278"/>
      <c r="F364" s="301">
        <f t="shared" si="41"/>
        <v>0</v>
      </c>
      <c r="G364" s="317"/>
      <c r="H364" s="282"/>
      <c r="I364" s="271"/>
      <c r="J364" s="185" t="e">
        <f>HLOOKUP('Operational Worksheet'!H364,$B$768:$AA$770,3)</f>
        <v>#N/A</v>
      </c>
      <c r="K364" s="185" t="e">
        <f t="shared" si="42"/>
        <v>#DIV/0!</v>
      </c>
      <c r="L364" s="185" t="e">
        <f t="shared" si="38"/>
        <v>#DIV/0!</v>
      </c>
      <c r="M364" s="186" t="str">
        <f t="shared" si="39"/>
        <v>PO</v>
      </c>
      <c r="N364" s="193" t="str">
        <f t="shared" si="40"/>
        <v>OK</v>
      </c>
    </row>
    <row r="365" spans="1:14" ht="14.25" customHeight="1" x14ac:dyDescent="0.25">
      <c r="A365" s="188" t="str">
        <f t="shared" si="43"/>
        <v/>
      </c>
      <c r="B365" s="265"/>
      <c r="C365" s="266"/>
      <c r="D365" s="264"/>
      <c r="E365" s="278"/>
      <c r="F365" s="301">
        <f t="shared" si="41"/>
        <v>0</v>
      </c>
      <c r="G365" s="317"/>
      <c r="H365" s="282"/>
      <c r="I365" s="271"/>
      <c r="J365" s="185" t="e">
        <f>HLOOKUP('Operational Worksheet'!H365,$B$768:$AA$770,3)</f>
        <v>#N/A</v>
      </c>
      <c r="K365" s="185" t="e">
        <f t="shared" si="42"/>
        <v>#DIV/0!</v>
      </c>
      <c r="L365" s="185" t="e">
        <f t="shared" si="38"/>
        <v>#DIV/0!</v>
      </c>
      <c r="M365" s="186" t="str">
        <f t="shared" si="39"/>
        <v>PO</v>
      </c>
      <c r="N365" s="193" t="str">
        <f t="shared" si="40"/>
        <v>OK</v>
      </c>
    </row>
    <row r="366" spans="1:14" ht="14.25" customHeight="1" x14ac:dyDescent="0.25">
      <c r="A366" s="188" t="str">
        <f t="shared" si="43"/>
        <v/>
      </c>
      <c r="B366" s="265"/>
      <c r="C366" s="266"/>
      <c r="D366" s="264"/>
      <c r="E366" s="278"/>
      <c r="F366" s="301">
        <f t="shared" si="41"/>
        <v>0</v>
      </c>
      <c r="G366" s="317"/>
      <c r="H366" s="282"/>
      <c r="I366" s="271"/>
      <c r="J366" s="185" t="e">
        <f>HLOOKUP('Operational Worksheet'!H366,$B$768:$AA$770,3)</f>
        <v>#N/A</v>
      </c>
      <c r="K366" s="185" t="e">
        <f t="shared" si="42"/>
        <v>#DIV/0!</v>
      </c>
      <c r="L366" s="185" t="e">
        <f t="shared" si="38"/>
        <v>#DIV/0!</v>
      </c>
      <c r="M366" s="186" t="str">
        <f t="shared" si="39"/>
        <v>PO</v>
      </c>
      <c r="N366" s="193" t="str">
        <f t="shared" si="40"/>
        <v>OK</v>
      </c>
    </row>
    <row r="367" spans="1:14" ht="14.25" customHeight="1" x14ac:dyDescent="0.25">
      <c r="A367" s="194" t="str">
        <f t="shared" si="43"/>
        <v/>
      </c>
      <c r="B367" s="267"/>
      <c r="C367" s="268"/>
      <c r="D367" s="294"/>
      <c r="E367" s="295"/>
      <c r="F367" s="301">
        <f t="shared" si="41"/>
        <v>0</v>
      </c>
      <c r="G367" s="320"/>
      <c r="H367" s="296"/>
      <c r="I367" s="297"/>
      <c r="J367" s="185" t="e">
        <f>HLOOKUP('Operational Worksheet'!H367,$B$768:$AA$770,3)</f>
        <v>#N/A</v>
      </c>
      <c r="K367" s="185" t="e">
        <f t="shared" si="42"/>
        <v>#DIV/0!</v>
      </c>
      <c r="L367" s="292" t="e">
        <f t="shared" si="38"/>
        <v>#DIV/0!</v>
      </c>
      <c r="M367" s="293" t="str">
        <f t="shared" si="39"/>
        <v>PO</v>
      </c>
      <c r="N367" s="197" t="str">
        <f t="shared" si="40"/>
        <v>OK</v>
      </c>
    </row>
    <row r="368" spans="1:14" ht="14.25" customHeight="1" x14ac:dyDescent="0.25">
      <c r="A368" s="188" t="str">
        <f t="shared" ref="A368:A391" si="44">IF(M368=MIN($M$368:$M$391),1,"")</f>
        <v/>
      </c>
      <c r="B368" s="285"/>
      <c r="C368" s="266"/>
      <c r="D368" s="264"/>
      <c r="E368" s="278"/>
      <c r="F368" s="301">
        <f t="shared" si="41"/>
        <v>0</v>
      </c>
      <c r="G368" s="317"/>
      <c r="H368" s="282"/>
      <c r="I368" s="271"/>
      <c r="J368" s="185" t="e">
        <f>HLOOKUP('Operational Worksheet'!H368,$B$768:$AA$770,3)</f>
        <v>#N/A</v>
      </c>
      <c r="K368" s="185" t="e">
        <f t="shared" si="42"/>
        <v>#DIV/0!</v>
      </c>
      <c r="L368" s="286" t="e">
        <f t="shared" si="38"/>
        <v>#DIV/0!</v>
      </c>
      <c r="M368" s="287" t="str">
        <f t="shared" si="39"/>
        <v>PO</v>
      </c>
      <c r="N368" s="193" t="str">
        <f t="shared" si="40"/>
        <v>OK</v>
      </c>
    </row>
    <row r="369" spans="1:14" ht="14.25" customHeight="1" x14ac:dyDescent="0.25">
      <c r="A369" s="188" t="str">
        <f t="shared" si="44"/>
        <v/>
      </c>
      <c r="B369" s="265"/>
      <c r="C369" s="266"/>
      <c r="D369" s="264"/>
      <c r="E369" s="278"/>
      <c r="F369" s="301">
        <f t="shared" si="41"/>
        <v>0</v>
      </c>
      <c r="G369" s="317"/>
      <c r="H369" s="282"/>
      <c r="I369" s="271"/>
      <c r="J369" s="185" t="e">
        <f>HLOOKUP('Operational Worksheet'!H369,$B$768:$AA$770,3)</f>
        <v>#N/A</v>
      </c>
      <c r="K369" s="185" t="e">
        <f t="shared" si="42"/>
        <v>#DIV/0!</v>
      </c>
      <c r="L369" s="185" t="e">
        <f t="shared" si="38"/>
        <v>#DIV/0!</v>
      </c>
      <c r="M369" s="186" t="str">
        <f t="shared" si="39"/>
        <v>PO</v>
      </c>
      <c r="N369" s="193" t="str">
        <f t="shared" si="40"/>
        <v>OK</v>
      </c>
    </row>
    <row r="370" spans="1:14" ht="14.25" customHeight="1" x14ac:dyDescent="0.25">
      <c r="A370" s="188" t="str">
        <f t="shared" si="44"/>
        <v/>
      </c>
      <c r="B370" s="265"/>
      <c r="C370" s="266"/>
      <c r="D370" s="264"/>
      <c r="E370" s="278"/>
      <c r="F370" s="301">
        <f t="shared" si="41"/>
        <v>0</v>
      </c>
      <c r="G370" s="317"/>
      <c r="H370" s="282"/>
      <c r="I370" s="271"/>
      <c r="J370" s="185" t="e">
        <f>HLOOKUP('Operational Worksheet'!H370,$B$768:$AA$770,3)</f>
        <v>#N/A</v>
      </c>
      <c r="K370" s="185" t="e">
        <f t="shared" si="42"/>
        <v>#DIV/0!</v>
      </c>
      <c r="L370" s="185" t="e">
        <f t="shared" si="38"/>
        <v>#DIV/0!</v>
      </c>
      <c r="M370" s="186" t="str">
        <f t="shared" si="39"/>
        <v>PO</v>
      </c>
      <c r="N370" s="193" t="str">
        <f t="shared" si="40"/>
        <v>OK</v>
      </c>
    </row>
    <row r="371" spans="1:14" ht="14.25" customHeight="1" x14ac:dyDescent="0.25">
      <c r="A371" s="188" t="str">
        <f t="shared" si="44"/>
        <v/>
      </c>
      <c r="B371" s="265"/>
      <c r="C371" s="266"/>
      <c r="D371" s="264"/>
      <c r="E371" s="278"/>
      <c r="F371" s="301">
        <f t="shared" si="41"/>
        <v>0</v>
      </c>
      <c r="G371" s="317"/>
      <c r="H371" s="282"/>
      <c r="I371" s="271"/>
      <c r="J371" s="185" t="e">
        <f>HLOOKUP('Operational Worksheet'!H371,$B$768:$AA$770,3)</f>
        <v>#N/A</v>
      </c>
      <c r="K371" s="185" t="e">
        <f t="shared" si="42"/>
        <v>#DIV/0!</v>
      </c>
      <c r="L371" s="185" t="e">
        <f t="shared" si="38"/>
        <v>#DIV/0!</v>
      </c>
      <c r="M371" s="186" t="str">
        <f t="shared" si="39"/>
        <v>PO</v>
      </c>
      <c r="N371" s="193" t="str">
        <f t="shared" si="40"/>
        <v>OK</v>
      </c>
    </row>
    <row r="372" spans="1:14" ht="14.25" customHeight="1" x14ac:dyDescent="0.25">
      <c r="A372" s="188" t="str">
        <f t="shared" si="44"/>
        <v/>
      </c>
      <c r="B372" s="265"/>
      <c r="C372" s="266"/>
      <c r="D372" s="264"/>
      <c r="E372" s="278"/>
      <c r="F372" s="301">
        <f t="shared" si="41"/>
        <v>0</v>
      </c>
      <c r="G372" s="319"/>
      <c r="H372" s="282"/>
      <c r="I372" s="271"/>
      <c r="J372" s="185" t="e">
        <f>HLOOKUP('Operational Worksheet'!H372,$B$768:$AA$770,3)</f>
        <v>#N/A</v>
      </c>
      <c r="K372" s="185" t="e">
        <f t="shared" si="42"/>
        <v>#DIV/0!</v>
      </c>
      <c r="L372" s="185" t="e">
        <f t="shared" si="38"/>
        <v>#DIV/0!</v>
      </c>
      <c r="M372" s="186" t="str">
        <f t="shared" si="39"/>
        <v>PO</v>
      </c>
      <c r="N372" s="193" t="str">
        <f t="shared" si="40"/>
        <v>OK</v>
      </c>
    </row>
    <row r="373" spans="1:14" ht="14.25" customHeight="1" x14ac:dyDescent="0.25">
      <c r="A373" s="188" t="str">
        <f t="shared" si="44"/>
        <v/>
      </c>
      <c r="B373" s="265"/>
      <c r="C373" s="266"/>
      <c r="D373" s="264"/>
      <c r="E373" s="278"/>
      <c r="F373" s="301">
        <f t="shared" si="41"/>
        <v>0</v>
      </c>
      <c r="G373" s="317"/>
      <c r="H373" s="282"/>
      <c r="I373" s="271"/>
      <c r="J373" s="185" t="e">
        <f>HLOOKUP('Operational Worksheet'!H373,$B$768:$AA$770,3)</f>
        <v>#N/A</v>
      </c>
      <c r="K373" s="185" t="e">
        <f t="shared" si="42"/>
        <v>#DIV/0!</v>
      </c>
      <c r="L373" s="185" t="e">
        <f t="shared" si="38"/>
        <v>#DIV/0!</v>
      </c>
      <c r="M373" s="186" t="str">
        <f t="shared" si="39"/>
        <v>PO</v>
      </c>
      <c r="N373" s="193" t="str">
        <f t="shared" si="40"/>
        <v>OK</v>
      </c>
    </row>
    <row r="374" spans="1:14" ht="14.25" customHeight="1" x14ac:dyDescent="0.25">
      <c r="A374" s="188" t="str">
        <f t="shared" si="44"/>
        <v/>
      </c>
      <c r="B374" s="265"/>
      <c r="C374" s="266"/>
      <c r="D374" s="264"/>
      <c r="E374" s="278"/>
      <c r="F374" s="301">
        <f t="shared" si="41"/>
        <v>0</v>
      </c>
      <c r="G374" s="317"/>
      <c r="H374" s="282"/>
      <c r="I374" s="271"/>
      <c r="J374" s="185" t="e">
        <f>HLOOKUP('Operational Worksheet'!H374,$B$768:$AA$770,3)</f>
        <v>#N/A</v>
      </c>
      <c r="K374" s="185" t="e">
        <f t="shared" si="42"/>
        <v>#DIV/0!</v>
      </c>
      <c r="L374" s="185" t="e">
        <f t="shared" si="38"/>
        <v>#DIV/0!</v>
      </c>
      <c r="M374" s="186" t="str">
        <f t="shared" si="39"/>
        <v>PO</v>
      </c>
      <c r="N374" s="193" t="str">
        <f t="shared" si="40"/>
        <v>OK</v>
      </c>
    </row>
    <row r="375" spans="1:14" ht="14.25" customHeight="1" x14ac:dyDescent="0.25">
      <c r="A375" s="188" t="str">
        <f t="shared" si="44"/>
        <v/>
      </c>
      <c r="B375" s="265"/>
      <c r="C375" s="266"/>
      <c r="D375" s="264"/>
      <c r="E375" s="278"/>
      <c r="F375" s="301">
        <f t="shared" si="41"/>
        <v>0</v>
      </c>
      <c r="G375" s="317"/>
      <c r="H375" s="282"/>
      <c r="I375" s="271"/>
      <c r="J375" s="185" t="e">
        <f>HLOOKUP('Operational Worksheet'!H375,$B$768:$AA$770,3)</f>
        <v>#N/A</v>
      </c>
      <c r="K375" s="185" t="e">
        <f t="shared" si="42"/>
        <v>#DIV/0!</v>
      </c>
      <c r="L375" s="185" t="e">
        <f t="shared" si="38"/>
        <v>#DIV/0!</v>
      </c>
      <c r="M375" s="186" t="str">
        <f t="shared" si="39"/>
        <v>PO</v>
      </c>
      <c r="N375" s="193" t="str">
        <f t="shared" si="40"/>
        <v>OK</v>
      </c>
    </row>
    <row r="376" spans="1:14" ht="14.25" customHeight="1" x14ac:dyDescent="0.25">
      <c r="A376" s="188" t="str">
        <f t="shared" si="44"/>
        <v/>
      </c>
      <c r="B376" s="265"/>
      <c r="C376" s="266"/>
      <c r="D376" s="264"/>
      <c r="E376" s="278"/>
      <c r="F376" s="301">
        <f t="shared" si="41"/>
        <v>0</v>
      </c>
      <c r="G376" s="317"/>
      <c r="H376" s="282"/>
      <c r="I376" s="271"/>
      <c r="J376" s="185" t="e">
        <f>HLOOKUP('Operational Worksheet'!H376,$B$768:$AA$770,3)</f>
        <v>#N/A</v>
      </c>
      <c r="K376" s="185" t="e">
        <f t="shared" si="42"/>
        <v>#DIV/0!</v>
      </c>
      <c r="L376" s="185" t="e">
        <f t="shared" si="38"/>
        <v>#DIV/0!</v>
      </c>
      <c r="M376" s="186" t="str">
        <f t="shared" si="39"/>
        <v>PO</v>
      </c>
      <c r="N376" s="193" t="str">
        <f t="shared" si="40"/>
        <v>OK</v>
      </c>
    </row>
    <row r="377" spans="1:14" ht="14.25" customHeight="1" x14ac:dyDescent="0.25">
      <c r="A377" s="188" t="str">
        <f t="shared" si="44"/>
        <v/>
      </c>
      <c r="B377" s="265"/>
      <c r="C377" s="266"/>
      <c r="D377" s="264"/>
      <c r="E377" s="278"/>
      <c r="F377" s="301">
        <f t="shared" si="41"/>
        <v>0</v>
      </c>
      <c r="G377" s="319"/>
      <c r="H377" s="282"/>
      <c r="I377" s="271"/>
      <c r="J377" s="185" t="e">
        <f>HLOOKUP('Operational Worksheet'!H377,$B$768:$AA$770,3)</f>
        <v>#N/A</v>
      </c>
      <c r="K377" s="185" t="e">
        <f t="shared" si="42"/>
        <v>#DIV/0!</v>
      </c>
      <c r="L377" s="185" t="e">
        <f t="shared" si="38"/>
        <v>#DIV/0!</v>
      </c>
      <c r="M377" s="186" t="str">
        <f t="shared" si="39"/>
        <v>PO</v>
      </c>
      <c r="N377" s="193" t="str">
        <f t="shared" si="40"/>
        <v>OK</v>
      </c>
    </row>
    <row r="378" spans="1:14" ht="14.25" customHeight="1" x14ac:dyDescent="0.25">
      <c r="A378" s="188" t="str">
        <f t="shared" si="44"/>
        <v/>
      </c>
      <c r="B378" s="265"/>
      <c r="C378" s="266"/>
      <c r="D378" s="264"/>
      <c r="E378" s="278"/>
      <c r="F378" s="301">
        <f t="shared" si="41"/>
        <v>0</v>
      </c>
      <c r="G378" s="317"/>
      <c r="H378" s="282"/>
      <c r="I378" s="271"/>
      <c r="J378" s="185" t="e">
        <f>HLOOKUP('Operational Worksheet'!H378,$B$768:$AA$770,3)</f>
        <v>#N/A</v>
      </c>
      <c r="K378" s="185" t="e">
        <f t="shared" si="42"/>
        <v>#DIV/0!</v>
      </c>
      <c r="L378" s="185" t="e">
        <f t="shared" si="38"/>
        <v>#DIV/0!</v>
      </c>
      <c r="M378" s="186" t="str">
        <f t="shared" si="39"/>
        <v>PO</v>
      </c>
      <c r="N378" s="193" t="str">
        <f t="shared" si="40"/>
        <v>OK</v>
      </c>
    </row>
    <row r="379" spans="1:14" ht="14.25" customHeight="1" x14ac:dyDescent="0.25">
      <c r="A379" s="188" t="str">
        <f t="shared" si="44"/>
        <v/>
      </c>
      <c r="B379" s="265"/>
      <c r="C379" s="266"/>
      <c r="D379" s="264"/>
      <c r="E379" s="278"/>
      <c r="F379" s="301">
        <f t="shared" si="41"/>
        <v>0</v>
      </c>
      <c r="G379" s="317"/>
      <c r="H379" s="282"/>
      <c r="I379" s="271"/>
      <c r="J379" s="185" t="e">
        <f>HLOOKUP('Operational Worksheet'!H379,$B$768:$AA$770,3)</f>
        <v>#N/A</v>
      </c>
      <c r="K379" s="185" t="e">
        <f t="shared" si="42"/>
        <v>#DIV/0!</v>
      </c>
      <c r="L379" s="185" t="e">
        <f t="shared" si="38"/>
        <v>#DIV/0!</v>
      </c>
      <c r="M379" s="186" t="str">
        <f t="shared" si="39"/>
        <v>PO</v>
      </c>
      <c r="N379" s="193" t="str">
        <f t="shared" si="40"/>
        <v>OK</v>
      </c>
    </row>
    <row r="380" spans="1:14" ht="14.25" customHeight="1" x14ac:dyDescent="0.25">
      <c r="A380" s="188" t="str">
        <f t="shared" si="44"/>
        <v/>
      </c>
      <c r="B380" s="265"/>
      <c r="C380" s="266"/>
      <c r="D380" s="264"/>
      <c r="E380" s="278"/>
      <c r="F380" s="301">
        <f t="shared" si="41"/>
        <v>0</v>
      </c>
      <c r="G380" s="317"/>
      <c r="H380" s="282"/>
      <c r="I380" s="271"/>
      <c r="J380" s="185" t="e">
        <f>HLOOKUP('Operational Worksheet'!H380,$B$768:$AA$770,3)</f>
        <v>#N/A</v>
      </c>
      <c r="K380" s="185" t="e">
        <f t="shared" si="42"/>
        <v>#DIV/0!</v>
      </c>
      <c r="L380" s="185" t="e">
        <f t="shared" si="38"/>
        <v>#DIV/0!</v>
      </c>
      <c r="M380" s="186" t="str">
        <f t="shared" si="39"/>
        <v>PO</v>
      </c>
      <c r="N380" s="193" t="str">
        <f t="shared" si="40"/>
        <v>OK</v>
      </c>
    </row>
    <row r="381" spans="1:14" ht="14.25" customHeight="1" x14ac:dyDescent="0.25">
      <c r="A381" s="188" t="str">
        <f t="shared" si="44"/>
        <v/>
      </c>
      <c r="B381" s="265"/>
      <c r="C381" s="266"/>
      <c r="D381" s="264"/>
      <c r="E381" s="278"/>
      <c r="F381" s="301">
        <f t="shared" si="41"/>
        <v>0</v>
      </c>
      <c r="G381" s="317"/>
      <c r="H381" s="282"/>
      <c r="I381" s="271"/>
      <c r="J381" s="185" t="e">
        <f>HLOOKUP('Operational Worksheet'!H381,$B$768:$AA$770,3)</f>
        <v>#N/A</v>
      </c>
      <c r="K381" s="185" t="e">
        <f t="shared" si="42"/>
        <v>#DIV/0!</v>
      </c>
      <c r="L381" s="185" t="e">
        <f t="shared" si="38"/>
        <v>#DIV/0!</v>
      </c>
      <c r="M381" s="186" t="str">
        <f t="shared" si="39"/>
        <v>PO</v>
      </c>
      <c r="N381" s="193" t="str">
        <f t="shared" si="40"/>
        <v>OK</v>
      </c>
    </row>
    <row r="382" spans="1:14" ht="14.25" customHeight="1" x14ac:dyDescent="0.25">
      <c r="A382" s="188" t="str">
        <f t="shared" si="44"/>
        <v/>
      </c>
      <c r="B382" s="265"/>
      <c r="C382" s="266"/>
      <c r="D382" s="264"/>
      <c r="E382" s="278"/>
      <c r="F382" s="301">
        <f t="shared" si="41"/>
        <v>0</v>
      </c>
      <c r="G382" s="319"/>
      <c r="H382" s="282"/>
      <c r="I382" s="271"/>
      <c r="J382" s="185" t="e">
        <f>HLOOKUP('Operational Worksheet'!H382,$B$768:$AA$770,3)</f>
        <v>#N/A</v>
      </c>
      <c r="K382" s="185" t="e">
        <f t="shared" si="42"/>
        <v>#DIV/0!</v>
      </c>
      <c r="L382" s="185" t="e">
        <f t="shared" si="38"/>
        <v>#DIV/0!</v>
      </c>
      <c r="M382" s="186" t="str">
        <f t="shared" si="39"/>
        <v>PO</v>
      </c>
      <c r="N382" s="193" t="str">
        <f t="shared" si="40"/>
        <v>OK</v>
      </c>
    </row>
    <row r="383" spans="1:14" ht="14.25" customHeight="1" x14ac:dyDescent="0.25">
      <c r="A383" s="188" t="str">
        <f t="shared" si="44"/>
        <v/>
      </c>
      <c r="B383" s="265"/>
      <c r="C383" s="266"/>
      <c r="D383" s="264"/>
      <c r="E383" s="278"/>
      <c r="F383" s="301">
        <f t="shared" si="41"/>
        <v>0</v>
      </c>
      <c r="G383" s="317"/>
      <c r="H383" s="282"/>
      <c r="I383" s="271"/>
      <c r="J383" s="185" t="e">
        <f>HLOOKUP('Operational Worksheet'!H383,$B$768:$AA$770,3)</f>
        <v>#N/A</v>
      </c>
      <c r="K383" s="185" t="e">
        <f t="shared" si="42"/>
        <v>#DIV/0!</v>
      </c>
      <c r="L383" s="185" t="e">
        <f t="shared" si="38"/>
        <v>#DIV/0!</v>
      </c>
      <c r="M383" s="186" t="str">
        <f t="shared" si="39"/>
        <v>PO</v>
      </c>
      <c r="N383" s="193" t="str">
        <f t="shared" si="40"/>
        <v>OK</v>
      </c>
    </row>
    <row r="384" spans="1:14" ht="14.25" customHeight="1" x14ac:dyDescent="0.25">
      <c r="A384" s="188" t="str">
        <f t="shared" si="44"/>
        <v/>
      </c>
      <c r="B384" s="265"/>
      <c r="C384" s="266"/>
      <c r="D384" s="264"/>
      <c r="E384" s="278"/>
      <c r="F384" s="301">
        <f t="shared" si="41"/>
        <v>0</v>
      </c>
      <c r="G384" s="317"/>
      <c r="H384" s="282"/>
      <c r="I384" s="271"/>
      <c r="J384" s="185" t="e">
        <f>HLOOKUP('Operational Worksheet'!H384,$B$768:$AA$770,3)</f>
        <v>#N/A</v>
      </c>
      <c r="K384" s="185" t="e">
        <f t="shared" si="42"/>
        <v>#DIV/0!</v>
      </c>
      <c r="L384" s="185" t="e">
        <f t="shared" si="38"/>
        <v>#DIV/0!</v>
      </c>
      <c r="M384" s="186" t="str">
        <f t="shared" si="39"/>
        <v>PO</v>
      </c>
      <c r="N384" s="193" t="str">
        <f t="shared" si="40"/>
        <v>OK</v>
      </c>
    </row>
    <row r="385" spans="1:14" ht="14.25" customHeight="1" x14ac:dyDescent="0.25">
      <c r="A385" s="188" t="str">
        <f t="shared" si="44"/>
        <v/>
      </c>
      <c r="B385" s="265"/>
      <c r="C385" s="266"/>
      <c r="D385" s="264"/>
      <c r="E385" s="278"/>
      <c r="F385" s="301">
        <f t="shared" si="41"/>
        <v>0</v>
      </c>
      <c r="G385" s="317"/>
      <c r="H385" s="282"/>
      <c r="I385" s="271"/>
      <c r="J385" s="185" t="e">
        <f>HLOOKUP('Operational Worksheet'!H385,$B$768:$AA$770,3)</f>
        <v>#N/A</v>
      </c>
      <c r="K385" s="185" t="e">
        <f t="shared" si="42"/>
        <v>#DIV/0!</v>
      </c>
      <c r="L385" s="185" t="e">
        <f t="shared" si="38"/>
        <v>#DIV/0!</v>
      </c>
      <c r="M385" s="186" t="str">
        <f t="shared" si="39"/>
        <v>PO</v>
      </c>
      <c r="N385" s="193" t="str">
        <f t="shared" si="40"/>
        <v>OK</v>
      </c>
    </row>
    <row r="386" spans="1:14" ht="14.25" customHeight="1" x14ac:dyDescent="0.25">
      <c r="A386" s="188" t="str">
        <f t="shared" si="44"/>
        <v/>
      </c>
      <c r="B386" s="265"/>
      <c r="C386" s="266"/>
      <c r="D386" s="264"/>
      <c r="E386" s="278"/>
      <c r="F386" s="301">
        <f t="shared" si="41"/>
        <v>0</v>
      </c>
      <c r="G386" s="317"/>
      <c r="H386" s="282"/>
      <c r="I386" s="271"/>
      <c r="J386" s="185" t="e">
        <f>HLOOKUP('Operational Worksheet'!H386,$B$768:$AA$770,3)</f>
        <v>#N/A</v>
      </c>
      <c r="K386" s="185" t="e">
        <f t="shared" si="42"/>
        <v>#DIV/0!</v>
      </c>
      <c r="L386" s="185" t="e">
        <f t="shared" si="38"/>
        <v>#DIV/0!</v>
      </c>
      <c r="M386" s="186" t="str">
        <f t="shared" si="39"/>
        <v>PO</v>
      </c>
      <c r="N386" s="193" t="str">
        <f t="shared" si="40"/>
        <v>OK</v>
      </c>
    </row>
    <row r="387" spans="1:14" ht="14.25" customHeight="1" x14ac:dyDescent="0.25">
      <c r="A387" s="188" t="str">
        <f t="shared" si="44"/>
        <v/>
      </c>
      <c r="B387" s="265"/>
      <c r="C387" s="266"/>
      <c r="D387" s="264"/>
      <c r="E387" s="278"/>
      <c r="F387" s="301">
        <f t="shared" si="41"/>
        <v>0</v>
      </c>
      <c r="G387" s="319"/>
      <c r="H387" s="282"/>
      <c r="I387" s="271"/>
      <c r="J387" s="185" t="e">
        <f>HLOOKUP('Operational Worksheet'!H387,$B$768:$AA$770,3)</f>
        <v>#N/A</v>
      </c>
      <c r="K387" s="185" t="e">
        <f t="shared" si="42"/>
        <v>#DIV/0!</v>
      </c>
      <c r="L387" s="185" t="e">
        <f t="shared" si="38"/>
        <v>#DIV/0!</v>
      </c>
      <c r="M387" s="186" t="str">
        <f t="shared" si="39"/>
        <v>PO</v>
      </c>
      <c r="N387" s="193" t="str">
        <f t="shared" si="40"/>
        <v>OK</v>
      </c>
    </row>
    <row r="388" spans="1:14" ht="14.25" customHeight="1" x14ac:dyDescent="0.25">
      <c r="A388" s="188" t="str">
        <f t="shared" si="44"/>
        <v/>
      </c>
      <c r="B388" s="265"/>
      <c r="C388" s="266"/>
      <c r="D388" s="264"/>
      <c r="E388" s="278"/>
      <c r="F388" s="301">
        <f t="shared" si="41"/>
        <v>0</v>
      </c>
      <c r="G388" s="317"/>
      <c r="H388" s="282"/>
      <c r="I388" s="271"/>
      <c r="J388" s="185" t="e">
        <f>HLOOKUP('Operational Worksheet'!H388,$B$768:$AA$770,3)</f>
        <v>#N/A</v>
      </c>
      <c r="K388" s="185" t="e">
        <f t="shared" si="42"/>
        <v>#DIV/0!</v>
      </c>
      <c r="L388" s="185" t="e">
        <f t="shared" si="38"/>
        <v>#DIV/0!</v>
      </c>
      <c r="M388" s="186" t="str">
        <f t="shared" si="39"/>
        <v>PO</v>
      </c>
      <c r="N388" s="193" t="str">
        <f t="shared" si="40"/>
        <v>OK</v>
      </c>
    </row>
    <row r="389" spans="1:14" ht="14.25" customHeight="1" x14ac:dyDescent="0.25">
      <c r="A389" s="188" t="str">
        <f t="shared" si="44"/>
        <v/>
      </c>
      <c r="B389" s="265"/>
      <c r="C389" s="266"/>
      <c r="D389" s="264"/>
      <c r="E389" s="278"/>
      <c r="F389" s="301">
        <f t="shared" si="41"/>
        <v>0</v>
      </c>
      <c r="G389" s="317"/>
      <c r="H389" s="282"/>
      <c r="I389" s="271"/>
      <c r="J389" s="185" t="e">
        <f>HLOOKUP('Operational Worksheet'!H389,$B$768:$AA$770,3)</f>
        <v>#N/A</v>
      </c>
      <c r="K389" s="185" t="e">
        <f t="shared" si="42"/>
        <v>#DIV/0!</v>
      </c>
      <c r="L389" s="185" t="e">
        <f t="shared" si="38"/>
        <v>#DIV/0!</v>
      </c>
      <c r="M389" s="186" t="str">
        <f t="shared" si="39"/>
        <v>PO</v>
      </c>
      <c r="N389" s="193" t="str">
        <f t="shared" si="40"/>
        <v>OK</v>
      </c>
    </row>
    <row r="390" spans="1:14" ht="14.25" customHeight="1" x14ac:dyDescent="0.25">
      <c r="A390" s="188" t="str">
        <f t="shared" si="44"/>
        <v/>
      </c>
      <c r="B390" s="265"/>
      <c r="C390" s="266"/>
      <c r="D390" s="264"/>
      <c r="E390" s="278"/>
      <c r="F390" s="301">
        <f t="shared" si="41"/>
        <v>0</v>
      </c>
      <c r="G390" s="317"/>
      <c r="H390" s="282"/>
      <c r="I390" s="271"/>
      <c r="J390" s="185" t="e">
        <f>HLOOKUP('Operational Worksheet'!H390,$B$768:$AA$770,3)</f>
        <v>#N/A</v>
      </c>
      <c r="K390" s="185" t="e">
        <f t="shared" si="42"/>
        <v>#DIV/0!</v>
      </c>
      <c r="L390" s="185" t="e">
        <f t="shared" si="38"/>
        <v>#DIV/0!</v>
      </c>
      <c r="M390" s="186" t="str">
        <f t="shared" si="39"/>
        <v>PO</v>
      </c>
      <c r="N390" s="193" t="str">
        <f t="shared" si="40"/>
        <v>OK</v>
      </c>
    </row>
    <row r="391" spans="1:14" ht="14.25" customHeight="1" x14ac:dyDescent="0.25">
      <c r="A391" s="194" t="str">
        <f t="shared" si="44"/>
        <v/>
      </c>
      <c r="B391" s="267"/>
      <c r="C391" s="268"/>
      <c r="D391" s="294"/>
      <c r="E391" s="295"/>
      <c r="F391" s="301">
        <f t="shared" si="41"/>
        <v>0</v>
      </c>
      <c r="G391" s="318"/>
      <c r="H391" s="296"/>
      <c r="I391" s="297"/>
      <c r="J391" s="185" t="e">
        <f>HLOOKUP('Operational Worksheet'!H391,$B$768:$AA$770,3)</f>
        <v>#N/A</v>
      </c>
      <c r="K391" s="185" t="e">
        <f t="shared" si="42"/>
        <v>#DIV/0!</v>
      </c>
      <c r="L391" s="292" t="e">
        <f t="shared" si="38"/>
        <v>#DIV/0!</v>
      </c>
      <c r="M391" s="293" t="str">
        <f t="shared" si="39"/>
        <v>PO</v>
      </c>
      <c r="N391" s="197" t="str">
        <f t="shared" si="40"/>
        <v>OK</v>
      </c>
    </row>
    <row r="392" spans="1:14" ht="14.25" customHeight="1" x14ac:dyDescent="0.25">
      <c r="A392" s="188" t="str">
        <f t="shared" ref="A392:A415" si="45">IF(M392=MIN($M$392:$M$415),1,"")</f>
        <v/>
      </c>
      <c r="B392" s="285"/>
      <c r="C392" s="266"/>
      <c r="D392" s="264"/>
      <c r="E392" s="278"/>
      <c r="F392" s="301">
        <f t="shared" si="41"/>
        <v>0</v>
      </c>
      <c r="G392" s="319"/>
      <c r="H392" s="282"/>
      <c r="I392" s="271"/>
      <c r="J392" s="185" t="e">
        <f>HLOOKUP('Operational Worksheet'!H392,$B$768:$AA$770,3)</f>
        <v>#N/A</v>
      </c>
      <c r="K392" s="185" t="e">
        <f t="shared" si="42"/>
        <v>#DIV/0!</v>
      </c>
      <c r="L392" s="286" t="e">
        <f t="shared" ref="L392:L455" si="46">K392*$I392</f>
        <v>#DIV/0!</v>
      </c>
      <c r="M392" s="287" t="str">
        <f t="shared" ref="M392:M455" si="47">IF(D392&gt;0,L392/J392,"PO")</f>
        <v>PO</v>
      </c>
      <c r="N392" s="193" t="str">
        <f t="shared" ref="N392:N455" si="48">+IF(M392&gt;=1, "OK","Alarm")</f>
        <v>OK</v>
      </c>
    </row>
    <row r="393" spans="1:14" ht="14.25" customHeight="1" x14ac:dyDescent="0.25">
      <c r="A393" s="188" t="str">
        <f t="shared" si="45"/>
        <v/>
      </c>
      <c r="B393" s="265"/>
      <c r="C393" s="266"/>
      <c r="D393" s="264"/>
      <c r="E393" s="278"/>
      <c r="F393" s="301">
        <f t="shared" ref="F393:F456" si="49">D393+E393</f>
        <v>0</v>
      </c>
      <c r="G393" s="317"/>
      <c r="H393" s="282"/>
      <c r="I393" s="271"/>
      <c r="J393" s="185" t="e">
        <f>HLOOKUP('Operational Worksheet'!H393,$B$768:$AA$770,3)</f>
        <v>#N/A</v>
      </c>
      <c r="K393" s="185" t="e">
        <f t="shared" ref="K393:K456" si="50">$J$764/F393*$L$764</f>
        <v>#DIV/0!</v>
      </c>
      <c r="L393" s="185" t="e">
        <f t="shared" si="46"/>
        <v>#DIV/0!</v>
      </c>
      <c r="M393" s="186" t="str">
        <f t="shared" si="47"/>
        <v>PO</v>
      </c>
      <c r="N393" s="193" t="str">
        <f t="shared" si="48"/>
        <v>OK</v>
      </c>
    </row>
    <row r="394" spans="1:14" ht="14.25" customHeight="1" x14ac:dyDescent="0.25">
      <c r="A394" s="188" t="str">
        <f t="shared" si="45"/>
        <v/>
      </c>
      <c r="B394" s="265"/>
      <c r="C394" s="266"/>
      <c r="D394" s="264"/>
      <c r="E394" s="278"/>
      <c r="F394" s="301">
        <f t="shared" si="49"/>
        <v>0</v>
      </c>
      <c r="G394" s="317"/>
      <c r="H394" s="282"/>
      <c r="I394" s="271"/>
      <c r="J394" s="185" t="e">
        <f>HLOOKUP('Operational Worksheet'!H394,$B$768:$AA$770,3)</f>
        <v>#N/A</v>
      </c>
      <c r="K394" s="185" t="e">
        <f t="shared" si="50"/>
        <v>#DIV/0!</v>
      </c>
      <c r="L394" s="185" t="e">
        <f t="shared" si="46"/>
        <v>#DIV/0!</v>
      </c>
      <c r="M394" s="186" t="str">
        <f t="shared" si="47"/>
        <v>PO</v>
      </c>
      <c r="N394" s="193" t="str">
        <f t="shared" si="48"/>
        <v>OK</v>
      </c>
    </row>
    <row r="395" spans="1:14" ht="14.25" customHeight="1" x14ac:dyDescent="0.25">
      <c r="A395" s="188" t="str">
        <f t="shared" si="45"/>
        <v/>
      </c>
      <c r="B395" s="265"/>
      <c r="C395" s="266"/>
      <c r="D395" s="264"/>
      <c r="E395" s="278"/>
      <c r="F395" s="301">
        <f t="shared" si="49"/>
        <v>0</v>
      </c>
      <c r="G395" s="317"/>
      <c r="H395" s="282"/>
      <c r="I395" s="271"/>
      <c r="J395" s="185" t="e">
        <f>HLOOKUP('Operational Worksheet'!H395,$B$768:$AA$770,3)</f>
        <v>#N/A</v>
      </c>
      <c r="K395" s="185" t="e">
        <f t="shared" si="50"/>
        <v>#DIV/0!</v>
      </c>
      <c r="L395" s="185" t="e">
        <f t="shared" si="46"/>
        <v>#DIV/0!</v>
      </c>
      <c r="M395" s="186" t="str">
        <f t="shared" si="47"/>
        <v>PO</v>
      </c>
      <c r="N395" s="193" t="str">
        <f t="shared" si="48"/>
        <v>OK</v>
      </c>
    </row>
    <row r="396" spans="1:14" ht="14.25" customHeight="1" x14ac:dyDescent="0.25">
      <c r="A396" s="188" t="str">
        <f t="shared" si="45"/>
        <v/>
      </c>
      <c r="B396" s="265"/>
      <c r="C396" s="266"/>
      <c r="D396" s="264"/>
      <c r="E396" s="278"/>
      <c r="F396" s="301">
        <f t="shared" si="49"/>
        <v>0</v>
      </c>
      <c r="G396" s="317"/>
      <c r="H396" s="282"/>
      <c r="I396" s="271"/>
      <c r="J396" s="185" t="e">
        <f>HLOOKUP('Operational Worksheet'!H396,$B$768:$AA$770,3)</f>
        <v>#N/A</v>
      </c>
      <c r="K396" s="185" t="e">
        <f t="shared" si="50"/>
        <v>#DIV/0!</v>
      </c>
      <c r="L396" s="185" t="e">
        <f t="shared" si="46"/>
        <v>#DIV/0!</v>
      </c>
      <c r="M396" s="186" t="str">
        <f t="shared" si="47"/>
        <v>PO</v>
      </c>
      <c r="N396" s="193" t="str">
        <f t="shared" si="48"/>
        <v>OK</v>
      </c>
    </row>
    <row r="397" spans="1:14" ht="14.25" customHeight="1" x14ac:dyDescent="0.25">
      <c r="A397" s="188" t="str">
        <f t="shared" si="45"/>
        <v/>
      </c>
      <c r="B397" s="265"/>
      <c r="C397" s="266"/>
      <c r="D397" s="264"/>
      <c r="E397" s="278"/>
      <c r="F397" s="301">
        <f t="shared" si="49"/>
        <v>0</v>
      </c>
      <c r="G397" s="319"/>
      <c r="H397" s="282"/>
      <c r="I397" s="271"/>
      <c r="J397" s="185" t="e">
        <f>HLOOKUP('Operational Worksheet'!H397,$B$768:$AA$770,3)</f>
        <v>#N/A</v>
      </c>
      <c r="K397" s="185" t="e">
        <f t="shared" si="50"/>
        <v>#DIV/0!</v>
      </c>
      <c r="L397" s="185" t="e">
        <f t="shared" si="46"/>
        <v>#DIV/0!</v>
      </c>
      <c r="M397" s="186" t="str">
        <f t="shared" si="47"/>
        <v>PO</v>
      </c>
      <c r="N397" s="193" t="str">
        <f t="shared" si="48"/>
        <v>OK</v>
      </c>
    </row>
    <row r="398" spans="1:14" ht="14.25" customHeight="1" x14ac:dyDescent="0.25">
      <c r="A398" s="188" t="str">
        <f t="shared" si="45"/>
        <v/>
      </c>
      <c r="B398" s="265"/>
      <c r="C398" s="266"/>
      <c r="D398" s="264"/>
      <c r="E398" s="278"/>
      <c r="F398" s="301">
        <f t="shared" si="49"/>
        <v>0</v>
      </c>
      <c r="G398" s="317"/>
      <c r="H398" s="282"/>
      <c r="I398" s="271"/>
      <c r="J398" s="185" t="e">
        <f>HLOOKUP('Operational Worksheet'!H398,$B$768:$AA$770,3)</f>
        <v>#N/A</v>
      </c>
      <c r="K398" s="185" t="e">
        <f t="shared" si="50"/>
        <v>#DIV/0!</v>
      </c>
      <c r="L398" s="185" t="e">
        <f t="shared" si="46"/>
        <v>#DIV/0!</v>
      </c>
      <c r="M398" s="186" t="str">
        <f t="shared" si="47"/>
        <v>PO</v>
      </c>
      <c r="N398" s="193" t="str">
        <f t="shared" si="48"/>
        <v>OK</v>
      </c>
    </row>
    <row r="399" spans="1:14" ht="14.25" customHeight="1" x14ac:dyDescent="0.25">
      <c r="A399" s="188" t="str">
        <f t="shared" si="45"/>
        <v/>
      </c>
      <c r="B399" s="265"/>
      <c r="C399" s="266"/>
      <c r="D399" s="264"/>
      <c r="E399" s="278"/>
      <c r="F399" s="301">
        <f t="shared" si="49"/>
        <v>0</v>
      </c>
      <c r="G399" s="317"/>
      <c r="H399" s="282"/>
      <c r="I399" s="271"/>
      <c r="J399" s="185" t="e">
        <f>HLOOKUP('Operational Worksheet'!H399,$B$768:$AA$770,3)</f>
        <v>#N/A</v>
      </c>
      <c r="K399" s="185" t="e">
        <f t="shared" si="50"/>
        <v>#DIV/0!</v>
      </c>
      <c r="L399" s="185" t="e">
        <f t="shared" si="46"/>
        <v>#DIV/0!</v>
      </c>
      <c r="M399" s="186" t="str">
        <f t="shared" si="47"/>
        <v>PO</v>
      </c>
      <c r="N399" s="193" t="str">
        <f t="shared" si="48"/>
        <v>OK</v>
      </c>
    </row>
    <row r="400" spans="1:14" ht="14.25" customHeight="1" x14ac:dyDescent="0.25">
      <c r="A400" s="188" t="str">
        <f t="shared" si="45"/>
        <v/>
      </c>
      <c r="B400" s="265"/>
      <c r="C400" s="266"/>
      <c r="D400" s="264"/>
      <c r="E400" s="278"/>
      <c r="F400" s="301">
        <f t="shared" si="49"/>
        <v>0</v>
      </c>
      <c r="G400" s="317"/>
      <c r="H400" s="282"/>
      <c r="I400" s="271"/>
      <c r="J400" s="185" t="e">
        <f>HLOOKUP('Operational Worksheet'!H400,$B$768:$AA$770,3)</f>
        <v>#N/A</v>
      </c>
      <c r="K400" s="185" t="e">
        <f t="shared" si="50"/>
        <v>#DIV/0!</v>
      </c>
      <c r="L400" s="185" t="e">
        <f t="shared" si="46"/>
        <v>#DIV/0!</v>
      </c>
      <c r="M400" s="186" t="str">
        <f t="shared" si="47"/>
        <v>PO</v>
      </c>
      <c r="N400" s="193" t="str">
        <f t="shared" si="48"/>
        <v>OK</v>
      </c>
    </row>
    <row r="401" spans="1:14" ht="14.25" customHeight="1" x14ac:dyDescent="0.25">
      <c r="A401" s="188" t="str">
        <f t="shared" si="45"/>
        <v/>
      </c>
      <c r="B401" s="265"/>
      <c r="C401" s="266"/>
      <c r="D401" s="264"/>
      <c r="E401" s="278"/>
      <c r="F401" s="301">
        <f t="shared" si="49"/>
        <v>0</v>
      </c>
      <c r="G401" s="317"/>
      <c r="H401" s="282"/>
      <c r="I401" s="271"/>
      <c r="J401" s="185" t="e">
        <f>HLOOKUP('Operational Worksheet'!H401,$B$768:$AA$770,3)</f>
        <v>#N/A</v>
      </c>
      <c r="K401" s="185" t="e">
        <f t="shared" si="50"/>
        <v>#DIV/0!</v>
      </c>
      <c r="L401" s="185" t="e">
        <f t="shared" si="46"/>
        <v>#DIV/0!</v>
      </c>
      <c r="M401" s="186" t="str">
        <f t="shared" si="47"/>
        <v>PO</v>
      </c>
      <c r="N401" s="193" t="str">
        <f t="shared" si="48"/>
        <v>OK</v>
      </c>
    </row>
    <row r="402" spans="1:14" ht="14.25" customHeight="1" x14ac:dyDescent="0.25">
      <c r="A402" s="188" t="str">
        <f t="shared" si="45"/>
        <v/>
      </c>
      <c r="B402" s="265"/>
      <c r="C402" s="266"/>
      <c r="D402" s="264"/>
      <c r="E402" s="278"/>
      <c r="F402" s="301">
        <f t="shared" si="49"/>
        <v>0</v>
      </c>
      <c r="G402" s="319"/>
      <c r="H402" s="282"/>
      <c r="I402" s="271"/>
      <c r="J402" s="185" t="e">
        <f>HLOOKUP('Operational Worksheet'!H402,$B$768:$AA$770,3)</f>
        <v>#N/A</v>
      </c>
      <c r="K402" s="185" t="e">
        <f t="shared" si="50"/>
        <v>#DIV/0!</v>
      </c>
      <c r="L402" s="185" t="e">
        <f t="shared" si="46"/>
        <v>#DIV/0!</v>
      </c>
      <c r="M402" s="186" t="str">
        <f t="shared" si="47"/>
        <v>PO</v>
      </c>
      <c r="N402" s="193" t="str">
        <f t="shared" si="48"/>
        <v>OK</v>
      </c>
    </row>
    <row r="403" spans="1:14" ht="14.25" customHeight="1" x14ac:dyDescent="0.25">
      <c r="A403" s="188" t="str">
        <f t="shared" si="45"/>
        <v/>
      </c>
      <c r="B403" s="265"/>
      <c r="C403" s="266"/>
      <c r="D403" s="264"/>
      <c r="E403" s="278"/>
      <c r="F403" s="301">
        <f t="shared" si="49"/>
        <v>0</v>
      </c>
      <c r="G403" s="317"/>
      <c r="H403" s="282"/>
      <c r="I403" s="271"/>
      <c r="J403" s="185" t="e">
        <f>HLOOKUP('Operational Worksheet'!H403,$B$768:$AA$770,3)</f>
        <v>#N/A</v>
      </c>
      <c r="K403" s="185" t="e">
        <f t="shared" si="50"/>
        <v>#DIV/0!</v>
      </c>
      <c r="L403" s="185" t="e">
        <f t="shared" si="46"/>
        <v>#DIV/0!</v>
      </c>
      <c r="M403" s="186" t="str">
        <f t="shared" si="47"/>
        <v>PO</v>
      </c>
      <c r="N403" s="193" t="str">
        <f t="shared" si="48"/>
        <v>OK</v>
      </c>
    </row>
    <row r="404" spans="1:14" ht="14.25" customHeight="1" x14ac:dyDescent="0.25">
      <c r="A404" s="188" t="str">
        <f t="shared" si="45"/>
        <v/>
      </c>
      <c r="B404" s="265"/>
      <c r="C404" s="266"/>
      <c r="D404" s="264"/>
      <c r="E404" s="278"/>
      <c r="F404" s="301">
        <f t="shared" si="49"/>
        <v>0</v>
      </c>
      <c r="G404" s="317"/>
      <c r="H404" s="282"/>
      <c r="I404" s="271"/>
      <c r="J404" s="185" t="e">
        <f>HLOOKUP('Operational Worksheet'!H404,$B$768:$AA$770,3)</f>
        <v>#N/A</v>
      </c>
      <c r="K404" s="185" t="e">
        <f t="shared" si="50"/>
        <v>#DIV/0!</v>
      </c>
      <c r="L404" s="185" t="e">
        <f t="shared" si="46"/>
        <v>#DIV/0!</v>
      </c>
      <c r="M404" s="186" t="str">
        <f t="shared" si="47"/>
        <v>PO</v>
      </c>
      <c r="N404" s="193" t="str">
        <f t="shared" si="48"/>
        <v>OK</v>
      </c>
    </row>
    <row r="405" spans="1:14" ht="14.25" customHeight="1" x14ac:dyDescent="0.25">
      <c r="A405" s="188" t="str">
        <f t="shared" si="45"/>
        <v/>
      </c>
      <c r="B405" s="265"/>
      <c r="C405" s="266"/>
      <c r="D405" s="264"/>
      <c r="E405" s="278"/>
      <c r="F405" s="301">
        <f t="shared" si="49"/>
        <v>0</v>
      </c>
      <c r="G405" s="317"/>
      <c r="H405" s="282"/>
      <c r="I405" s="271"/>
      <c r="J405" s="185" t="e">
        <f>HLOOKUP('Operational Worksheet'!H405,$B$768:$AA$770,3)</f>
        <v>#N/A</v>
      </c>
      <c r="K405" s="185" t="e">
        <f t="shared" si="50"/>
        <v>#DIV/0!</v>
      </c>
      <c r="L405" s="185" t="e">
        <f t="shared" si="46"/>
        <v>#DIV/0!</v>
      </c>
      <c r="M405" s="186" t="str">
        <f t="shared" si="47"/>
        <v>PO</v>
      </c>
      <c r="N405" s="193" t="str">
        <f t="shared" si="48"/>
        <v>OK</v>
      </c>
    </row>
    <row r="406" spans="1:14" ht="14.25" customHeight="1" x14ac:dyDescent="0.25">
      <c r="A406" s="188" t="str">
        <f t="shared" si="45"/>
        <v/>
      </c>
      <c r="B406" s="265"/>
      <c r="C406" s="266"/>
      <c r="D406" s="264"/>
      <c r="E406" s="278"/>
      <c r="F406" s="301">
        <f t="shared" si="49"/>
        <v>0</v>
      </c>
      <c r="G406" s="317"/>
      <c r="H406" s="282"/>
      <c r="I406" s="271"/>
      <c r="J406" s="185" t="e">
        <f>HLOOKUP('Operational Worksheet'!H406,$B$768:$AA$770,3)</f>
        <v>#N/A</v>
      </c>
      <c r="K406" s="185" t="e">
        <f t="shared" si="50"/>
        <v>#DIV/0!</v>
      </c>
      <c r="L406" s="185" t="e">
        <f t="shared" si="46"/>
        <v>#DIV/0!</v>
      </c>
      <c r="M406" s="186" t="str">
        <f t="shared" si="47"/>
        <v>PO</v>
      </c>
      <c r="N406" s="193" t="str">
        <f t="shared" si="48"/>
        <v>OK</v>
      </c>
    </row>
    <row r="407" spans="1:14" ht="14.25" customHeight="1" x14ac:dyDescent="0.25">
      <c r="A407" s="188" t="str">
        <f t="shared" si="45"/>
        <v/>
      </c>
      <c r="B407" s="265"/>
      <c r="C407" s="266"/>
      <c r="D407" s="264"/>
      <c r="E407" s="278"/>
      <c r="F407" s="301">
        <f t="shared" si="49"/>
        <v>0</v>
      </c>
      <c r="G407" s="319"/>
      <c r="H407" s="282"/>
      <c r="I407" s="271"/>
      <c r="J407" s="185" t="e">
        <f>HLOOKUP('Operational Worksheet'!H407,$B$768:$AA$770,3)</f>
        <v>#N/A</v>
      </c>
      <c r="K407" s="185" t="e">
        <f t="shared" si="50"/>
        <v>#DIV/0!</v>
      </c>
      <c r="L407" s="185" t="e">
        <f t="shared" si="46"/>
        <v>#DIV/0!</v>
      </c>
      <c r="M407" s="186" t="str">
        <f t="shared" si="47"/>
        <v>PO</v>
      </c>
      <c r="N407" s="193" t="str">
        <f t="shared" si="48"/>
        <v>OK</v>
      </c>
    </row>
    <row r="408" spans="1:14" ht="14.25" customHeight="1" x14ac:dyDescent="0.25">
      <c r="A408" s="188" t="str">
        <f t="shared" si="45"/>
        <v/>
      </c>
      <c r="B408" s="265"/>
      <c r="C408" s="266"/>
      <c r="D408" s="264"/>
      <c r="E408" s="278"/>
      <c r="F408" s="301">
        <f t="shared" si="49"/>
        <v>0</v>
      </c>
      <c r="G408" s="317"/>
      <c r="H408" s="282"/>
      <c r="I408" s="271"/>
      <c r="J408" s="185" t="e">
        <f>HLOOKUP('Operational Worksheet'!H408,$B$768:$AA$770,3)</f>
        <v>#N/A</v>
      </c>
      <c r="K408" s="185" t="e">
        <f t="shared" si="50"/>
        <v>#DIV/0!</v>
      </c>
      <c r="L408" s="185" t="e">
        <f t="shared" si="46"/>
        <v>#DIV/0!</v>
      </c>
      <c r="M408" s="186" t="str">
        <f t="shared" si="47"/>
        <v>PO</v>
      </c>
      <c r="N408" s="193" t="str">
        <f t="shared" si="48"/>
        <v>OK</v>
      </c>
    </row>
    <row r="409" spans="1:14" ht="14.25" customHeight="1" x14ac:dyDescent="0.25">
      <c r="A409" s="188" t="str">
        <f t="shared" si="45"/>
        <v/>
      </c>
      <c r="B409" s="265"/>
      <c r="C409" s="266"/>
      <c r="D409" s="264"/>
      <c r="E409" s="278"/>
      <c r="F409" s="301">
        <f t="shared" si="49"/>
        <v>0</v>
      </c>
      <c r="G409" s="317"/>
      <c r="H409" s="282"/>
      <c r="I409" s="271"/>
      <c r="J409" s="185" t="e">
        <f>HLOOKUP('Operational Worksheet'!H409,$B$768:$AA$770,3)</f>
        <v>#N/A</v>
      </c>
      <c r="K409" s="185" t="e">
        <f t="shared" si="50"/>
        <v>#DIV/0!</v>
      </c>
      <c r="L409" s="185" t="e">
        <f t="shared" si="46"/>
        <v>#DIV/0!</v>
      </c>
      <c r="M409" s="186" t="str">
        <f t="shared" si="47"/>
        <v>PO</v>
      </c>
      <c r="N409" s="193" t="str">
        <f t="shared" si="48"/>
        <v>OK</v>
      </c>
    </row>
    <row r="410" spans="1:14" ht="14.25" customHeight="1" x14ac:dyDescent="0.25">
      <c r="A410" s="188" t="str">
        <f t="shared" si="45"/>
        <v/>
      </c>
      <c r="B410" s="265"/>
      <c r="C410" s="266"/>
      <c r="D410" s="264"/>
      <c r="E410" s="278"/>
      <c r="F410" s="301">
        <f t="shared" si="49"/>
        <v>0</v>
      </c>
      <c r="G410" s="317"/>
      <c r="H410" s="282"/>
      <c r="I410" s="271"/>
      <c r="J410" s="185" t="e">
        <f>HLOOKUP('Operational Worksheet'!H410,$B$768:$AA$770,3)</f>
        <v>#N/A</v>
      </c>
      <c r="K410" s="185" t="e">
        <f t="shared" si="50"/>
        <v>#DIV/0!</v>
      </c>
      <c r="L410" s="185" t="e">
        <f t="shared" si="46"/>
        <v>#DIV/0!</v>
      </c>
      <c r="M410" s="186" t="str">
        <f t="shared" si="47"/>
        <v>PO</v>
      </c>
      <c r="N410" s="193" t="str">
        <f t="shared" si="48"/>
        <v>OK</v>
      </c>
    </row>
    <row r="411" spans="1:14" ht="14.25" customHeight="1" x14ac:dyDescent="0.25">
      <c r="A411" s="188" t="str">
        <f t="shared" si="45"/>
        <v/>
      </c>
      <c r="B411" s="265"/>
      <c r="C411" s="266"/>
      <c r="D411" s="264"/>
      <c r="E411" s="278"/>
      <c r="F411" s="301">
        <f t="shared" si="49"/>
        <v>0</v>
      </c>
      <c r="G411" s="317"/>
      <c r="H411" s="282"/>
      <c r="I411" s="271"/>
      <c r="J411" s="185" t="e">
        <f>HLOOKUP('Operational Worksheet'!H411,$B$768:$AA$770,3)</f>
        <v>#N/A</v>
      </c>
      <c r="K411" s="185" t="e">
        <f t="shared" si="50"/>
        <v>#DIV/0!</v>
      </c>
      <c r="L411" s="185" t="e">
        <f t="shared" si="46"/>
        <v>#DIV/0!</v>
      </c>
      <c r="M411" s="186" t="str">
        <f t="shared" si="47"/>
        <v>PO</v>
      </c>
      <c r="N411" s="193" t="str">
        <f t="shared" si="48"/>
        <v>OK</v>
      </c>
    </row>
    <row r="412" spans="1:14" ht="14.25" customHeight="1" x14ac:dyDescent="0.25">
      <c r="A412" s="188" t="str">
        <f t="shared" si="45"/>
        <v/>
      </c>
      <c r="B412" s="265"/>
      <c r="C412" s="266"/>
      <c r="D412" s="264"/>
      <c r="E412" s="278"/>
      <c r="F412" s="301">
        <f t="shared" si="49"/>
        <v>0</v>
      </c>
      <c r="G412" s="319"/>
      <c r="H412" s="282"/>
      <c r="I412" s="271"/>
      <c r="J412" s="185" t="e">
        <f>HLOOKUP('Operational Worksheet'!H412,$B$768:$AA$770,3)</f>
        <v>#N/A</v>
      </c>
      <c r="K412" s="185" t="e">
        <f t="shared" si="50"/>
        <v>#DIV/0!</v>
      </c>
      <c r="L412" s="185" t="e">
        <f t="shared" si="46"/>
        <v>#DIV/0!</v>
      </c>
      <c r="M412" s="186" t="str">
        <f t="shared" si="47"/>
        <v>PO</v>
      </c>
      <c r="N412" s="193" t="str">
        <f t="shared" si="48"/>
        <v>OK</v>
      </c>
    </row>
    <row r="413" spans="1:14" ht="14.25" customHeight="1" x14ac:dyDescent="0.25">
      <c r="A413" s="188" t="str">
        <f t="shared" si="45"/>
        <v/>
      </c>
      <c r="B413" s="265"/>
      <c r="C413" s="266"/>
      <c r="D413" s="264"/>
      <c r="E413" s="278"/>
      <c r="F413" s="301">
        <f t="shared" si="49"/>
        <v>0</v>
      </c>
      <c r="G413" s="317"/>
      <c r="H413" s="282"/>
      <c r="I413" s="271"/>
      <c r="J413" s="185" t="e">
        <f>HLOOKUP('Operational Worksheet'!H413,$B$768:$AA$770,3)</f>
        <v>#N/A</v>
      </c>
      <c r="K413" s="185" t="e">
        <f t="shared" si="50"/>
        <v>#DIV/0!</v>
      </c>
      <c r="L413" s="185" t="e">
        <f t="shared" si="46"/>
        <v>#DIV/0!</v>
      </c>
      <c r="M413" s="186" t="str">
        <f t="shared" si="47"/>
        <v>PO</v>
      </c>
      <c r="N413" s="193" t="str">
        <f t="shared" si="48"/>
        <v>OK</v>
      </c>
    </row>
    <row r="414" spans="1:14" ht="14.25" customHeight="1" x14ac:dyDescent="0.25">
      <c r="A414" s="188" t="str">
        <f t="shared" si="45"/>
        <v/>
      </c>
      <c r="B414" s="265"/>
      <c r="C414" s="266"/>
      <c r="D414" s="264"/>
      <c r="E414" s="278"/>
      <c r="F414" s="301">
        <f t="shared" si="49"/>
        <v>0</v>
      </c>
      <c r="G414" s="317"/>
      <c r="H414" s="282"/>
      <c r="I414" s="271"/>
      <c r="J414" s="185" t="e">
        <f>HLOOKUP('Operational Worksheet'!H414,$B$768:$AA$770,3)</f>
        <v>#N/A</v>
      </c>
      <c r="K414" s="185" t="e">
        <f t="shared" si="50"/>
        <v>#DIV/0!</v>
      </c>
      <c r="L414" s="185" t="e">
        <f t="shared" si="46"/>
        <v>#DIV/0!</v>
      </c>
      <c r="M414" s="186" t="str">
        <f t="shared" si="47"/>
        <v>PO</v>
      </c>
      <c r="N414" s="193" t="str">
        <f t="shared" si="48"/>
        <v>OK</v>
      </c>
    </row>
    <row r="415" spans="1:14" ht="14.25" customHeight="1" x14ac:dyDescent="0.25">
      <c r="A415" s="194" t="str">
        <f t="shared" si="45"/>
        <v/>
      </c>
      <c r="B415" s="267"/>
      <c r="C415" s="268"/>
      <c r="D415" s="294"/>
      <c r="E415" s="295"/>
      <c r="F415" s="301">
        <f t="shared" si="49"/>
        <v>0</v>
      </c>
      <c r="G415" s="318"/>
      <c r="H415" s="296"/>
      <c r="I415" s="297"/>
      <c r="J415" s="185" t="e">
        <f>HLOOKUP('Operational Worksheet'!H415,$B$768:$AA$770,3)</f>
        <v>#N/A</v>
      </c>
      <c r="K415" s="185" t="e">
        <f t="shared" si="50"/>
        <v>#DIV/0!</v>
      </c>
      <c r="L415" s="292" t="e">
        <f t="shared" si="46"/>
        <v>#DIV/0!</v>
      </c>
      <c r="M415" s="293" t="str">
        <f t="shared" si="47"/>
        <v>PO</v>
      </c>
      <c r="N415" s="197" t="str">
        <f t="shared" si="48"/>
        <v>OK</v>
      </c>
    </row>
    <row r="416" spans="1:14" ht="14.25" customHeight="1" x14ac:dyDescent="0.25">
      <c r="A416" s="188" t="str">
        <f t="shared" ref="A416:A439" si="51">IF(M416=MIN($M$416:$M$439),1,"")</f>
        <v/>
      </c>
      <c r="B416" s="285"/>
      <c r="C416" s="266"/>
      <c r="D416" s="264"/>
      <c r="E416" s="278"/>
      <c r="F416" s="301">
        <f t="shared" si="49"/>
        <v>0</v>
      </c>
      <c r="G416" s="317"/>
      <c r="H416" s="282"/>
      <c r="I416" s="271"/>
      <c r="J416" s="185" t="e">
        <f>HLOOKUP('Operational Worksheet'!H416,$B$768:$AA$770,3)</f>
        <v>#N/A</v>
      </c>
      <c r="K416" s="185" t="e">
        <f t="shared" si="50"/>
        <v>#DIV/0!</v>
      </c>
      <c r="L416" s="286" t="e">
        <f t="shared" si="46"/>
        <v>#DIV/0!</v>
      </c>
      <c r="M416" s="287" t="str">
        <f t="shared" si="47"/>
        <v>PO</v>
      </c>
      <c r="N416" s="193" t="str">
        <f t="shared" si="48"/>
        <v>OK</v>
      </c>
    </row>
    <row r="417" spans="1:14" ht="14.25" customHeight="1" x14ac:dyDescent="0.25">
      <c r="A417" s="188" t="str">
        <f t="shared" si="51"/>
        <v/>
      </c>
      <c r="B417" s="265"/>
      <c r="C417" s="266"/>
      <c r="D417" s="264"/>
      <c r="E417" s="278"/>
      <c r="F417" s="301">
        <f t="shared" si="49"/>
        <v>0</v>
      </c>
      <c r="G417" s="319"/>
      <c r="H417" s="282"/>
      <c r="I417" s="271"/>
      <c r="J417" s="185" t="e">
        <f>HLOOKUP('Operational Worksheet'!H417,$B$768:$AA$770,3)</f>
        <v>#N/A</v>
      </c>
      <c r="K417" s="185" t="e">
        <f t="shared" si="50"/>
        <v>#DIV/0!</v>
      </c>
      <c r="L417" s="185" t="e">
        <f t="shared" si="46"/>
        <v>#DIV/0!</v>
      </c>
      <c r="M417" s="186" t="str">
        <f t="shared" si="47"/>
        <v>PO</v>
      </c>
      <c r="N417" s="193" t="str">
        <f t="shared" si="48"/>
        <v>OK</v>
      </c>
    </row>
    <row r="418" spans="1:14" ht="14.25" customHeight="1" x14ac:dyDescent="0.25">
      <c r="A418" s="188" t="str">
        <f t="shared" si="51"/>
        <v/>
      </c>
      <c r="B418" s="265"/>
      <c r="C418" s="266"/>
      <c r="D418" s="264"/>
      <c r="E418" s="278"/>
      <c r="F418" s="301">
        <f t="shared" si="49"/>
        <v>0</v>
      </c>
      <c r="G418" s="317"/>
      <c r="H418" s="282"/>
      <c r="I418" s="271"/>
      <c r="J418" s="185" t="e">
        <f>HLOOKUP('Operational Worksheet'!H418,$B$768:$AA$770,3)</f>
        <v>#N/A</v>
      </c>
      <c r="K418" s="185" t="e">
        <f t="shared" si="50"/>
        <v>#DIV/0!</v>
      </c>
      <c r="L418" s="185" t="e">
        <f t="shared" si="46"/>
        <v>#DIV/0!</v>
      </c>
      <c r="M418" s="186" t="str">
        <f t="shared" si="47"/>
        <v>PO</v>
      </c>
      <c r="N418" s="193" t="str">
        <f t="shared" si="48"/>
        <v>OK</v>
      </c>
    </row>
    <row r="419" spans="1:14" ht="14.25" customHeight="1" x14ac:dyDescent="0.25">
      <c r="A419" s="188" t="str">
        <f t="shared" si="51"/>
        <v/>
      </c>
      <c r="B419" s="265"/>
      <c r="C419" s="266"/>
      <c r="D419" s="264"/>
      <c r="E419" s="278"/>
      <c r="F419" s="301">
        <f t="shared" si="49"/>
        <v>0</v>
      </c>
      <c r="G419" s="317"/>
      <c r="H419" s="282"/>
      <c r="I419" s="271"/>
      <c r="J419" s="185" t="e">
        <f>HLOOKUP('Operational Worksheet'!H419,$B$768:$AA$770,3)</f>
        <v>#N/A</v>
      </c>
      <c r="K419" s="185" t="e">
        <f t="shared" si="50"/>
        <v>#DIV/0!</v>
      </c>
      <c r="L419" s="185" t="e">
        <f t="shared" si="46"/>
        <v>#DIV/0!</v>
      </c>
      <c r="M419" s="186" t="str">
        <f t="shared" si="47"/>
        <v>PO</v>
      </c>
      <c r="N419" s="193" t="str">
        <f t="shared" si="48"/>
        <v>OK</v>
      </c>
    </row>
    <row r="420" spans="1:14" ht="14.25" customHeight="1" x14ac:dyDescent="0.25">
      <c r="A420" s="188" t="str">
        <f t="shared" si="51"/>
        <v/>
      </c>
      <c r="B420" s="265"/>
      <c r="C420" s="266"/>
      <c r="D420" s="264"/>
      <c r="E420" s="278"/>
      <c r="F420" s="301">
        <f t="shared" si="49"/>
        <v>0</v>
      </c>
      <c r="G420" s="317"/>
      <c r="H420" s="282"/>
      <c r="I420" s="271"/>
      <c r="J420" s="185" t="e">
        <f>HLOOKUP('Operational Worksheet'!H420,$B$768:$AA$770,3)</f>
        <v>#N/A</v>
      </c>
      <c r="K420" s="185" t="e">
        <f t="shared" si="50"/>
        <v>#DIV/0!</v>
      </c>
      <c r="L420" s="185" t="e">
        <f t="shared" si="46"/>
        <v>#DIV/0!</v>
      </c>
      <c r="M420" s="186" t="str">
        <f t="shared" si="47"/>
        <v>PO</v>
      </c>
      <c r="N420" s="193" t="str">
        <f t="shared" si="48"/>
        <v>OK</v>
      </c>
    </row>
    <row r="421" spans="1:14" ht="14.25" customHeight="1" x14ac:dyDescent="0.25">
      <c r="A421" s="188" t="str">
        <f t="shared" si="51"/>
        <v/>
      </c>
      <c r="B421" s="265"/>
      <c r="C421" s="266"/>
      <c r="D421" s="264"/>
      <c r="E421" s="278"/>
      <c r="F421" s="301">
        <f t="shared" si="49"/>
        <v>0</v>
      </c>
      <c r="G421" s="317"/>
      <c r="H421" s="282"/>
      <c r="I421" s="271"/>
      <c r="J421" s="185" t="e">
        <f>HLOOKUP('Operational Worksheet'!H421,$B$768:$AA$770,3)</f>
        <v>#N/A</v>
      </c>
      <c r="K421" s="185" t="e">
        <f t="shared" si="50"/>
        <v>#DIV/0!</v>
      </c>
      <c r="L421" s="185" t="e">
        <f t="shared" si="46"/>
        <v>#DIV/0!</v>
      </c>
      <c r="M421" s="186" t="str">
        <f t="shared" si="47"/>
        <v>PO</v>
      </c>
      <c r="N421" s="193" t="str">
        <f t="shared" si="48"/>
        <v>OK</v>
      </c>
    </row>
    <row r="422" spans="1:14" ht="14.25" customHeight="1" x14ac:dyDescent="0.25">
      <c r="A422" s="188" t="str">
        <f t="shared" si="51"/>
        <v/>
      </c>
      <c r="B422" s="265"/>
      <c r="C422" s="266"/>
      <c r="D422" s="264"/>
      <c r="E422" s="278"/>
      <c r="F422" s="301">
        <f t="shared" si="49"/>
        <v>0</v>
      </c>
      <c r="G422" s="319"/>
      <c r="H422" s="282"/>
      <c r="I422" s="271"/>
      <c r="J422" s="185" t="e">
        <f>HLOOKUP('Operational Worksheet'!H422,$B$768:$AA$770,3)</f>
        <v>#N/A</v>
      </c>
      <c r="K422" s="185" t="e">
        <f t="shared" si="50"/>
        <v>#DIV/0!</v>
      </c>
      <c r="L422" s="185" t="e">
        <f t="shared" si="46"/>
        <v>#DIV/0!</v>
      </c>
      <c r="M422" s="186" t="str">
        <f t="shared" si="47"/>
        <v>PO</v>
      </c>
      <c r="N422" s="193" t="str">
        <f t="shared" si="48"/>
        <v>OK</v>
      </c>
    </row>
    <row r="423" spans="1:14" ht="14.25" customHeight="1" x14ac:dyDescent="0.25">
      <c r="A423" s="188" t="str">
        <f t="shared" si="51"/>
        <v/>
      </c>
      <c r="B423" s="265"/>
      <c r="C423" s="266"/>
      <c r="D423" s="264"/>
      <c r="E423" s="278"/>
      <c r="F423" s="301">
        <f t="shared" si="49"/>
        <v>0</v>
      </c>
      <c r="G423" s="317"/>
      <c r="H423" s="282"/>
      <c r="I423" s="271"/>
      <c r="J423" s="185" t="e">
        <f>HLOOKUP('Operational Worksheet'!H423,$B$768:$AA$770,3)</f>
        <v>#N/A</v>
      </c>
      <c r="K423" s="185" t="e">
        <f t="shared" si="50"/>
        <v>#DIV/0!</v>
      </c>
      <c r="L423" s="185" t="e">
        <f t="shared" si="46"/>
        <v>#DIV/0!</v>
      </c>
      <c r="M423" s="186" t="str">
        <f t="shared" si="47"/>
        <v>PO</v>
      </c>
      <c r="N423" s="193" t="str">
        <f t="shared" si="48"/>
        <v>OK</v>
      </c>
    </row>
    <row r="424" spans="1:14" ht="14.25" customHeight="1" x14ac:dyDescent="0.25">
      <c r="A424" s="188" t="str">
        <f t="shared" si="51"/>
        <v/>
      </c>
      <c r="B424" s="265"/>
      <c r="C424" s="266"/>
      <c r="D424" s="264"/>
      <c r="E424" s="278"/>
      <c r="F424" s="301">
        <f t="shared" si="49"/>
        <v>0</v>
      </c>
      <c r="G424" s="317"/>
      <c r="H424" s="282"/>
      <c r="I424" s="271"/>
      <c r="J424" s="185" t="e">
        <f>HLOOKUP('Operational Worksheet'!H424,$B$768:$AA$770,3)</f>
        <v>#N/A</v>
      </c>
      <c r="K424" s="185" t="e">
        <f t="shared" si="50"/>
        <v>#DIV/0!</v>
      </c>
      <c r="L424" s="185" t="e">
        <f t="shared" si="46"/>
        <v>#DIV/0!</v>
      </c>
      <c r="M424" s="186" t="str">
        <f t="shared" si="47"/>
        <v>PO</v>
      </c>
      <c r="N424" s="193" t="str">
        <f t="shared" si="48"/>
        <v>OK</v>
      </c>
    </row>
    <row r="425" spans="1:14" ht="14.25" customHeight="1" x14ac:dyDescent="0.25">
      <c r="A425" s="188" t="str">
        <f t="shared" si="51"/>
        <v/>
      </c>
      <c r="B425" s="265"/>
      <c r="C425" s="266"/>
      <c r="D425" s="264"/>
      <c r="E425" s="278"/>
      <c r="F425" s="301">
        <f t="shared" si="49"/>
        <v>0</v>
      </c>
      <c r="G425" s="317"/>
      <c r="H425" s="282"/>
      <c r="I425" s="271"/>
      <c r="J425" s="185" t="e">
        <f>HLOOKUP('Operational Worksheet'!H425,$B$768:$AA$770,3)</f>
        <v>#N/A</v>
      </c>
      <c r="K425" s="185" t="e">
        <f t="shared" si="50"/>
        <v>#DIV/0!</v>
      </c>
      <c r="L425" s="185" t="e">
        <f t="shared" si="46"/>
        <v>#DIV/0!</v>
      </c>
      <c r="M425" s="186" t="str">
        <f t="shared" si="47"/>
        <v>PO</v>
      </c>
      <c r="N425" s="193" t="str">
        <f t="shared" si="48"/>
        <v>OK</v>
      </c>
    </row>
    <row r="426" spans="1:14" ht="14.25" customHeight="1" x14ac:dyDescent="0.25">
      <c r="A426" s="188" t="str">
        <f t="shared" si="51"/>
        <v/>
      </c>
      <c r="B426" s="265"/>
      <c r="C426" s="266"/>
      <c r="D426" s="264"/>
      <c r="E426" s="278"/>
      <c r="F426" s="301">
        <f t="shared" si="49"/>
        <v>0</v>
      </c>
      <c r="G426" s="317"/>
      <c r="H426" s="282"/>
      <c r="I426" s="271"/>
      <c r="J426" s="185" t="e">
        <f>HLOOKUP('Operational Worksheet'!H426,$B$768:$AA$770,3)</f>
        <v>#N/A</v>
      </c>
      <c r="K426" s="185" t="e">
        <f t="shared" si="50"/>
        <v>#DIV/0!</v>
      </c>
      <c r="L426" s="185" t="e">
        <f t="shared" si="46"/>
        <v>#DIV/0!</v>
      </c>
      <c r="M426" s="186" t="str">
        <f t="shared" si="47"/>
        <v>PO</v>
      </c>
      <c r="N426" s="193" t="str">
        <f t="shared" si="48"/>
        <v>OK</v>
      </c>
    </row>
    <row r="427" spans="1:14" ht="14.25" customHeight="1" x14ac:dyDescent="0.25">
      <c r="A427" s="188" t="str">
        <f t="shared" si="51"/>
        <v/>
      </c>
      <c r="B427" s="265"/>
      <c r="C427" s="266"/>
      <c r="D427" s="264"/>
      <c r="E427" s="278"/>
      <c r="F427" s="301">
        <f t="shared" si="49"/>
        <v>0</v>
      </c>
      <c r="G427" s="319"/>
      <c r="H427" s="282"/>
      <c r="I427" s="271"/>
      <c r="J427" s="185" t="e">
        <f>HLOOKUP('Operational Worksheet'!H427,$B$768:$AA$770,3)</f>
        <v>#N/A</v>
      </c>
      <c r="K427" s="185" t="e">
        <f t="shared" si="50"/>
        <v>#DIV/0!</v>
      </c>
      <c r="L427" s="185" t="e">
        <f t="shared" si="46"/>
        <v>#DIV/0!</v>
      </c>
      <c r="M427" s="186" t="str">
        <f t="shared" si="47"/>
        <v>PO</v>
      </c>
      <c r="N427" s="193" t="str">
        <f t="shared" si="48"/>
        <v>OK</v>
      </c>
    </row>
    <row r="428" spans="1:14" ht="14.25" customHeight="1" x14ac:dyDescent="0.25">
      <c r="A428" s="188" t="str">
        <f t="shared" si="51"/>
        <v/>
      </c>
      <c r="B428" s="265"/>
      <c r="C428" s="266"/>
      <c r="D428" s="264"/>
      <c r="E428" s="278"/>
      <c r="F428" s="301">
        <f t="shared" si="49"/>
        <v>0</v>
      </c>
      <c r="G428" s="317"/>
      <c r="H428" s="282"/>
      <c r="I428" s="271"/>
      <c r="J428" s="185" t="e">
        <f>HLOOKUP('Operational Worksheet'!H428,$B$768:$AA$770,3)</f>
        <v>#N/A</v>
      </c>
      <c r="K428" s="185" t="e">
        <f t="shared" si="50"/>
        <v>#DIV/0!</v>
      </c>
      <c r="L428" s="185" t="e">
        <f t="shared" si="46"/>
        <v>#DIV/0!</v>
      </c>
      <c r="M428" s="186" t="str">
        <f t="shared" si="47"/>
        <v>PO</v>
      </c>
      <c r="N428" s="193" t="str">
        <f t="shared" si="48"/>
        <v>OK</v>
      </c>
    </row>
    <row r="429" spans="1:14" ht="14.25" customHeight="1" x14ac:dyDescent="0.25">
      <c r="A429" s="188" t="str">
        <f t="shared" si="51"/>
        <v/>
      </c>
      <c r="B429" s="265"/>
      <c r="C429" s="266"/>
      <c r="D429" s="264"/>
      <c r="E429" s="278"/>
      <c r="F429" s="301">
        <f t="shared" si="49"/>
        <v>0</v>
      </c>
      <c r="G429" s="317"/>
      <c r="H429" s="282"/>
      <c r="I429" s="271"/>
      <c r="J429" s="185" t="e">
        <f>HLOOKUP('Operational Worksheet'!H429,$B$768:$AA$770,3)</f>
        <v>#N/A</v>
      </c>
      <c r="K429" s="185" t="e">
        <f t="shared" si="50"/>
        <v>#DIV/0!</v>
      </c>
      <c r="L429" s="185" t="e">
        <f t="shared" si="46"/>
        <v>#DIV/0!</v>
      </c>
      <c r="M429" s="186" t="str">
        <f t="shared" si="47"/>
        <v>PO</v>
      </c>
      <c r="N429" s="193" t="str">
        <f t="shared" si="48"/>
        <v>OK</v>
      </c>
    </row>
    <row r="430" spans="1:14" ht="14.25" customHeight="1" x14ac:dyDescent="0.25">
      <c r="A430" s="188" t="str">
        <f t="shared" si="51"/>
        <v/>
      </c>
      <c r="B430" s="265"/>
      <c r="C430" s="266"/>
      <c r="D430" s="264"/>
      <c r="E430" s="278"/>
      <c r="F430" s="301">
        <f t="shared" si="49"/>
        <v>0</v>
      </c>
      <c r="G430" s="317"/>
      <c r="H430" s="282"/>
      <c r="I430" s="271"/>
      <c r="J430" s="185" t="e">
        <f>HLOOKUP('Operational Worksheet'!H430,$B$768:$AA$770,3)</f>
        <v>#N/A</v>
      </c>
      <c r="K430" s="185" t="e">
        <f t="shared" si="50"/>
        <v>#DIV/0!</v>
      </c>
      <c r="L430" s="185" t="e">
        <f t="shared" si="46"/>
        <v>#DIV/0!</v>
      </c>
      <c r="M430" s="186" t="str">
        <f t="shared" si="47"/>
        <v>PO</v>
      </c>
      <c r="N430" s="193" t="str">
        <f t="shared" si="48"/>
        <v>OK</v>
      </c>
    </row>
    <row r="431" spans="1:14" ht="14.25" customHeight="1" x14ac:dyDescent="0.25">
      <c r="A431" s="188" t="str">
        <f t="shared" si="51"/>
        <v/>
      </c>
      <c r="B431" s="265"/>
      <c r="C431" s="266"/>
      <c r="D431" s="264"/>
      <c r="E431" s="278"/>
      <c r="F431" s="301">
        <f t="shared" si="49"/>
        <v>0</v>
      </c>
      <c r="G431" s="317"/>
      <c r="H431" s="282"/>
      <c r="I431" s="271"/>
      <c r="J431" s="185" t="e">
        <f>HLOOKUP('Operational Worksheet'!H431,$B$768:$AA$770,3)</f>
        <v>#N/A</v>
      </c>
      <c r="K431" s="185" t="e">
        <f t="shared" si="50"/>
        <v>#DIV/0!</v>
      </c>
      <c r="L431" s="185" t="e">
        <f t="shared" si="46"/>
        <v>#DIV/0!</v>
      </c>
      <c r="M431" s="186" t="str">
        <f t="shared" si="47"/>
        <v>PO</v>
      </c>
      <c r="N431" s="193" t="str">
        <f t="shared" si="48"/>
        <v>OK</v>
      </c>
    </row>
    <row r="432" spans="1:14" ht="14.25" customHeight="1" x14ac:dyDescent="0.25">
      <c r="A432" s="188" t="str">
        <f t="shared" si="51"/>
        <v/>
      </c>
      <c r="B432" s="265"/>
      <c r="C432" s="266"/>
      <c r="D432" s="264"/>
      <c r="E432" s="278"/>
      <c r="F432" s="301">
        <f t="shared" si="49"/>
        <v>0</v>
      </c>
      <c r="G432" s="319"/>
      <c r="H432" s="282"/>
      <c r="I432" s="271"/>
      <c r="J432" s="185" t="e">
        <f>HLOOKUP('Operational Worksheet'!H432,$B$768:$AA$770,3)</f>
        <v>#N/A</v>
      </c>
      <c r="K432" s="185" t="e">
        <f t="shared" si="50"/>
        <v>#DIV/0!</v>
      </c>
      <c r="L432" s="185" t="e">
        <f t="shared" si="46"/>
        <v>#DIV/0!</v>
      </c>
      <c r="M432" s="186" t="str">
        <f t="shared" si="47"/>
        <v>PO</v>
      </c>
      <c r="N432" s="193" t="str">
        <f t="shared" si="48"/>
        <v>OK</v>
      </c>
    </row>
    <row r="433" spans="1:14" ht="14.25" customHeight="1" x14ac:dyDescent="0.25">
      <c r="A433" s="188" t="str">
        <f t="shared" si="51"/>
        <v/>
      </c>
      <c r="B433" s="265"/>
      <c r="C433" s="266"/>
      <c r="D433" s="264"/>
      <c r="E433" s="278"/>
      <c r="F433" s="301">
        <f t="shared" si="49"/>
        <v>0</v>
      </c>
      <c r="G433" s="317"/>
      <c r="H433" s="282"/>
      <c r="I433" s="271"/>
      <c r="J433" s="185" t="e">
        <f>HLOOKUP('Operational Worksheet'!H433,$B$768:$AA$770,3)</f>
        <v>#N/A</v>
      </c>
      <c r="K433" s="185" t="e">
        <f t="shared" si="50"/>
        <v>#DIV/0!</v>
      </c>
      <c r="L433" s="185" t="e">
        <f t="shared" si="46"/>
        <v>#DIV/0!</v>
      </c>
      <c r="M433" s="186" t="str">
        <f t="shared" si="47"/>
        <v>PO</v>
      </c>
      <c r="N433" s="193" t="str">
        <f t="shared" si="48"/>
        <v>OK</v>
      </c>
    </row>
    <row r="434" spans="1:14" ht="14.25" customHeight="1" x14ac:dyDescent="0.25">
      <c r="A434" s="188" t="str">
        <f t="shared" si="51"/>
        <v/>
      </c>
      <c r="B434" s="265"/>
      <c r="C434" s="266"/>
      <c r="D434" s="264"/>
      <c r="E434" s="278"/>
      <c r="F434" s="301">
        <f t="shared" si="49"/>
        <v>0</v>
      </c>
      <c r="G434" s="317"/>
      <c r="H434" s="282"/>
      <c r="I434" s="271"/>
      <c r="J434" s="185" t="e">
        <f>HLOOKUP('Operational Worksheet'!H434,$B$768:$AA$770,3)</f>
        <v>#N/A</v>
      </c>
      <c r="K434" s="185" t="e">
        <f t="shared" si="50"/>
        <v>#DIV/0!</v>
      </c>
      <c r="L434" s="185" t="e">
        <f t="shared" si="46"/>
        <v>#DIV/0!</v>
      </c>
      <c r="M434" s="186" t="str">
        <f t="shared" si="47"/>
        <v>PO</v>
      </c>
      <c r="N434" s="193" t="str">
        <f t="shared" si="48"/>
        <v>OK</v>
      </c>
    </row>
    <row r="435" spans="1:14" ht="14.25" customHeight="1" x14ac:dyDescent="0.25">
      <c r="A435" s="188" t="str">
        <f t="shared" si="51"/>
        <v/>
      </c>
      <c r="B435" s="265"/>
      <c r="C435" s="266"/>
      <c r="D435" s="264"/>
      <c r="E435" s="278"/>
      <c r="F435" s="301">
        <f t="shared" si="49"/>
        <v>0</v>
      </c>
      <c r="G435" s="317"/>
      <c r="H435" s="282"/>
      <c r="I435" s="271"/>
      <c r="J435" s="185" t="e">
        <f>HLOOKUP('Operational Worksheet'!H435,$B$768:$AA$770,3)</f>
        <v>#N/A</v>
      </c>
      <c r="K435" s="185" t="e">
        <f t="shared" si="50"/>
        <v>#DIV/0!</v>
      </c>
      <c r="L435" s="185" t="e">
        <f t="shared" si="46"/>
        <v>#DIV/0!</v>
      </c>
      <c r="M435" s="186" t="str">
        <f t="shared" si="47"/>
        <v>PO</v>
      </c>
      <c r="N435" s="193" t="str">
        <f t="shared" si="48"/>
        <v>OK</v>
      </c>
    </row>
    <row r="436" spans="1:14" ht="14.25" customHeight="1" x14ac:dyDescent="0.25">
      <c r="A436" s="188" t="str">
        <f t="shared" si="51"/>
        <v/>
      </c>
      <c r="B436" s="265"/>
      <c r="C436" s="266"/>
      <c r="D436" s="264"/>
      <c r="E436" s="278"/>
      <c r="F436" s="301">
        <f t="shared" si="49"/>
        <v>0</v>
      </c>
      <c r="G436" s="317"/>
      <c r="H436" s="282"/>
      <c r="I436" s="271"/>
      <c r="J436" s="185" t="e">
        <f>HLOOKUP('Operational Worksheet'!H436,$B$768:$AA$770,3)</f>
        <v>#N/A</v>
      </c>
      <c r="K436" s="185" t="e">
        <f t="shared" si="50"/>
        <v>#DIV/0!</v>
      </c>
      <c r="L436" s="185" t="e">
        <f t="shared" si="46"/>
        <v>#DIV/0!</v>
      </c>
      <c r="M436" s="186" t="str">
        <f t="shared" si="47"/>
        <v>PO</v>
      </c>
      <c r="N436" s="193" t="str">
        <f t="shared" si="48"/>
        <v>OK</v>
      </c>
    </row>
    <row r="437" spans="1:14" ht="14.25" customHeight="1" x14ac:dyDescent="0.25">
      <c r="A437" s="188" t="str">
        <f t="shared" si="51"/>
        <v/>
      </c>
      <c r="B437" s="265"/>
      <c r="C437" s="266"/>
      <c r="D437" s="264"/>
      <c r="E437" s="278"/>
      <c r="F437" s="301">
        <f t="shared" si="49"/>
        <v>0</v>
      </c>
      <c r="G437" s="319"/>
      <c r="H437" s="282"/>
      <c r="I437" s="271"/>
      <c r="J437" s="185" t="e">
        <f>HLOOKUP('Operational Worksheet'!H437,$B$768:$AA$770,3)</f>
        <v>#N/A</v>
      </c>
      <c r="K437" s="185" t="e">
        <f t="shared" si="50"/>
        <v>#DIV/0!</v>
      </c>
      <c r="L437" s="185" t="e">
        <f t="shared" si="46"/>
        <v>#DIV/0!</v>
      </c>
      <c r="M437" s="186" t="str">
        <f t="shared" si="47"/>
        <v>PO</v>
      </c>
      <c r="N437" s="193" t="str">
        <f t="shared" si="48"/>
        <v>OK</v>
      </c>
    </row>
    <row r="438" spans="1:14" ht="14.25" customHeight="1" x14ac:dyDescent="0.25">
      <c r="A438" s="188" t="str">
        <f t="shared" si="51"/>
        <v/>
      </c>
      <c r="B438" s="265"/>
      <c r="C438" s="266"/>
      <c r="D438" s="264"/>
      <c r="E438" s="278"/>
      <c r="F438" s="301">
        <f t="shared" si="49"/>
        <v>0</v>
      </c>
      <c r="G438" s="317"/>
      <c r="H438" s="282"/>
      <c r="I438" s="271"/>
      <c r="J438" s="185" t="e">
        <f>HLOOKUP('Operational Worksheet'!H438,$B$768:$AA$770,3)</f>
        <v>#N/A</v>
      </c>
      <c r="K438" s="185" t="e">
        <f t="shared" si="50"/>
        <v>#DIV/0!</v>
      </c>
      <c r="L438" s="185" t="e">
        <f t="shared" si="46"/>
        <v>#DIV/0!</v>
      </c>
      <c r="M438" s="186" t="str">
        <f t="shared" si="47"/>
        <v>PO</v>
      </c>
      <c r="N438" s="193" t="str">
        <f t="shared" si="48"/>
        <v>OK</v>
      </c>
    </row>
    <row r="439" spans="1:14" ht="14.25" customHeight="1" x14ac:dyDescent="0.25">
      <c r="A439" s="194" t="str">
        <f t="shared" si="51"/>
        <v/>
      </c>
      <c r="B439" s="267"/>
      <c r="C439" s="268"/>
      <c r="D439" s="294"/>
      <c r="E439" s="295"/>
      <c r="F439" s="301">
        <f t="shared" si="49"/>
        <v>0</v>
      </c>
      <c r="G439" s="318"/>
      <c r="H439" s="296"/>
      <c r="I439" s="297"/>
      <c r="J439" s="185" t="e">
        <f>HLOOKUP('Operational Worksheet'!H439,$B$768:$AA$770,3)</f>
        <v>#N/A</v>
      </c>
      <c r="K439" s="185" t="e">
        <f t="shared" si="50"/>
        <v>#DIV/0!</v>
      </c>
      <c r="L439" s="292" t="e">
        <f t="shared" si="46"/>
        <v>#DIV/0!</v>
      </c>
      <c r="M439" s="293" t="str">
        <f t="shared" si="47"/>
        <v>PO</v>
      </c>
      <c r="N439" s="197" t="str">
        <f t="shared" si="48"/>
        <v>OK</v>
      </c>
    </row>
    <row r="440" spans="1:14" ht="14.25" customHeight="1" x14ac:dyDescent="0.25">
      <c r="A440" s="188" t="str">
        <f t="shared" ref="A440:A463" si="52">IF(M440=MIN($M$440:$M$463),1,"")</f>
        <v/>
      </c>
      <c r="B440" s="285"/>
      <c r="C440" s="266"/>
      <c r="D440" s="264"/>
      <c r="E440" s="278"/>
      <c r="F440" s="301">
        <f t="shared" si="49"/>
        <v>0</v>
      </c>
      <c r="G440" s="317"/>
      <c r="H440" s="282"/>
      <c r="I440" s="271"/>
      <c r="J440" s="185" t="e">
        <f>HLOOKUP('Operational Worksheet'!H440,$B$768:$AA$770,3)</f>
        <v>#N/A</v>
      </c>
      <c r="K440" s="185" t="e">
        <f t="shared" si="50"/>
        <v>#DIV/0!</v>
      </c>
      <c r="L440" s="286" t="e">
        <f t="shared" si="46"/>
        <v>#DIV/0!</v>
      </c>
      <c r="M440" s="287" t="str">
        <f t="shared" si="47"/>
        <v>PO</v>
      </c>
      <c r="N440" s="193" t="str">
        <f t="shared" si="48"/>
        <v>OK</v>
      </c>
    </row>
    <row r="441" spans="1:14" ht="14.25" customHeight="1" x14ac:dyDescent="0.25">
      <c r="A441" s="188" t="str">
        <f t="shared" si="52"/>
        <v/>
      </c>
      <c r="B441" s="265"/>
      <c r="C441" s="266"/>
      <c r="D441" s="264"/>
      <c r="E441" s="278"/>
      <c r="F441" s="301">
        <f t="shared" si="49"/>
        <v>0</v>
      </c>
      <c r="G441" s="317"/>
      <c r="H441" s="282"/>
      <c r="I441" s="271"/>
      <c r="J441" s="185" t="e">
        <f>HLOOKUP('Operational Worksheet'!H441,$B$768:$AA$770,3)</f>
        <v>#N/A</v>
      </c>
      <c r="K441" s="185" t="e">
        <f t="shared" si="50"/>
        <v>#DIV/0!</v>
      </c>
      <c r="L441" s="185" t="e">
        <f t="shared" si="46"/>
        <v>#DIV/0!</v>
      </c>
      <c r="M441" s="186" t="str">
        <f t="shared" si="47"/>
        <v>PO</v>
      </c>
      <c r="N441" s="193" t="str">
        <f t="shared" si="48"/>
        <v>OK</v>
      </c>
    </row>
    <row r="442" spans="1:14" ht="14.25" customHeight="1" x14ac:dyDescent="0.25">
      <c r="A442" s="188" t="str">
        <f t="shared" si="52"/>
        <v/>
      </c>
      <c r="B442" s="265"/>
      <c r="C442" s="266"/>
      <c r="D442" s="264"/>
      <c r="E442" s="278"/>
      <c r="F442" s="301">
        <f t="shared" si="49"/>
        <v>0</v>
      </c>
      <c r="G442" s="319"/>
      <c r="H442" s="282"/>
      <c r="I442" s="271"/>
      <c r="J442" s="185" t="e">
        <f>HLOOKUP('Operational Worksheet'!H442,$B$768:$AA$770,3)</f>
        <v>#N/A</v>
      </c>
      <c r="K442" s="185" t="e">
        <f t="shared" si="50"/>
        <v>#DIV/0!</v>
      </c>
      <c r="L442" s="185" t="e">
        <f t="shared" si="46"/>
        <v>#DIV/0!</v>
      </c>
      <c r="M442" s="186" t="str">
        <f t="shared" si="47"/>
        <v>PO</v>
      </c>
      <c r="N442" s="193" t="str">
        <f t="shared" si="48"/>
        <v>OK</v>
      </c>
    </row>
    <row r="443" spans="1:14" ht="14.25" customHeight="1" x14ac:dyDescent="0.25">
      <c r="A443" s="188" t="str">
        <f t="shared" si="52"/>
        <v/>
      </c>
      <c r="B443" s="265"/>
      <c r="C443" s="266"/>
      <c r="D443" s="264"/>
      <c r="E443" s="278"/>
      <c r="F443" s="301">
        <f t="shared" si="49"/>
        <v>0</v>
      </c>
      <c r="G443" s="317"/>
      <c r="H443" s="282"/>
      <c r="I443" s="271"/>
      <c r="J443" s="185" t="e">
        <f>HLOOKUP('Operational Worksheet'!H443,$B$768:$AA$770,3)</f>
        <v>#N/A</v>
      </c>
      <c r="K443" s="185" t="e">
        <f t="shared" si="50"/>
        <v>#DIV/0!</v>
      </c>
      <c r="L443" s="185" t="e">
        <f t="shared" si="46"/>
        <v>#DIV/0!</v>
      </c>
      <c r="M443" s="186" t="str">
        <f t="shared" si="47"/>
        <v>PO</v>
      </c>
      <c r="N443" s="193" t="str">
        <f t="shared" si="48"/>
        <v>OK</v>
      </c>
    </row>
    <row r="444" spans="1:14" ht="14.25" customHeight="1" x14ac:dyDescent="0.25">
      <c r="A444" s="188" t="str">
        <f t="shared" si="52"/>
        <v/>
      </c>
      <c r="B444" s="265"/>
      <c r="C444" s="266"/>
      <c r="D444" s="264"/>
      <c r="E444" s="278"/>
      <c r="F444" s="301">
        <f t="shared" si="49"/>
        <v>0</v>
      </c>
      <c r="G444" s="317"/>
      <c r="H444" s="282"/>
      <c r="I444" s="271"/>
      <c r="J444" s="185" t="e">
        <f>HLOOKUP('Operational Worksheet'!H444,$B$768:$AA$770,3)</f>
        <v>#N/A</v>
      </c>
      <c r="K444" s="185" t="e">
        <f t="shared" si="50"/>
        <v>#DIV/0!</v>
      </c>
      <c r="L444" s="185" t="e">
        <f t="shared" si="46"/>
        <v>#DIV/0!</v>
      </c>
      <c r="M444" s="186" t="str">
        <f t="shared" si="47"/>
        <v>PO</v>
      </c>
      <c r="N444" s="193" t="str">
        <f t="shared" si="48"/>
        <v>OK</v>
      </c>
    </row>
    <row r="445" spans="1:14" ht="14.25" customHeight="1" x14ac:dyDescent="0.25">
      <c r="A445" s="188" t="str">
        <f t="shared" si="52"/>
        <v/>
      </c>
      <c r="B445" s="265"/>
      <c r="C445" s="266"/>
      <c r="D445" s="264"/>
      <c r="E445" s="278"/>
      <c r="F445" s="301">
        <f t="shared" si="49"/>
        <v>0</v>
      </c>
      <c r="G445" s="317"/>
      <c r="H445" s="282"/>
      <c r="I445" s="271"/>
      <c r="J445" s="185" t="e">
        <f>HLOOKUP('Operational Worksheet'!H445,$B$768:$AA$770,3)</f>
        <v>#N/A</v>
      </c>
      <c r="K445" s="185" t="e">
        <f t="shared" si="50"/>
        <v>#DIV/0!</v>
      </c>
      <c r="L445" s="185" t="e">
        <f t="shared" si="46"/>
        <v>#DIV/0!</v>
      </c>
      <c r="M445" s="186" t="str">
        <f t="shared" si="47"/>
        <v>PO</v>
      </c>
      <c r="N445" s="193" t="str">
        <f t="shared" si="48"/>
        <v>OK</v>
      </c>
    </row>
    <row r="446" spans="1:14" ht="14.25" customHeight="1" x14ac:dyDescent="0.25">
      <c r="A446" s="188" t="str">
        <f t="shared" si="52"/>
        <v/>
      </c>
      <c r="B446" s="265"/>
      <c r="C446" s="266"/>
      <c r="D446" s="264"/>
      <c r="E446" s="278"/>
      <c r="F446" s="301">
        <f t="shared" si="49"/>
        <v>0</v>
      </c>
      <c r="G446" s="317"/>
      <c r="H446" s="282"/>
      <c r="I446" s="271"/>
      <c r="J446" s="185" t="e">
        <f>HLOOKUP('Operational Worksheet'!H446,$B$768:$AA$770,3)</f>
        <v>#N/A</v>
      </c>
      <c r="K446" s="185" t="e">
        <f t="shared" si="50"/>
        <v>#DIV/0!</v>
      </c>
      <c r="L446" s="185" t="e">
        <f t="shared" si="46"/>
        <v>#DIV/0!</v>
      </c>
      <c r="M446" s="186" t="str">
        <f t="shared" si="47"/>
        <v>PO</v>
      </c>
      <c r="N446" s="193" t="str">
        <f t="shared" si="48"/>
        <v>OK</v>
      </c>
    </row>
    <row r="447" spans="1:14" ht="14.25" customHeight="1" x14ac:dyDescent="0.25">
      <c r="A447" s="188" t="str">
        <f t="shared" si="52"/>
        <v/>
      </c>
      <c r="B447" s="265"/>
      <c r="C447" s="266"/>
      <c r="D447" s="264"/>
      <c r="E447" s="278"/>
      <c r="F447" s="301">
        <f t="shared" si="49"/>
        <v>0</v>
      </c>
      <c r="G447" s="319"/>
      <c r="H447" s="282"/>
      <c r="I447" s="271"/>
      <c r="J447" s="185" t="e">
        <f>HLOOKUP('Operational Worksheet'!H447,$B$768:$AA$770,3)</f>
        <v>#N/A</v>
      </c>
      <c r="K447" s="185" t="e">
        <f t="shared" si="50"/>
        <v>#DIV/0!</v>
      </c>
      <c r="L447" s="185" t="e">
        <f t="shared" si="46"/>
        <v>#DIV/0!</v>
      </c>
      <c r="M447" s="186" t="str">
        <f t="shared" si="47"/>
        <v>PO</v>
      </c>
      <c r="N447" s="193" t="str">
        <f t="shared" si="48"/>
        <v>OK</v>
      </c>
    </row>
    <row r="448" spans="1:14" ht="14.25" customHeight="1" x14ac:dyDescent="0.25">
      <c r="A448" s="188" t="str">
        <f t="shared" si="52"/>
        <v/>
      </c>
      <c r="B448" s="265"/>
      <c r="C448" s="266"/>
      <c r="D448" s="264"/>
      <c r="E448" s="278"/>
      <c r="F448" s="301">
        <f t="shared" si="49"/>
        <v>0</v>
      </c>
      <c r="G448" s="317"/>
      <c r="H448" s="282"/>
      <c r="I448" s="271"/>
      <c r="J448" s="185" t="e">
        <f>HLOOKUP('Operational Worksheet'!H448,$B$768:$AA$770,3)</f>
        <v>#N/A</v>
      </c>
      <c r="K448" s="185" t="e">
        <f t="shared" si="50"/>
        <v>#DIV/0!</v>
      </c>
      <c r="L448" s="185" t="e">
        <f t="shared" si="46"/>
        <v>#DIV/0!</v>
      </c>
      <c r="M448" s="186" t="str">
        <f t="shared" si="47"/>
        <v>PO</v>
      </c>
      <c r="N448" s="193" t="str">
        <f t="shared" si="48"/>
        <v>OK</v>
      </c>
    </row>
    <row r="449" spans="1:14" ht="14.25" customHeight="1" x14ac:dyDescent="0.25">
      <c r="A449" s="188" t="str">
        <f t="shared" si="52"/>
        <v/>
      </c>
      <c r="B449" s="265"/>
      <c r="C449" s="266"/>
      <c r="D449" s="264"/>
      <c r="E449" s="278"/>
      <c r="F449" s="301">
        <f t="shared" si="49"/>
        <v>0</v>
      </c>
      <c r="G449" s="317"/>
      <c r="H449" s="282"/>
      <c r="I449" s="271"/>
      <c r="J449" s="185" t="e">
        <f>HLOOKUP('Operational Worksheet'!H449,$B$768:$AA$770,3)</f>
        <v>#N/A</v>
      </c>
      <c r="K449" s="185" t="e">
        <f t="shared" si="50"/>
        <v>#DIV/0!</v>
      </c>
      <c r="L449" s="185" t="e">
        <f t="shared" si="46"/>
        <v>#DIV/0!</v>
      </c>
      <c r="M449" s="186" t="str">
        <f t="shared" si="47"/>
        <v>PO</v>
      </c>
      <c r="N449" s="193" t="str">
        <f t="shared" si="48"/>
        <v>OK</v>
      </c>
    </row>
    <row r="450" spans="1:14" ht="14.25" customHeight="1" x14ac:dyDescent="0.25">
      <c r="A450" s="188" t="str">
        <f t="shared" si="52"/>
        <v/>
      </c>
      <c r="B450" s="265"/>
      <c r="C450" s="266"/>
      <c r="D450" s="264"/>
      <c r="E450" s="278"/>
      <c r="F450" s="301">
        <f t="shared" si="49"/>
        <v>0</v>
      </c>
      <c r="G450" s="317"/>
      <c r="H450" s="282"/>
      <c r="I450" s="271"/>
      <c r="J450" s="185" t="e">
        <f>HLOOKUP('Operational Worksheet'!H450,$B$768:$AA$770,3)</f>
        <v>#N/A</v>
      </c>
      <c r="K450" s="185" t="e">
        <f t="shared" si="50"/>
        <v>#DIV/0!</v>
      </c>
      <c r="L450" s="185" t="e">
        <f t="shared" si="46"/>
        <v>#DIV/0!</v>
      </c>
      <c r="M450" s="186" t="str">
        <f t="shared" si="47"/>
        <v>PO</v>
      </c>
      <c r="N450" s="193" t="str">
        <f t="shared" si="48"/>
        <v>OK</v>
      </c>
    </row>
    <row r="451" spans="1:14" ht="14.25" customHeight="1" x14ac:dyDescent="0.25">
      <c r="A451" s="188" t="str">
        <f t="shared" si="52"/>
        <v/>
      </c>
      <c r="B451" s="265"/>
      <c r="C451" s="266"/>
      <c r="D451" s="264"/>
      <c r="E451" s="278"/>
      <c r="F451" s="301">
        <f t="shared" si="49"/>
        <v>0</v>
      </c>
      <c r="G451" s="317"/>
      <c r="H451" s="282"/>
      <c r="I451" s="271"/>
      <c r="J451" s="185" t="e">
        <f>HLOOKUP('Operational Worksheet'!H451,$B$768:$AA$770,3)</f>
        <v>#N/A</v>
      </c>
      <c r="K451" s="185" t="e">
        <f t="shared" si="50"/>
        <v>#DIV/0!</v>
      </c>
      <c r="L451" s="185" t="e">
        <f t="shared" si="46"/>
        <v>#DIV/0!</v>
      </c>
      <c r="M451" s="186" t="str">
        <f t="shared" si="47"/>
        <v>PO</v>
      </c>
      <c r="N451" s="193" t="str">
        <f t="shared" si="48"/>
        <v>OK</v>
      </c>
    </row>
    <row r="452" spans="1:14" ht="14.25" customHeight="1" x14ac:dyDescent="0.25">
      <c r="A452" s="188" t="str">
        <f t="shared" si="52"/>
        <v/>
      </c>
      <c r="B452" s="265"/>
      <c r="C452" s="266"/>
      <c r="D452" s="264"/>
      <c r="E452" s="278"/>
      <c r="F452" s="301">
        <f t="shared" si="49"/>
        <v>0</v>
      </c>
      <c r="G452" s="319"/>
      <c r="H452" s="282"/>
      <c r="I452" s="271"/>
      <c r="J452" s="185" t="e">
        <f>HLOOKUP('Operational Worksheet'!H452,$B$768:$AA$770,3)</f>
        <v>#N/A</v>
      </c>
      <c r="K452" s="185" t="e">
        <f t="shared" si="50"/>
        <v>#DIV/0!</v>
      </c>
      <c r="L452" s="185" t="e">
        <f t="shared" si="46"/>
        <v>#DIV/0!</v>
      </c>
      <c r="M452" s="186" t="str">
        <f t="shared" si="47"/>
        <v>PO</v>
      </c>
      <c r="N452" s="193" t="str">
        <f t="shared" si="48"/>
        <v>OK</v>
      </c>
    </row>
    <row r="453" spans="1:14" ht="14.25" customHeight="1" x14ac:dyDescent="0.25">
      <c r="A453" s="188" t="str">
        <f t="shared" si="52"/>
        <v/>
      </c>
      <c r="B453" s="265"/>
      <c r="C453" s="266"/>
      <c r="D453" s="264"/>
      <c r="E453" s="278"/>
      <c r="F453" s="301">
        <f t="shared" si="49"/>
        <v>0</v>
      </c>
      <c r="G453" s="317"/>
      <c r="H453" s="282"/>
      <c r="I453" s="271"/>
      <c r="J453" s="185" t="e">
        <f>HLOOKUP('Operational Worksheet'!H453,$B$768:$AA$770,3)</f>
        <v>#N/A</v>
      </c>
      <c r="K453" s="185" t="e">
        <f t="shared" si="50"/>
        <v>#DIV/0!</v>
      </c>
      <c r="L453" s="185" t="e">
        <f t="shared" si="46"/>
        <v>#DIV/0!</v>
      </c>
      <c r="M453" s="186" t="str">
        <f t="shared" si="47"/>
        <v>PO</v>
      </c>
      <c r="N453" s="193" t="str">
        <f t="shared" si="48"/>
        <v>OK</v>
      </c>
    </row>
    <row r="454" spans="1:14" ht="14.25" customHeight="1" x14ac:dyDescent="0.25">
      <c r="A454" s="188" t="str">
        <f t="shared" si="52"/>
        <v/>
      </c>
      <c r="B454" s="265"/>
      <c r="C454" s="266"/>
      <c r="D454" s="264"/>
      <c r="E454" s="278"/>
      <c r="F454" s="301">
        <f t="shared" si="49"/>
        <v>0</v>
      </c>
      <c r="G454" s="317"/>
      <c r="H454" s="282"/>
      <c r="I454" s="271"/>
      <c r="J454" s="185" t="e">
        <f>HLOOKUP('Operational Worksheet'!H454,$B$768:$AA$770,3)</f>
        <v>#N/A</v>
      </c>
      <c r="K454" s="185" t="e">
        <f t="shared" si="50"/>
        <v>#DIV/0!</v>
      </c>
      <c r="L454" s="185" t="e">
        <f t="shared" si="46"/>
        <v>#DIV/0!</v>
      </c>
      <c r="M454" s="186" t="str">
        <f t="shared" si="47"/>
        <v>PO</v>
      </c>
      <c r="N454" s="193" t="str">
        <f t="shared" si="48"/>
        <v>OK</v>
      </c>
    </row>
    <row r="455" spans="1:14" ht="14.25" customHeight="1" x14ac:dyDescent="0.25">
      <c r="A455" s="188" t="str">
        <f t="shared" si="52"/>
        <v/>
      </c>
      <c r="B455" s="265"/>
      <c r="C455" s="266"/>
      <c r="D455" s="264"/>
      <c r="E455" s="278"/>
      <c r="F455" s="301">
        <f t="shared" si="49"/>
        <v>0</v>
      </c>
      <c r="G455" s="317"/>
      <c r="H455" s="282"/>
      <c r="I455" s="271"/>
      <c r="J455" s="185" t="e">
        <f>HLOOKUP('Operational Worksheet'!H455,$B$768:$AA$770,3)</f>
        <v>#N/A</v>
      </c>
      <c r="K455" s="185" t="e">
        <f t="shared" si="50"/>
        <v>#DIV/0!</v>
      </c>
      <c r="L455" s="185" t="e">
        <f t="shared" si="46"/>
        <v>#DIV/0!</v>
      </c>
      <c r="M455" s="186" t="str">
        <f t="shared" si="47"/>
        <v>PO</v>
      </c>
      <c r="N455" s="193" t="str">
        <f t="shared" si="48"/>
        <v>OK</v>
      </c>
    </row>
    <row r="456" spans="1:14" ht="14.25" customHeight="1" x14ac:dyDescent="0.25">
      <c r="A456" s="188" t="str">
        <f t="shared" si="52"/>
        <v/>
      </c>
      <c r="B456" s="265"/>
      <c r="C456" s="266"/>
      <c r="D456" s="264"/>
      <c r="E456" s="278"/>
      <c r="F456" s="301">
        <f t="shared" si="49"/>
        <v>0</v>
      </c>
      <c r="G456" s="317"/>
      <c r="H456" s="282"/>
      <c r="I456" s="271"/>
      <c r="J456" s="185" t="e">
        <f>HLOOKUP('Operational Worksheet'!H456,$B$768:$AA$770,3)</f>
        <v>#N/A</v>
      </c>
      <c r="K456" s="185" t="e">
        <f t="shared" si="50"/>
        <v>#DIV/0!</v>
      </c>
      <c r="L456" s="185" t="e">
        <f t="shared" ref="L456:L519" si="53">K456*$I456</f>
        <v>#DIV/0!</v>
      </c>
      <c r="M456" s="186" t="str">
        <f t="shared" ref="M456:M519" si="54">IF(D456&gt;0,L456/J456,"PO")</f>
        <v>PO</v>
      </c>
      <c r="N456" s="193" t="str">
        <f t="shared" ref="N456:N519" si="55">+IF(M456&gt;=1, "OK","Alarm")</f>
        <v>OK</v>
      </c>
    </row>
    <row r="457" spans="1:14" ht="14.25" customHeight="1" x14ac:dyDescent="0.25">
      <c r="A457" s="188" t="str">
        <f t="shared" si="52"/>
        <v/>
      </c>
      <c r="B457" s="265"/>
      <c r="C457" s="266"/>
      <c r="D457" s="264"/>
      <c r="E457" s="278"/>
      <c r="F457" s="301">
        <f t="shared" ref="F457:F520" si="56">D457+E457</f>
        <v>0</v>
      </c>
      <c r="G457" s="319"/>
      <c r="H457" s="282"/>
      <c r="I457" s="271"/>
      <c r="J457" s="185" t="e">
        <f>HLOOKUP('Operational Worksheet'!H457,$B$768:$AA$770,3)</f>
        <v>#N/A</v>
      </c>
      <c r="K457" s="185" t="e">
        <f t="shared" ref="K457:K520" si="57">$J$764/F457*$L$764</f>
        <v>#DIV/0!</v>
      </c>
      <c r="L457" s="185" t="e">
        <f t="shared" si="53"/>
        <v>#DIV/0!</v>
      </c>
      <c r="M457" s="186" t="str">
        <f t="shared" si="54"/>
        <v>PO</v>
      </c>
      <c r="N457" s="193" t="str">
        <f t="shared" si="55"/>
        <v>OK</v>
      </c>
    </row>
    <row r="458" spans="1:14" ht="14.25" customHeight="1" x14ac:dyDescent="0.25">
      <c r="A458" s="188" t="str">
        <f t="shared" si="52"/>
        <v/>
      </c>
      <c r="B458" s="265"/>
      <c r="C458" s="266"/>
      <c r="D458" s="264"/>
      <c r="E458" s="278"/>
      <c r="F458" s="301">
        <f t="shared" si="56"/>
        <v>0</v>
      </c>
      <c r="G458" s="317"/>
      <c r="H458" s="282"/>
      <c r="I458" s="271"/>
      <c r="J458" s="185" t="e">
        <f>HLOOKUP('Operational Worksheet'!H458,$B$768:$AA$770,3)</f>
        <v>#N/A</v>
      </c>
      <c r="K458" s="185" t="e">
        <f t="shared" si="57"/>
        <v>#DIV/0!</v>
      </c>
      <c r="L458" s="185" t="e">
        <f t="shared" si="53"/>
        <v>#DIV/0!</v>
      </c>
      <c r="M458" s="186" t="str">
        <f t="shared" si="54"/>
        <v>PO</v>
      </c>
      <c r="N458" s="193" t="str">
        <f t="shared" si="55"/>
        <v>OK</v>
      </c>
    </row>
    <row r="459" spans="1:14" ht="14.25" customHeight="1" x14ac:dyDescent="0.25">
      <c r="A459" s="188" t="str">
        <f t="shared" si="52"/>
        <v/>
      </c>
      <c r="B459" s="265"/>
      <c r="C459" s="266"/>
      <c r="D459" s="264"/>
      <c r="E459" s="278"/>
      <c r="F459" s="301">
        <f t="shared" si="56"/>
        <v>0</v>
      </c>
      <c r="G459" s="317"/>
      <c r="H459" s="282"/>
      <c r="I459" s="271"/>
      <c r="J459" s="185" t="e">
        <f>HLOOKUP('Operational Worksheet'!H459,$B$768:$AA$770,3)</f>
        <v>#N/A</v>
      </c>
      <c r="K459" s="185" t="e">
        <f t="shared" si="57"/>
        <v>#DIV/0!</v>
      </c>
      <c r="L459" s="185" t="e">
        <f t="shared" si="53"/>
        <v>#DIV/0!</v>
      </c>
      <c r="M459" s="186" t="str">
        <f t="shared" si="54"/>
        <v>PO</v>
      </c>
      <c r="N459" s="193" t="str">
        <f t="shared" si="55"/>
        <v>OK</v>
      </c>
    </row>
    <row r="460" spans="1:14" ht="14.25" customHeight="1" x14ac:dyDescent="0.25">
      <c r="A460" s="188" t="str">
        <f t="shared" si="52"/>
        <v/>
      </c>
      <c r="B460" s="265"/>
      <c r="C460" s="266"/>
      <c r="D460" s="264"/>
      <c r="E460" s="278"/>
      <c r="F460" s="301">
        <f t="shared" si="56"/>
        <v>0</v>
      </c>
      <c r="G460" s="317"/>
      <c r="H460" s="282"/>
      <c r="I460" s="271"/>
      <c r="J460" s="185" t="e">
        <f>HLOOKUP('Operational Worksheet'!H460,$B$768:$AA$770,3)</f>
        <v>#N/A</v>
      </c>
      <c r="K460" s="185" t="e">
        <f t="shared" si="57"/>
        <v>#DIV/0!</v>
      </c>
      <c r="L460" s="185" t="e">
        <f t="shared" si="53"/>
        <v>#DIV/0!</v>
      </c>
      <c r="M460" s="186" t="str">
        <f t="shared" si="54"/>
        <v>PO</v>
      </c>
      <c r="N460" s="193" t="str">
        <f t="shared" si="55"/>
        <v>OK</v>
      </c>
    </row>
    <row r="461" spans="1:14" ht="14.25" customHeight="1" x14ac:dyDescent="0.25">
      <c r="A461" s="188" t="str">
        <f t="shared" si="52"/>
        <v/>
      </c>
      <c r="B461" s="265"/>
      <c r="C461" s="266"/>
      <c r="D461" s="264"/>
      <c r="E461" s="278"/>
      <c r="F461" s="301">
        <f t="shared" si="56"/>
        <v>0</v>
      </c>
      <c r="G461" s="317"/>
      <c r="H461" s="282"/>
      <c r="I461" s="271"/>
      <c r="J461" s="185" t="e">
        <f>HLOOKUP('Operational Worksheet'!H461,$B$768:$AA$770,3)</f>
        <v>#N/A</v>
      </c>
      <c r="K461" s="185" t="e">
        <f t="shared" si="57"/>
        <v>#DIV/0!</v>
      </c>
      <c r="L461" s="185" t="e">
        <f t="shared" si="53"/>
        <v>#DIV/0!</v>
      </c>
      <c r="M461" s="186" t="str">
        <f t="shared" si="54"/>
        <v>PO</v>
      </c>
      <c r="N461" s="193" t="str">
        <f t="shared" si="55"/>
        <v>OK</v>
      </c>
    </row>
    <row r="462" spans="1:14" ht="14.25" customHeight="1" x14ac:dyDescent="0.25">
      <c r="A462" s="188" t="str">
        <f t="shared" si="52"/>
        <v/>
      </c>
      <c r="B462" s="265"/>
      <c r="C462" s="266"/>
      <c r="D462" s="264"/>
      <c r="E462" s="278"/>
      <c r="F462" s="301">
        <f t="shared" si="56"/>
        <v>0</v>
      </c>
      <c r="G462" s="319"/>
      <c r="H462" s="282"/>
      <c r="I462" s="271"/>
      <c r="J462" s="185" t="e">
        <f>HLOOKUP('Operational Worksheet'!H462,$B$768:$AA$770,3)</f>
        <v>#N/A</v>
      </c>
      <c r="K462" s="185" t="e">
        <f t="shared" si="57"/>
        <v>#DIV/0!</v>
      </c>
      <c r="L462" s="185" t="e">
        <f t="shared" si="53"/>
        <v>#DIV/0!</v>
      </c>
      <c r="M462" s="186" t="str">
        <f t="shared" si="54"/>
        <v>PO</v>
      </c>
      <c r="N462" s="193" t="str">
        <f t="shared" si="55"/>
        <v>OK</v>
      </c>
    </row>
    <row r="463" spans="1:14" ht="14.25" customHeight="1" x14ac:dyDescent="0.25">
      <c r="A463" s="194" t="str">
        <f t="shared" si="52"/>
        <v/>
      </c>
      <c r="B463" s="267"/>
      <c r="C463" s="268"/>
      <c r="D463" s="294"/>
      <c r="E463" s="295"/>
      <c r="F463" s="301">
        <f t="shared" si="56"/>
        <v>0</v>
      </c>
      <c r="G463" s="318"/>
      <c r="H463" s="296"/>
      <c r="I463" s="297"/>
      <c r="J463" s="185" t="e">
        <f>HLOOKUP('Operational Worksheet'!H463,$B$768:$AA$770,3)</f>
        <v>#N/A</v>
      </c>
      <c r="K463" s="185" t="e">
        <f t="shared" si="57"/>
        <v>#DIV/0!</v>
      </c>
      <c r="L463" s="292" t="e">
        <f t="shared" si="53"/>
        <v>#DIV/0!</v>
      </c>
      <c r="M463" s="293" t="str">
        <f t="shared" si="54"/>
        <v>PO</v>
      </c>
      <c r="N463" s="197" t="str">
        <f t="shared" si="55"/>
        <v>OK</v>
      </c>
    </row>
    <row r="464" spans="1:14" ht="14.25" customHeight="1" x14ac:dyDescent="0.25">
      <c r="A464" s="188" t="str">
        <f t="shared" ref="A464:A487" si="58">IF(M464=MIN($M$464:$M$487),1,"")</f>
        <v/>
      </c>
      <c r="B464" s="285"/>
      <c r="C464" s="266"/>
      <c r="D464" s="264"/>
      <c r="E464" s="278"/>
      <c r="F464" s="301">
        <f t="shared" si="56"/>
        <v>0</v>
      </c>
      <c r="G464" s="317"/>
      <c r="H464" s="282"/>
      <c r="I464" s="271"/>
      <c r="J464" s="185" t="e">
        <f>HLOOKUP('Operational Worksheet'!H464,$B$768:$AA$770,3)</f>
        <v>#N/A</v>
      </c>
      <c r="K464" s="185" t="e">
        <f t="shared" si="57"/>
        <v>#DIV/0!</v>
      </c>
      <c r="L464" s="286" t="e">
        <f t="shared" si="53"/>
        <v>#DIV/0!</v>
      </c>
      <c r="M464" s="287" t="str">
        <f t="shared" si="54"/>
        <v>PO</v>
      </c>
      <c r="N464" s="193" t="str">
        <f t="shared" si="55"/>
        <v>OK</v>
      </c>
    </row>
    <row r="465" spans="1:14" ht="14.25" customHeight="1" x14ac:dyDescent="0.25">
      <c r="A465" s="188" t="str">
        <f t="shared" si="58"/>
        <v/>
      </c>
      <c r="B465" s="265"/>
      <c r="C465" s="266"/>
      <c r="D465" s="264"/>
      <c r="E465" s="278"/>
      <c r="F465" s="301">
        <f t="shared" si="56"/>
        <v>0</v>
      </c>
      <c r="G465" s="317"/>
      <c r="H465" s="282"/>
      <c r="I465" s="271"/>
      <c r="J465" s="185" t="e">
        <f>HLOOKUP('Operational Worksheet'!H465,$B$768:$AA$770,3)</f>
        <v>#N/A</v>
      </c>
      <c r="K465" s="185" t="e">
        <f t="shared" si="57"/>
        <v>#DIV/0!</v>
      </c>
      <c r="L465" s="185" t="e">
        <f t="shared" si="53"/>
        <v>#DIV/0!</v>
      </c>
      <c r="M465" s="186" t="str">
        <f t="shared" si="54"/>
        <v>PO</v>
      </c>
      <c r="N465" s="193" t="str">
        <f t="shared" si="55"/>
        <v>OK</v>
      </c>
    </row>
    <row r="466" spans="1:14" ht="14.25" customHeight="1" x14ac:dyDescent="0.25">
      <c r="A466" s="188" t="str">
        <f t="shared" si="58"/>
        <v/>
      </c>
      <c r="B466" s="265"/>
      <c r="C466" s="266"/>
      <c r="D466" s="264"/>
      <c r="E466" s="278"/>
      <c r="F466" s="301">
        <f t="shared" si="56"/>
        <v>0</v>
      </c>
      <c r="G466" s="317"/>
      <c r="H466" s="282"/>
      <c r="I466" s="271"/>
      <c r="J466" s="185" t="e">
        <f>HLOOKUP('Operational Worksheet'!H466,$B$768:$AA$770,3)</f>
        <v>#N/A</v>
      </c>
      <c r="K466" s="185" t="e">
        <f t="shared" si="57"/>
        <v>#DIV/0!</v>
      </c>
      <c r="L466" s="185" t="e">
        <f t="shared" si="53"/>
        <v>#DIV/0!</v>
      </c>
      <c r="M466" s="186" t="str">
        <f t="shared" si="54"/>
        <v>PO</v>
      </c>
      <c r="N466" s="193" t="str">
        <f t="shared" si="55"/>
        <v>OK</v>
      </c>
    </row>
    <row r="467" spans="1:14" ht="14.25" customHeight="1" x14ac:dyDescent="0.25">
      <c r="A467" s="188" t="str">
        <f t="shared" si="58"/>
        <v/>
      </c>
      <c r="B467" s="265"/>
      <c r="C467" s="266"/>
      <c r="D467" s="264"/>
      <c r="E467" s="278"/>
      <c r="F467" s="301">
        <f t="shared" si="56"/>
        <v>0</v>
      </c>
      <c r="G467" s="319"/>
      <c r="H467" s="282"/>
      <c r="I467" s="271"/>
      <c r="J467" s="185" t="e">
        <f>HLOOKUP('Operational Worksheet'!H467,$B$768:$AA$770,3)</f>
        <v>#N/A</v>
      </c>
      <c r="K467" s="185" t="e">
        <f t="shared" si="57"/>
        <v>#DIV/0!</v>
      </c>
      <c r="L467" s="185" t="e">
        <f t="shared" si="53"/>
        <v>#DIV/0!</v>
      </c>
      <c r="M467" s="186" t="str">
        <f t="shared" si="54"/>
        <v>PO</v>
      </c>
      <c r="N467" s="193" t="str">
        <f t="shared" si="55"/>
        <v>OK</v>
      </c>
    </row>
    <row r="468" spans="1:14" ht="14.25" customHeight="1" x14ac:dyDescent="0.25">
      <c r="A468" s="188" t="str">
        <f t="shared" si="58"/>
        <v/>
      </c>
      <c r="B468" s="265"/>
      <c r="C468" s="266"/>
      <c r="D468" s="264"/>
      <c r="E468" s="278"/>
      <c r="F468" s="301">
        <f t="shared" si="56"/>
        <v>0</v>
      </c>
      <c r="G468" s="317"/>
      <c r="H468" s="282"/>
      <c r="I468" s="271"/>
      <c r="J468" s="185" t="e">
        <f>HLOOKUP('Operational Worksheet'!H468,$B$768:$AA$770,3)</f>
        <v>#N/A</v>
      </c>
      <c r="K468" s="185" t="e">
        <f t="shared" si="57"/>
        <v>#DIV/0!</v>
      </c>
      <c r="L468" s="185" t="e">
        <f t="shared" si="53"/>
        <v>#DIV/0!</v>
      </c>
      <c r="M468" s="186" t="str">
        <f t="shared" si="54"/>
        <v>PO</v>
      </c>
      <c r="N468" s="193" t="str">
        <f t="shared" si="55"/>
        <v>OK</v>
      </c>
    </row>
    <row r="469" spans="1:14" ht="14.25" customHeight="1" x14ac:dyDescent="0.25">
      <c r="A469" s="188" t="str">
        <f t="shared" si="58"/>
        <v/>
      </c>
      <c r="B469" s="265"/>
      <c r="C469" s="266"/>
      <c r="D469" s="264"/>
      <c r="E469" s="278"/>
      <c r="F469" s="301">
        <f t="shared" si="56"/>
        <v>0</v>
      </c>
      <c r="G469" s="317"/>
      <c r="H469" s="282"/>
      <c r="I469" s="271"/>
      <c r="J469" s="185" t="e">
        <f>HLOOKUP('Operational Worksheet'!H469,$B$768:$AA$770,3)</f>
        <v>#N/A</v>
      </c>
      <c r="K469" s="185" t="e">
        <f t="shared" si="57"/>
        <v>#DIV/0!</v>
      </c>
      <c r="L469" s="185" t="e">
        <f t="shared" si="53"/>
        <v>#DIV/0!</v>
      </c>
      <c r="M469" s="186" t="str">
        <f t="shared" si="54"/>
        <v>PO</v>
      </c>
      <c r="N469" s="193" t="str">
        <f t="shared" si="55"/>
        <v>OK</v>
      </c>
    </row>
    <row r="470" spans="1:14" ht="14.25" customHeight="1" x14ac:dyDescent="0.25">
      <c r="A470" s="188" t="str">
        <f t="shared" si="58"/>
        <v/>
      </c>
      <c r="B470" s="265"/>
      <c r="C470" s="266"/>
      <c r="D470" s="264"/>
      <c r="E470" s="278"/>
      <c r="F470" s="301">
        <f t="shared" si="56"/>
        <v>0</v>
      </c>
      <c r="G470" s="317"/>
      <c r="H470" s="282"/>
      <c r="I470" s="271"/>
      <c r="J470" s="185" t="e">
        <f>HLOOKUP('Operational Worksheet'!H470,$B$768:$AA$770,3)</f>
        <v>#N/A</v>
      </c>
      <c r="K470" s="185" t="e">
        <f t="shared" si="57"/>
        <v>#DIV/0!</v>
      </c>
      <c r="L470" s="185" t="e">
        <f t="shared" si="53"/>
        <v>#DIV/0!</v>
      </c>
      <c r="M470" s="186" t="str">
        <f t="shared" si="54"/>
        <v>PO</v>
      </c>
      <c r="N470" s="193" t="str">
        <f t="shared" si="55"/>
        <v>OK</v>
      </c>
    </row>
    <row r="471" spans="1:14" ht="14.25" customHeight="1" x14ac:dyDescent="0.25">
      <c r="A471" s="188" t="str">
        <f t="shared" si="58"/>
        <v/>
      </c>
      <c r="B471" s="265"/>
      <c r="C471" s="266"/>
      <c r="D471" s="264"/>
      <c r="E471" s="278"/>
      <c r="F471" s="301">
        <f t="shared" si="56"/>
        <v>0</v>
      </c>
      <c r="G471" s="317"/>
      <c r="H471" s="282"/>
      <c r="I471" s="271"/>
      <c r="J471" s="185" t="e">
        <f>HLOOKUP('Operational Worksheet'!H471,$B$768:$AA$770,3)</f>
        <v>#N/A</v>
      </c>
      <c r="K471" s="185" t="e">
        <f t="shared" si="57"/>
        <v>#DIV/0!</v>
      </c>
      <c r="L471" s="185" t="e">
        <f t="shared" si="53"/>
        <v>#DIV/0!</v>
      </c>
      <c r="M471" s="186" t="str">
        <f t="shared" si="54"/>
        <v>PO</v>
      </c>
      <c r="N471" s="193" t="str">
        <f t="shared" si="55"/>
        <v>OK</v>
      </c>
    </row>
    <row r="472" spans="1:14" ht="14.25" customHeight="1" x14ac:dyDescent="0.25">
      <c r="A472" s="188" t="str">
        <f t="shared" si="58"/>
        <v/>
      </c>
      <c r="B472" s="265"/>
      <c r="C472" s="266"/>
      <c r="D472" s="264"/>
      <c r="E472" s="278"/>
      <c r="F472" s="301">
        <f t="shared" si="56"/>
        <v>0</v>
      </c>
      <c r="G472" s="319"/>
      <c r="H472" s="282"/>
      <c r="I472" s="271"/>
      <c r="J472" s="185" t="e">
        <f>HLOOKUP('Operational Worksheet'!H472,$B$768:$AA$770,3)</f>
        <v>#N/A</v>
      </c>
      <c r="K472" s="185" t="e">
        <f t="shared" si="57"/>
        <v>#DIV/0!</v>
      </c>
      <c r="L472" s="185" t="e">
        <f t="shared" si="53"/>
        <v>#DIV/0!</v>
      </c>
      <c r="M472" s="186" t="str">
        <f t="shared" si="54"/>
        <v>PO</v>
      </c>
      <c r="N472" s="193" t="str">
        <f t="shared" si="55"/>
        <v>OK</v>
      </c>
    </row>
    <row r="473" spans="1:14" ht="14.25" customHeight="1" x14ac:dyDescent="0.25">
      <c r="A473" s="188" t="str">
        <f t="shared" si="58"/>
        <v/>
      </c>
      <c r="B473" s="265"/>
      <c r="C473" s="266"/>
      <c r="D473" s="264"/>
      <c r="E473" s="278"/>
      <c r="F473" s="301">
        <f t="shared" si="56"/>
        <v>0</v>
      </c>
      <c r="G473" s="317"/>
      <c r="H473" s="282"/>
      <c r="I473" s="271"/>
      <c r="J473" s="185" t="e">
        <f>HLOOKUP('Operational Worksheet'!H473,$B$768:$AA$770,3)</f>
        <v>#N/A</v>
      </c>
      <c r="K473" s="185" t="e">
        <f t="shared" si="57"/>
        <v>#DIV/0!</v>
      </c>
      <c r="L473" s="185" t="e">
        <f t="shared" si="53"/>
        <v>#DIV/0!</v>
      </c>
      <c r="M473" s="186" t="str">
        <f t="shared" si="54"/>
        <v>PO</v>
      </c>
      <c r="N473" s="193" t="str">
        <f t="shared" si="55"/>
        <v>OK</v>
      </c>
    </row>
    <row r="474" spans="1:14" ht="14.25" customHeight="1" x14ac:dyDescent="0.25">
      <c r="A474" s="188" t="str">
        <f t="shared" si="58"/>
        <v/>
      </c>
      <c r="B474" s="265"/>
      <c r="C474" s="266"/>
      <c r="D474" s="264"/>
      <c r="E474" s="278"/>
      <c r="F474" s="301">
        <f t="shared" si="56"/>
        <v>0</v>
      </c>
      <c r="G474" s="317"/>
      <c r="H474" s="282"/>
      <c r="I474" s="271"/>
      <c r="J474" s="185" t="e">
        <f>HLOOKUP('Operational Worksheet'!H474,$B$768:$AA$770,3)</f>
        <v>#N/A</v>
      </c>
      <c r="K474" s="185" t="e">
        <f t="shared" si="57"/>
        <v>#DIV/0!</v>
      </c>
      <c r="L474" s="185" t="e">
        <f t="shared" si="53"/>
        <v>#DIV/0!</v>
      </c>
      <c r="M474" s="186" t="str">
        <f t="shared" si="54"/>
        <v>PO</v>
      </c>
      <c r="N474" s="193" t="str">
        <f t="shared" si="55"/>
        <v>OK</v>
      </c>
    </row>
    <row r="475" spans="1:14" ht="14.25" customHeight="1" x14ac:dyDescent="0.25">
      <c r="A475" s="188" t="str">
        <f t="shared" si="58"/>
        <v/>
      </c>
      <c r="B475" s="265"/>
      <c r="C475" s="266"/>
      <c r="D475" s="264"/>
      <c r="E475" s="278"/>
      <c r="F475" s="301">
        <f t="shared" si="56"/>
        <v>0</v>
      </c>
      <c r="G475" s="317"/>
      <c r="H475" s="282"/>
      <c r="I475" s="271"/>
      <c r="J475" s="185" t="e">
        <f>HLOOKUP('Operational Worksheet'!H475,$B$768:$AA$770,3)</f>
        <v>#N/A</v>
      </c>
      <c r="K475" s="185" t="e">
        <f t="shared" si="57"/>
        <v>#DIV/0!</v>
      </c>
      <c r="L475" s="185" t="e">
        <f t="shared" si="53"/>
        <v>#DIV/0!</v>
      </c>
      <c r="M475" s="186" t="str">
        <f t="shared" si="54"/>
        <v>PO</v>
      </c>
      <c r="N475" s="193" t="str">
        <f t="shared" si="55"/>
        <v>OK</v>
      </c>
    </row>
    <row r="476" spans="1:14" ht="14.25" customHeight="1" x14ac:dyDescent="0.25">
      <c r="A476" s="188" t="str">
        <f t="shared" si="58"/>
        <v/>
      </c>
      <c r="B476" s="265"/>
      <c r="C476" s="266"/>
      <c r="D476" s="264"/>
      <c r="E476" s="278"/>
      <c r="F476" s="301">
        <f t="shared" si="56"/>
        <v>0</v>
      </c>
      <c r="G476" s="317"/>
      <c r="H476" s="282"/>
      <c r="I476" s="271"/>
      <c r="J476" s="185" t="e">
        <f>HLOOKUP('Operational Worksheet'!H476,$B$768:$AA$770,3)</f>
        <v>#N/A</v>
      </c>
      <c r="K476" s="185" t="e">
        <f t="shared" si="57"/>
        <v>#DIV/0!</v>
      </c>
      <c r="L476" s="185" t="e">
        <f t="shared" si="53"/>
        <v>#DIV/0!</v>
      </c>
      <c r="M476" s="186" t="str">
        <f t="shared" si="54"/>
        <v>PO</v>
      </c>
      <c r="N476" s="193" t="str">
        <f t="shared" si="55"/>
        <v>OK</v>
      </c>
    </row>
    <row r="477" spans="1:14" ht="14.25" customHeight="1" x14ac:dyDescent="0.25">
      <c r="A477" s="188" t="str">
        <f t="shared" si="58"/>
        <v/>
      </c>
      <c r="B477" s="265"/>
      <c r="C477" s="266"/>
      <c r="D477" s="264"/>
      <c r="E477" s="278"/>
      <c r="F477" s="301">
        <f t="shared" si="56"/>
        <v>0</v>
      </c>
      <c r="G477" s="319"/>
      <c r="H477" s="282"/>
      <c r="I477" s="271"/>
      <c r="J477" s="185" t="e">
        <f>HLOOKUP('Operational Worksheet'!H477,$B$768:$AA$770,3)</f>
        <v>#N/A</v>
      </c>
      <c r="K477" s="185" t="e">
        <f t="shared" si="57"/>
        <v>#DIV/0!</v>
      </c>
      <c r="L477" s="185" t="e">
        <f t="shared" si="53"/>
        <v>#DIV/0!</v>
      </c>
      <c r="M477" s="186" t="str">
        <f t="shared" si="54"/>
        <v>PO</v>
      </c>
      <c r="N477" s="193" t="str">
        <f t="shared" si="55"/>
        <v>OK</v>
      </c>
    </row>
    <row r="478" spans="1:14" ht="14.25" customHeight="1" x14ac:dyDescent="0.25">
      <c r="A478" s="188" t="str">
        <f t="shared" si="58"/>
        <v/>
      </c>
      <c r="B478" s="265"/>
      <c r="C478" s="266"/>
      <c r="D478" s="264"/>
      <c r="E478" s="278"/>
      <c r="F478" s="301">
        <f t="shared" si="56"/>
        <v>0</v>
      </c>
      <c r="G478" s="317"/>
      <c r="H478" s="282"/>
      <c r="I478" s="271"/>
      <c r="J478" s="185" t="e">
        <f>HLOOKUP('Operational Worksheet'!H478,$B$768:$AA$770,3)</f>
        <v>#N/A</v>
      </c>
      <c r="K478" s="185" t="e">
        <f t="shared" si="57"/>
        <v>#DIV/0!</v>
      </c>
      <c r="L478" s="185" t="e">
        <f t="shared" si="53"/>
        <v>#DIV/0!</v>
      </c>
      <c r="M478" s="186" t="str">
        <f t="shared" si="54"/>
        <v>PO</v>
      </c>
      <c r="N478" s="193" t="str">
        <f t="shared" si="55"/>
        <v>OK</v>
      </c>
    </row>
    <row r="479" spans="1:14" ht="14.25" customHeight="1" x14ac:dyDescent="0.25">
      <c r="A479" s="188" t="str">
        <f t="shared" si="58"/>
        <v/>
      </c>
      <c r="B479" s="265"/>
      <c r="C479" s="266"/>
      <c r="D479" s="264"/>
      <c r="E479" s="278"/>
      <c r="F479" s="301">
        <f t="shared" si="56"/>
        <v>0</v>
      </c>
      <c r="G479" s="317"/>
      <c r="H479" s="282"/>
      <c r="I479" s="271"/>
      <c r="J479" s="185" t="e">
        <f>HLOOKUP('Operational Worksheet'!H479,$B$768:$AA$770,3)</f>
        <v>#N/A</v>
      </c>
      <c r="K479" s="185" t="e">
        <f t="shared" si="57"/>
        <v>#DIV/0!</v>
      </c>
      <c r="L479" s="185" t="e">
        <f t="shared" si="53"/>
        <v>#DIV/0!</v>
      </c>
      <c r="M479" s="186" t="str">
        <f t="shared" si="54"/>
        <v>PO</v>
      </c>
      <c r="N479" s="193" t="str">
        <f t="shared" si="55"/>
        <v>OK</v>
      </c>
    </row>
    <row r="480" spans="1:14" ht="14.25" customHeight="1" x14ac:dyDescent="0.25">
      <c r="A480" s="188" t="str">
        <f t="shared" si="58"/>
        <v/>
      </c>
      <c r="B480" s="265"/>
      <c r="C480" s="266"/>
      <c r="D480" s="264"/>
      <c r="E480" s="278"/>
      <c r="F480" s="301">
        <f t="shared" si="56"/>
        <v>0</v>
      </c>
      <c r="G480" s="317"/>
      <c r="H480" s="282"/>
      <c r="I480" s="271"/>
      <c r="J480" s="185" t="e">
        <f>HLOOKUP('Operational Worksheet'!H480,$B$768:$AA$770,3)</f>
        <v>#N/A</v>
      </c>
      <c r="K480" s="185" t="e">
        <f t="shared" si="57"/>
        <v>#DIV/0!</v>
      </c>
      <c r="L480" s="185" t="e">
        <f t="shared" si="53"/>
        <v>#DIV/0!</v>
      </c>
      <c r="M480" s="186" t="str">
        <f t="shared" si="54"/>
        <v>PO</v>
      </c>
      <c r="N480" s="193" t="str">
        <f t="shared" si="55"/>
        <v>OK</v>
      </c>
    </row>
    <row r="481" spans="1:14" ht="14.25" customHeight="1" x14ac:dyDescent="0.25">
      <c r="A481" s="188" t="str">
        <f t="shared" si="58"/>
        <v/>
      </c>
      <c r="B481" s="265"/>
      <c r="C481" s="266"/>
      <c r="D481" s="264"/>
      <c r="E481" s="278"/>
      <c r="F481" s="301">
        <f t="shared" si="56"/>
        <v>0</v>
      </c>
      <c r="G481" s="317"/>
      <c r="H481" s="282"/>
      <c r="I481" s="271"/>
      <c r="J481" s="185" t="e">
        <f>HLOOKUP('Operational Worksheet'!H481,$B$768:$AA$770,3)</f>
        <v>#N/A</v>
      </c>
      <c r="K481" s="185" t="e">
        <f t="shared" si="57"/>
        <v>#DIV/0!</v>
      </c>
      <c r="L481" s="185" t="e">
        <f t="shared" si="53"/>
        <v>#DIV/0!</v>
      </c>
      <c r="M481" s="186" t="str">
        <f t="shared" si="54"/>
        <v>PO</v>
      </c>
      <c r="N481" s="193" t="str">
        <f t="shared" si="55"/>
        <v>OK</v>
      </c>
    </row>
    <row r="482" spans="1:14" ht="14.25" customHeight="1" x14ac:dyDescent="0.25">
      <c r="A482" s="188" t="str">
        <f t="shared" si="58"/>
        <v/>
      </c>
      <c r="B482" s="265"/>
      <c r="C482" s="266"/>
      <c r="D482" s="264"/>
      <c r="E482" s="278"/>
      <c r="F482" s="301">
        <f t="shared" si="56"/>
        <v>0</v>
      </c>
      <c r="G482" s="319"/>
      <c r="H482" s="282"/>
      <c r="I482" s="271"/>
      <c r="J482" s="185" t="e">
        <f>HLOOKUP('Operational Worksheet'!H482,$B$768:$AA$770,3)</f>
        <v>#N/A</v>
      </c>
      <c r="K482" s="185" t="e">
        <f t="shared" si="57"/>
        <v>#DIV/0!</v>
      </c>
      <c r="L482" s="185" t="e">
        <f t="shared" si="53"/>
        <v>#DIV/0!</v>
      </c>
      <c r="M482" s="186" t="str">
        <f t="shared" si="54"/>
        <v>PO</v>
      </c>
      <c r="N482" s="193" t="str">
        <f t="shared" si="55"/>
        <v>OK</v>
      </c>
    </row>
    <row r="483" spans="1:14" ht="14.25" customHeight="1" x14ac:dyDescent="0.25">
      <c r="A483" s="188" t="str">
        <f t="shared" si="58"/>
        <v/>
      </c>
      <c r="B483" s="265"/>
      <c r="C483" s="266"/>
      <c r="D483" s="264"/>
      <c r="E483" s="278"/>
      <c r="F483" s="301">
        <f t="shared" si="56"/>
        <v>0</v>
      </c>
      <c r="G483" s="317"/>
      <c r="H483" s="282"/>
      <c r="I483" s="271"/>
      <c r="J483" s="185" t="e">
        <f>HLOOKUP('Operational Worksheet'!H483,$B$768:$AA$770,3)</f>
        <v>#N/A</v>
      </c>
      <c r="K483" s="185" t="e">
        <f t="shared" si="57"/>
        <v>#DIV/0!</v>
      </c>
      <c r="L483" s="185" t="e">
        <f t="shared" si="53"/>
        <v>#DIV/0!</v>
      </c>
      <c r="M483" s="186" t="str">
        <f t="shared" si="54"/>
        <v>PO</v>
      </c>
      <c r="N483" s="193" t="str">
        <f t="shared" si="55"/>
        <v>OK</v>
      </c>
    </row>
    <row r="484" spans="1:14" ht="14.25" customHeight="1" x14ac:dyDescent="0.25">
      <c r="A484" s="188" t="str">
        <f t="shared" si="58"/>
        <v/>
      </c>
      <c r="B484" s="265"/>
      <c r="C484" s="266"/>
      <c r="D484" s="264"/>
      <c r="E484" s="278"/>
      <c r="F484" s="301">
        <f t="shared" si="56"/>
        <v>0</v>
      </c>
      <c r="G484" s="317"/>
      <c r="H484" s="282"/>
      <c r="I484" s="271"/>
      <c r="J484" s="185" t="e">
        <f>HLOOKUP('Operational Worksheet'!H484,$B$768:$AA$770,3)</f>
        <v>#N/A</v>
      </c>
      <c r="K484" s="185" t="e">
        <f t="shared" si="57"/>
        <v>#DIV/0!</v>
      </c>
      <c r="L484" s="185" t="e">
        <f t="shared" si="53"/>
        <v>#DIV/0!</v>
      </c>
      <c r="M484" s="186" t="str">
        <f t="shared" si="54"/>
        <v>PO</v>
      </c>
      <c r="N484" s="193" t="str">
        <f t="shared" si="55"/>
        <v>OK</v>
      </c>
    </row>
    <row r="485" spans="1:14" ht="14.25" customHeight="1" x14ac:dyDescent="0.25">
      <c r="A485" s="188" t="str">
        <f t="shared" si="58"/>
        <v/>
      </c>
      <c r="B485" s="265"/>
      <c r="C485" s="266"/>
      <c r="D485" s="264"/>
      <c r="E485" s="278"/>
      <c r="F485" s="301">
        <f t="shared" si="56"/>
        <v>0</v>
      </c>
      <c r="G485" s="317"/>
      <c r="H485" s="282"/>
      <c r="I485" s="271"/>
      <c r="J485" s="185" t="e">
        <f>HLOOKUP('Operational Worksheet'!H485,$B$768:$AA$770,3)</f>
        <v>#N/A</v>
      </c>
      <c r="K485" s="185" t="e">
        <f t="shared" si="57"/>
        <v>#DIV/0!</v>
      </c>
      <c r="L485" s="185" t="e">
        <f t="shared" si="53"/>
        <v>#DIV/0!</v>
      </c>
      <c r="M485" s="186" t="str">
        <f t="shared" si="54"/>
        <v>PO</v>
      </c>
      <c r="N485" s="193" t="str">
        <f t="shared" si="55"/>
        <v>OK</v>
      </c>
    </row>
    <row r="486" spans="1:14" ht="14.25" customHeight="1" x14ac:dyDescent="0.25">
      <c r="A486" s="188" t="str">
        <f t="shared" si="58"/>
        <v/>
      </c>
      <c r="B486" s="265"/>
      <c r="C486" s="266"/>
      <c r="D486" s="264"/>
      <c r="E486" s="278"/>
      <c r="F486" s="301">
        <f t="shared" si="56"/>
        <v>0</v>
      </c>
      <c r="G486" s="317"/>
      <c r="H486" s="282"/>
      <c r="I486" s="271"/>
      <c r="J486" s="185" t="e">
        <f>HLOOKUP('Operational Worksheet'!H486,$B$768:$AA$770,3)</f>
        <v>#N/A</v>
      </c>
      <c r="K486" s="185" t="e">
        <f t="shared" si="57"/>
        <v>#DIV/0!</v>
      </c>
      <c r="L486" s="185" t="e">
        <f t="shared" si="53"/>
        <v>#DIV/0!</v>
      </c>
      <c r="M486" s="186" t="str">
        <f t="shared" si="54"/>
        <v>PO</v>
      </c>
      <c r="N486" s="193" t="str">
        <f t="shared" si="55"/>
        <v>OK</v>
      </c>
    </row>
    <row r="487" spans="1:14" ht="14.25" customHeight="1" x14ac:dyDescent="0.25">
      <c r="A487" s="194" t="str">
        <f t="shared" si="58"/>
        <v/>
      </c>
      <c r="B487" s="267"/>
      <c r="C487" s="268"/>
      <c r="D487" s="264"/>
      <c r="E487" s="278"/>
      <c r="F487" s="301">
        <f t="shared" si="56"/>
        <v>0</v>
      </c>
      <c r="G487" s="319"/>
      <c r="H487" s="282"/>
      <c r="I487" s="271"/>
      <c r="J487" s="185" t="e">
        <f>HLOOKUP('Operational Worksheet'!H487,$B$768:$AA$770,3)</f>
        <v>#N/A</v>
      </c>
      <c r="K487" s="185" t="e">
        <f t="shared" si="57"/>
        <v>#DIV/0!</v>
      </c>
      <c r="L487" s="185" t="e">
        <f t="shared" si="53"/>
        <v>#DIV/0!</v>
      </c>
      <c r="M487" s="186" t="str">
        <f t="shared" si="54"/>
        <v>PO</v>
      </c>
      <c r="N487" s="197" t="str">
        <f t="shared" si="55"/>
        <v>OK</v>
      </c>
    </row>
    <row r="488" spans="1:14" ht="14.25" customHeight="1" x14ac:dyDescent="0.25">
      <c r="A488" s="180" t="str">
        <f t="shared" ref="A488:A511" si="59">IF(M488=MIN($M$488:$M$511),1,"")</f>
        <v/>
      </c>
      <c r="B488" s="262"/>
      <c r="C488" s="263"/>
      <c r="D488" s="264"/>
      <c r="E488" s="278"/>
      <c r="F488" s="301">
        <f t="shared" si="56"/>
        <v>0</v>
      </c>
      <c r="G488" s="317"/>
      <c r="H488" s="282"/>
      <c r="I488" s="271"/>
      <c r="J488" s="185" t="e">
        <f>HLOOKUP('Operational Worksheet'!H488,$B$768:$AA$770,3)</f>
        <v>#N/A</v>
      </c>
      <c r="K488" s="185" t="e">
        <f t="shared" si="57"/>
        <v>#DIV/0!</v>
      </c>
      <c r="L488" s="185" t="e">
        <f t="shared" si="53"/>
        <v>#DIV/0!</v>
      </c>
      <c r="M488" s="186" t="str">
        <f t="shared" si="54"/>
        <v>PO</v>
      </c>
      <c r="N488" s="187" t="str">
        <f t="shared" si="55"/>
        <v>OK</v>
      </c>
    </row>
    <row r="489" spans="1:14" ht="14.25" customHeight="1" x14ac:dyDescent="0.25">
      <c r="A489" s="188" t="str">
        <f t="shared" si="59"/>
        <v/>
      </c>
      <c r="B489" s="265"/>
      <c r="C489" s="266"/>
      <c r="D489" s="264"/>
      <c r="E489" s="278"/>
      <c r="F489" s="301">
        <f t="shared" si="56"/>
        <v>0</v>
      </c>
      <c r="G489" s="317"/>
      <c r="H489" s="282"/>
      <c r="I489" s="271"/>
      <c r="J489" s="185" t="e">
        <f>HLOOKUP('Operational Worksheet'!H489,$B$768:$AA$770,3)</f>
        <v>#N/A</v>
      </c>
      <c r="K489" s="185" t="e">
        <f t="shared" si="57"/>
        <v>#DIV/0!</v>
      </c>
      <c r="L489" s="185" t="e">
        <f t="shared" si="53"/>
        <v>#DIV/0!</v>
      </c>
      <c r="M489" s="186" t="str">
        <f t="shared" si="54"/>
        <v>PO</v>
      </c>
      <c r="N489" s="193" t="str">
        <f t="shared" si="55"/>
        <v>OK</v>
      </c>
    </row>
    <row r="490" spans="1:14" ht="14.25" customHeight="1" x14ac:dyDescent="0.25">
      <c r="A490" s="188" t="str">
        <f t="shared" si="59"/>
        <v/>
      </c>
      <c r="B490" s="265"/>
      <c r="C490" s="266"/>
      <c r="D490" s="264"/>
      <c r="E490" s="278"/>
      <c r="F490" s="301">
        <f t="shared" si="56"/>
        <v>0</v>
      </c>
      <c r="G490" s="317"/>
      <c r="H490" s="282"/>
      <c r="I490" s="271"/>
      <c r="J490" s="185" t="e">
        <f>HLOOKUP('Operational Worksheet'!H490,$B$768:$AA$770,3)</f>
        <v>#N/A</v>
      </c>
      <c r="K490" s="185" t="e">
        <f t="shared" si="57"/>
        <v>#DIV/0!</v>
      </c>
      <c r="L490" s="185" t="e">
        <f t="shared" si="53"/>
        <v>#DIV/0!</v>
      </c>
      <c r="M490" s="186" t="str">
        <f t="shared" si="54"/>
        <v>PO</v>
      </c>
      <c r="N490" s="193" t="str">
        <f t="shared" si="55"/>
        <v>OK</v>
      </c>
    </row>
    <row r="491" spans="1:14" ht="14.25" customHeight="1" x14ac:dyDescent="0.25">
      <c r="A491" s="188" t="str">
        <f t="shared" si="59"/>
        <v/>
      </c>
      <c r="B491" s="265"/>
      <c r="C491" s="266"/>
      <c r="D491" s="264"/>
      <c r="E491" s="278"/>
      <c r="F491" s="301">
        <f t="shared" si="56"/>
        <v>0</v>
      </c>
      <c r="G491" s="317"/>
      <c r="H491" s="282"/>
      <c r="I491" s="271"/>
      <c r="J491" s="185" t="e">
        <f>HLOOKUP('Operational Worksheet'!H491,$B$768:$AA$770,3)</f>
        <v>#N/A</v>
      </c>
      <c r="K491" s="185" t="e">
        <f t="shared" si="57"/>
        <v>#DIV/0!</v>
      </c>
      <c r="L491" s="185" t="e">
        <f t="shared" si="53"/>
        <v>#DIV/0!</v>
      </c>
      <c r="M491" s="186" t="str">
        <f t="shared" si="54"/>
        <v>PO</v>
      </c>
      <c r="N491" s="193" t="str">
        <f t="shared" si="55"/>
        <v>OK</v>
      </c>
    </row>
    <row r="492" spans="1:14" ht="14.25" customHeight="1" x14ac:dyDescent="0.25">
      <c r="A492" s="188" t="str">
        <f t="shared" si="59"/>
        <v/>
      </c>
      <c r="B492" s="265"/>
      <c r="C492" s="266"/>
      <c r="D492" s="264"/>
      <c r="E492" s="278"/>
      <c r="F492" s="301">
        <f t="shared" si="56"/>
        <v>0</v>
      </c>
      <c r="G492" s="319"/>
      <c r="H492" s="282"/>
      <c r="I492" s="271"/>
      <c r="J492" s="185" t="e">
        <f>HLOOKUP('Operational Worksheet'!H492,$B$768:$AA$770,3)</f>
        <v>#N/A</v>
      </c>
      <c r="K492" s="185" t="e">
        <f t="shared" si="57"/>
        <v>#DIV/0!</v>
      </c>
      <c r="L492" s="185" t="e">
        <f t="shared" si="53"/>
        <v>#DIV/0!</v>
      </c>
      <c r="M492" s="186" t="str">
        <f t="shared" si="54"/>
        <v>PO</v>
      </c>
      <c r="N492" s="193" t="str">
        <f t="shared" si="55"/>
        <v>OK</v>
      </c>
    </row>
    <row r="493" spans="1:14" ht="14.25" customHeight="1" x14ac:dyDescent="0.25">
      <c r="A493" s="188" t="str">
        <f t="shared" si="59"/>
        <v/>
      </c>
      <c r="B493" s="265"/>
      <c r="C493" s="266"/>
      <c r="D493" s="264"/>
      <c r="E493" s="278"/>
      <c r="F493" s="301">
        <f t="shared" si="56"/>
        <v>0</v>
      </c>
      <c r="G493" s="317"/>
      <c r="H493" s="282"/>
      <c r="I493" s="271"/>
      <c r="J493" s="185" t="e">
        <f>HLOOKUP('Operational Worksheet'!H493,$B$768:$AA$770,3)</f>
        <v>#N/A</v>
      </c>
      <c r="K493" s="185" t="e">
        <f t="shared" si="57"/>
        <v>#DIV/0!</v>
      </c>
      <c r="L493" s="185" t="e">
        <f t="shared" si="53"/>
        <v>#DIV/0!</v>
      </c>
      <c r="M493" s="186" t="str">
        <f t="shared" si="54"/>
        <v>PO</v>
      </c>
      <c r="N493" s="193" t="str">
        <f t="shared" si="55"/>
        <v>OK</v>
      </c>
    </row>
    <row r="494" spans="1:14" ht="14.25" customHeight="1" x14ac:dyDescent="0.25">
      <c r="A494" s="188" t="str">
        <f t="shared" si="59"/>
        <v/>
      </c>
      <c r="B494" s="265"/>
      <c r="C494" s="266"/>
      <c r="D494" s="264"/>
      <c r="E494" s="278"/>
      <c r="F494" s="301">
        <f t="shared" si="56"/>
        <v>0</v>
      </c>
      <c r="G494" s="317"/>
      <c r="H494" s="282"/>
      <c r="I494" s="271"/>
      <c r="J494" s="185" t="e">
        <f>HLOOKUP('Operational Worksheet'!H494,$B$768:$AA$770,3)</f>
        <v>#N/A</v>
      </c>
      <c r="K494" s="185" t="e">
        <f t="shared" si="57"/>
        <v>#DIV/0!</v>
      </c>
      <c r="L494" s="185" t="e">
        <f t="shared" si="53"/>
        <v>#DIV/0!</v>
      </c>
      <c r="M494" s="186" t="str">
        <f t="shared" si="54"/>
        <v>PO</v>
      </c>
      <c r="N494" s="193" t="str">
        <f t="shared" si="55"/>
        <v>OK</v>
      </c>
    </row>
    <row r="495" spans="1:14" ht="14.25" customHeight="1" x14ac:dyDescent="0.25">
      <c r="A495" s="188" t="str">
        <f t="shared" si="59"/>
        <v/>
      </c>
      <c r="B495" s="265"/>
      <c r="C495" s="266"/>
      <c r="D495" s="264"/>
      <c r="E495" s="278"/>
      <c r="F495" s="301">
        <f t="shared" si="56"/>
        <v>0</v>
      </c>
      <c r="G495" s="317"/>
      <c r="H495" s="282"/>
      <c r="I495" s="271"/>
      <c r="J495" s="185" t="e">
        <f>HLOOKUP('Operational Worksheet'!H495,$B$768:$AA$770,3)</f>
        <v>#N/A</v>
      </c>
      <c r="K495" s="185" t="e">
        <f t="shared" si="57"/>
        <v>#DIV/0!</v>
      </c>
      <c r="L495" s="185" t="e">
        <f t="shared" si="53"/>
        <v>#DIV/0!</v>
      </c>
      <c r="M495" s="186" t="str">
        <f t="shared" si="54"/>
        <v>PO</v>
      </c>
      <c r="N495" s="193" t="str">
        <f t="shared" si="55"/>
        <v>OK</v>
      </c>
    </row>
    <row r="496" spans="1:14" ht="14.25" customHeight="1" x14ac:dyDescent="0.25">
      <c r="A496" s="188" t="str">
        <f t="shared" si="59"/>
        <v/>
      </c>
      <c r="B496" s="265"/>
      <c r="C496" s="266"/>
      <c r="D496" s="264"/>
      <c r="E496" s="278"/>
      <c r="F496" s="301">
        <f t="shared" si="56"/>
        <v>0</v>
      </c>
      <c r="G496" s="317"/>
      <c r="H496" s="282"/>
      <c r="I496" s="271"/>
      <c r="J496" s="185" t="e">
        <f>HLOOKUP('Operational Worksheet'!H496,$B$768:$AA$770,3)</f>
        <v>#N/A</v>
      </c>
      <c r="K496" s="185" t="e">
        <f t="shared" si="57"/>
        <v>#DIV/0!</v>
      </c>
      <c r="L496" s="185" t="e">
        <f t="shared" si="53"/>
        <v>#DIV/0!</v>
      </c>
      <c r="M496" s="186" t="str">
        <f t="shared" si="54"/>
        <v>PO</v>
      </c>
      <c r="N496" s="193" t="str">
        <f t="shared" si="55"/>
        <v>OK</v>
      </c>
    </row>
    <row r="497" spans="1:14" ht="14.25" customHeight="1" x14ac:dyDescent="0.25">
      <c r="A497" s="188" t="str">
        <f t="shared" si="59"/>
        <v/>
      </c>
      <c r="B497" s="265"/>
      <c r="C497" s="266"/>
      <c r="D497" s="264"/>
      <c r="E497" s="278"/>
      <c r="F497" s="301">
        <f t="shared" si="56"/>
        <v>0</v>
      </c>
      <c r="G497" s="319"/>
      <c r="H497" s="282"/>
      <c r="I497" s="271"/>
      <c r="J497" s="185" t="e">
        <f>HLOOKUP('Operational Worksheet'!H497,$B$768:$AA$770,3)</f>
        <v>#N/A</v>
      </c>
      <c r="K497" s="185" t="e">
        <f t="shared" si="57"/>
        <v>#DIV/0!</v>
      </c>
      <c r="L497" s="185" t="e">
        <f t="shared" si="53"/>
        <v>#DIV/0!</v>
      </c>
      <c r="M497" s="186" t="str">
        <f t="shared" si="54"/>
        <v>PO</v>
      </c>
      <c r="N497" s="193" t="str">
        <f t="shared" si="55"/>
        <v>OK</v>
      </c>
    </row>
    <row r="498" spans="1:14" ht="14.25" customHeight="1" x14ac:dyDescent="0.25">
      <c r="A498" s="188" t="str">
        <f t="shared" si="59"/>
        <v/>
      </c>
      <c r="B498" s="265"/>
      <c r="C498" s="266"/>
      <c r="D498" s="264"/>
      <c r="E498" s="278"/>
      <c r="F498" s="301">
        <f t="shared" si="56"/>
        <v>0</v>
      </c>
      <c r="G498" s="317"/>
      <c r="H498" s="282"/>
      <c r="I498" s="271"/>
      <c r="J498" s="185" t="e">
        <f>HLOOKUP('Operational Worksheet'!H498,$B$768:$AA$770,3)</f>
        <v>#N/A</v>
      </c>
      <c r="K498" s="185" t="e">
        <f t="shared" si="57"/>
        <v>#DIV/0!</v>
      </c>
      <c r="L498" s="185" t="e">
        <f t="shared" si="53"/>
        <v>#DIV/0!</v>
      </c>
      <c r="M498" s="186" t="str">
        <f t="shared" si="54"/>
        <v>PO</v>
      </c>
      <c r="N498" s="193" t="str">
        <f t="shared" si="55"/>
        <v>OK</v>
      </c>
    </row>
    <row r="499" spans="1:14" ht="14.25" customHeight="1" x14ac:dyDescent="0.25">
      <c r="A499" s="188" t="str">
        <f t="shared" si="59"/>
        <v/>
      </c>
      <c r="B499" s="265"/>
      <c r="C499" s="266"/>
      <c r="D499" s="264"/>
      <c r="E499" s="278"/>
      <c r="F499" s="301">
        <f t="shared" si="56"/>
        <v>0</v>
      </c>
      <c r="G499" s="317"/>
      <c r="H499" s="282"/>
      <c r="I499" s="271"/>
      <c r="J499" s="185" t="e">
        <f>HLOOKUP('Operational Worksheet'!H499,$B$768:$AA$770,3)</f>
        <v>#N/A</v>
      </c>
      <c r="K499" s="185" t="e">
        <f t="shared" si="57"/>
        <v>#DIV/0!</v>
      </c>
      <c r="L499" s="185" t="e">
        <f t="shared" si="53"/>
        <v>#DIV/0!</v>
      </c>
      <c r="M499" s="186" t="str">
        <f t="shared" si="54"/>
        <v>PO</v>
      </c>
      <c r="N499" s="193" t="str">
        <f t="shared" si="55"/>
        <v>OK</v>
      </c>
    </row>
    <row r="500" spans="1:14" ht="14.25" customHeight="1" x14ac:dyDescent="0.25">
      <c r="A500" s="188" t="str">
        <f t="shared" si="59"/>
        <v/>
      </c>
      <c r="B500" s="265"/>
      <c r="C500" s="266"/>
      <c r="D500" s="264"/>
      <c r="E500" s="278"/>
      <c r="F500" s="301">
        <f t="shared" si="56"/>
        <v>0</v>
      </c>
      <c r="G500" s="317"/>
      <c r="H500" s="282"/>
      <c r="I500" s="271"/>
      <c r="J500" s="185" t="e">
        <f>HLOOKUP('Operational Worksheet'!H500,$B$768:$AA$770,3)</f>
        <v>#N/A</v>
      </c>
      <c r="K500" s="185" t="e">
        <f t="shared" si="57"/>
        <v>#DIV/0!</v>
      </c>
      <c r="L500" s="185" t="e">
        <f t="shared" si="53"/>
        <v>#DIV/0!</v>
      </c>
      <c r="M500" s="186" t="str">
        <f t="shared" si="54"/>
        <v>PO</v>
      </c>
      <c r="N500" s="193" t="str">
        <f t="shared" si="55"/>
        <v>OK</v>
      </c>
    </row>
    <row r="501" spans="1:14" ht="14.25" customHeight="1" x14ac:dyDescent="0.25">
      <c r="A501" s="188" t="str">
        <f t="shared" si="59"/>
        <v/>
      </c>
      <c r="B501" s="265"/>
      <c r="C501" s="266"/>
      <c r="D501" s="264"/>
      <c r="E501" s="278"/>
      <c r="F501" s="301">
        <f t="shared" si="56"/>
        <v>0</v>
      </c>
      <c r="G501" s="317"/>
      <c r="H501" s="282"/>
      <c r="I501" s="271"/>
      <c r="J501" s="185" t="e">
        <f>HLOOKUP('Operational Worksheet'!H501,$B$768:$AA$770,3)</f>
        <v>#N/A</v>
      </c>
      <c r="K501" s="185" t="e">
        <f t="shared" si="57"/>
        <v>#DIV/0!</v>
      </c>
      <c r="L501" s="185" t="e">
        <f t="shared" si="53"/>
        <v>#DIV/0!</v>
      </c>
      <c r="M501" s="186" t="str">
        <f t="shared" si="54"/>
        <v>PO</v>
      </c>
      <c r="N501" s="193" t="str">
        <f t="shared" si="55"/>
        <v>OK</v>
      </c>
    </row>
    <row r="502" spans="1:14" ht="14.25" customHeight="1" x14ac:dyDescent="0.25">
      <c r="A502" s="188" t="str">
        <f t="shared" si="59"/>
        <v/>
      </c>
      <c r="B502" s="265"/>
      <c r="C502" s="266"/>
      <c r="D502" s="264"/>
      <c r="E502" s="278"/>
      <c r="F502" s="301">
        <f t="shared" si="56"/>
        <v>0</v>
      </c>
      <c r="G502" s="319"/>
      <c r="H502" s="282"/>
      <c r="I502" s="271"/>
      <c r="J502" s="185" t="e">
        <f>HLOOKUP('Operational Worksheet'!H502,$B$768:$AA$770,3)</f>
        <v>#N/A</v>
      </c>
      <c r="K502" s="185" t="e">
        <f t="shared" si="57"/>
        <v>#DIV/0!</v>
      </c>
      <c r="L502" s="185" t="e">
        <f t="shared" si="53"/>
        <v>#DIV/0!</v>
      </c>
      <c r="M502" s="186" t="str">
        <f t="shared" si="54"/>
        <v>PO</v>
      </c>
      <c r="N502" s="193" t="str">
        <f t="shared" si="55"/>
        <v>OK</v>
      </c>
    </row>
    <row r="503" spans="1:14" ht="14.25" customHeight="1" x14ac:dyDescent="0.25">
      <c r="A503" s="188" t="str">
        <f t="shared" si="59"/>
        <v/>
      </c>
      <c r="B503" s="265"/>
      <c r="C503" s="266"/>
      <c r="D503" s="264"/>
      <c r="E503" s="278"/>
      <c r="F503" s="301">
        <f t="shared" si="56"/>
        <v>0</v>
      </c>
      <c r="G503" s="317"/>
      <c r="H503" s="282"/>
      <c r="I503" s="271"/>
      <c r="J503" s="185" t="e">
        <f>HLOOKUP('Operational Worksheet'!H503,$B$768:$AA$770,3)</f>
        <v>#N/A</v>
      </c>
      <c r="K503" s="185" t="e">
        <f t="shared" si="57"/>
        <v>#DIV/0!</v>
      </c>
      <c r="L503" s="185" t="e">
        <f t="shared" si="53"/>
        <v>#DIV/0!</v>
      </c>
      <c r="M503" s="186" t="str">
        <f t="shared" si="54"/>
        <v>PO</v>
      </c>
      <c r="N503" s="193" t="str">
        <f t="shared" si="55"/>
        <v>OK</v>
      </c>
    </row>
    <row r="504" spans="1:14" ht="14.25" customHeight="1" x14ac:dyDescent="0.25">
      <c r="A504" s="188" t="str">
        <f t="shared" si="59"/>
        <v/>
      </c>
      <c r="B504" s="265"/>
      <c r="C504" s="266"/>
      <c r="D504" s="264"/>
      <c r="E504" s="278"/>
      <c r="F504" s="301">
        <f t="shared" si="56"/>
        <v>0</v>
      </c>
      <c r="G504" s="317"/>
      <c r="H504" s="282"/>
      <c r="I504" s="271"/>
      <c r="J504" s="185" t="e">
        <f>HLOOKUP('Operational Worksheet'!H504,$B$768:$AA$770,3)</f>
        <v>#N/A</v>
      </c>
      <c r="K504" s="185" t="e">
        <f t="shared" si="57"/>
        <v>#DIV/0!</v>
      </c>
      <c r="L504" s="185" t="e">
        <f t="shared" si="53"/>
        <v>#DIV/0!</v>
      </c>
      <c r="M504" s="186" t="str">
        <f t="shared" si="54"/>
        <v>PO</v>
      </c>
      <c r="N504" s="193" t="str">
        <f t="shared" si="55"/>
        <v>OK</v>
      </c>
    </row>
    <row r="505" spans="1:14" ht="14.25" customHeight="1" x14ac:dyDescent="0.25">
      <c r="A505" s="188" t="str">
        <f t="shared" si="59"/>
        <v/>
      </c>
      <c r="B505" s="265"/>
      <c r="C505" s="266"/>
      <c r="D505" s="264"/>
      <c r="E505" s="278"/>
      <c r="F505" s="301">
        <f t="shared" si="56"/>
        <v>0</v>
      </c>
      <c r="G505" s="317"/>
      <c r="H505" s="282"/>
      <c r="I505" s="271"/>
      <c r="J505" s="185" t="e">
        <f>HLOOKUP('Operational Worksheet'!H505,$B$768:$AA$770,3)</f>
        <v>#N/A</v>
      </c>
      <c r="K505" s="185" t="e">
        <f t="shared" si="57"/>
        <v>#DIV/0!</v>
      </c>
      <c r="L505" s="185" t="e">
        <f t="shared" si="53"/>
        <v>#DIV/0!</v>
      </c>
      <c r="M505" s="186" t="str">
        <f t="shared" si="54"/>
        <v>PO</v>
      </c>
      <c r="N505" s="193" t="str">
        <f t="shared" si="55"/>
        <v>OK</v>
      </c>
    </row>
    <row r="506" spans="1:14" ht="14.25" customHeight="1" x14ac:dyDescent="0.25">
      <c r="A506" s="188" t="str">
        <f t="shared" si="59"/>
        <v/>
      </c>
      <c r="B506" s="265"/>
      <c r="C506" s="266"/>
      <c r="D506" s="264"/>
      <c r="E506" s="278"/>
      <c r="F506" s="301">
        <f t="shared" si="56"/>
        <v>0</v>
      </c>
      <c r="G506" s="317"/>
      <c r="H506" s="282"/>
      <c r="I506" s="271"/>
      <c r="J506" s="185" t="e">
        <f>HLOOKUP('Operational Worksheet'!H506,$B$768:$AA$770,3)</f>
        <v>#N/A</v>
      </c>
      <c r="K506" s="185" t="e">
        <f t="shared" si="57"/>
        <v>#DIV/0!</v>
      </c>
      <c r="L506" s="185" t="e">
        <f t="shared" si="53"/>
        <v>#DIV/0!</v>
      </c>
      <c r="M506" s="186" t="str">
        <f t="shared" si="54"/>
        <v>PO</v>
      </c>
      <c r="N506" s="193" t="str">
        <f t="shared" si="55"/>
        <v>OK</v>
      </c>
    </row>
    <row r="507" spans="1:14" ht="14.25" customHeight="1" x14ac:dyDescent="0.25">
      <c r="A507" s="188" t="str">
        <f t="shared" si="59"/>
        <v/>
      </c>
      <c r="B507" s="265"/>
      <c r="C507" s="266"/>
      <c r="D507" s="264"/>
      <c r="E507" s="278"/>
      <c r="F507" s="301">
        <f t="shared" si="56"/>
        <v>0</v>
      </c>
      <c r="G507" s="319"/>
      <c r="H507" s="282"/>
      <c r="I507" s="271"/>
      <c r="J507" s="185" t="e">
        <f>HLOOKUP('Operational Worksheet'!H507,$B$768:$AA$770,3)</f>
        <v>#N/A</v>
      </c>
      <c r="K507" s="185" t="e">
        <f t="shared" si="57"/>
        <v>#DIV/0!</v>
      </c>
      <c r="L507" s="185" t="e">
        <f t="shared" si="53"/>
        <v>#DIV/0!</v>
      </c>
      <c r="M507" s="186" t="str">
        <f t="shared" si="54"/>
        <v>PO</v>
      </c>
      <c r="N507" s="193" t="str">
        <f t="shared" si="55"/>
        <v>OK</v>
      </c>
    </row>
    <row r="508" spans="1:14" ht="14.25" customHeight="1" x14ac:dyDescent="0.25">
      <c r="A508" s="188" t="str">
        <f t="shared" si="59"/>
        <v/>
      </c>
      <c r="B508" s="265"/>
      <c r="C508" s="266"/>
      <c r="D508" s="264"/>
      <c r="E508" s="278"/>
      <c r="F508" s="301">
        <f t="shared" si="56"/>
        <v>0</v>
      </c>
      <c r="G508" s="317"/>
      <c r="H508" s="282"/>
      <c r="I508" s="271"/>
      <c r="J508" s="185" t="e">
        <f>HLOOKUP('Operational Worksheet'!H508,$B$768:$AA$770,3)</f>
        <v>#N/A</v>
      </c>
      <c r="K508" s="185" t="e">
        <f t="shared" si="57"/>
        <v>#DIV/0!</v>
      </c>
      <c r="L508" s="185" t="e">
        <f t="shared" si="53"/>
        <v>#DIV/0!</v>
      </c>
      <c r="M508" s="186" t="str">
        <f t="shared" si="54"/>
        <v>PO</v>
      </c>
      <c r="N508" s="193" t="str">
        <f t="shared" si="55"/>
        <v>OK</v>
      </c>
    </row>
    <row r="509" spans="1:14" ht="14.25" customHeight="1" x14ac:dyDescent="0.25">
      <c r="A509" s="188" t="str">
        <f t="shared" si="59"/>
        <v/>
      </c>
      <c r="B509" s="265"/>
      <c r="C509" s="266"/>
      <c r="D509" s="264"/>
      <c r="E509" s="278"/>
      <c r="F509" s="301">
        <f t="shared" si="56"/>
        <v>0</v>
      </c>
      <c r="G509" s="317"/>
      <c r="H509" s="282"/>
      <c r="I509" s="271"/>
      <c r="J509" s="185" t="e">
        <f>HLOOKUP('Operational Worksheet'!H509,$B$768:$AA$770,3)</f>
        <v>#N/A</v>
      </c>
      <c r="K509" s="185" t="e">
        <f t="shared" si="57"/>
        <v>#DIV/0!</v>
      </c>
      <c r="L509" s="185" t="e">
        <f t="shared" si="53"/>
        <v>#DIV/0!</v>
      </c>
      <c r="M509" s="186" t="str">
        <f t="shared" si="54"/>
        <v>PO</v>
      </c>
      <c r="N509" s="193" t="str">
        <f t="shared" si="55"/>
        <v>OK</v>
      </c>
    </row>
    <row r="510" spans="1:14" ht="14.25" customHeight="1" x14ac:dyDescent="0.25">
      <c r="A510" s="188" t="str">
        <f t="shared" si="59"/>
        <v/>
      </c>
      <c r="B510" s="265"/>
      <c r="C510" s="266"/>
      <c r="D510" s="264"/>
      <c r="E510" s="278"/>
      <c r="F510" s="301">
        <f t="shared" si="56"/>
        <v>0</v>
      </c>
      <c r="G510" s="317"/>
      <c r="H510" s="282"/>
      <c r="I510" s="271"/>
      <c r="J510" s="185" t="e">
        <f>HLOOKUP('Operational Worksheet'!H510,$B$768:$AA$770,3)</f>
        <v>#N/A</v>
      </c>
      <c r="K510" s="185" t="e">
        <f t="shared" si="57"/>
        <v>#DIV/0!</v>
      </c>
      <c r="L510" s="185" t="e">
        <f t="shared" si="53"/>
        <v>#DIV/0!</v>
      </c>
      <c r="M510" s="186" t="str">
        <f t="shared" si="54"/>
        <v>PO</v>
      </c>
      <c r="N510" s="193" t="str">
        <f t="shared" si="55"/>
        <v>OK</v>
      </c>
    </row>
    <row r="511" spans="1:14" ht="14.25" customHeight="1" x14ac:dyDescent="0.25">
      <c r="A511" s="194" t="str">
        <f t="shared" si="59"/>
        <v/>
      </c>
      <c r="B511" s="267"/>
      <c r="C511" s="268"/>
      <c r="D511" s="294"/>
      <c r="E511" s="295"/>
      <c r="F511" s="301">
        <f t="shared" si="56"/>
        <v>0</v>
      </c>
      <c r="G511" s="318"/>
      <c r="H511" s="296"/>
      <c r="I511" s="297"/>
      <c r="J511" s="185" t="e">
        <f>HLOOKUP('Operational Worksheet'!H511,$B$768:$AA$770,3)</f>
        <v>#N/A</v>
      </c>
      <c r="K511" s="185" t="e">
        <f t="shared" si="57"/>
        <v>#DIV/0!</v>
      </c>
      <c r="L511" s="292" t="e">
        <f t="shared" si="53"/>
        <v>#DIV/0!</v>
      </c>
      <c r="M511" s="293" t="str">
        <f t="shared" si="54"/>
        <v>PO</v>
      </c>
      <c r="N511" s="197" t="str">
        <f t="shared" si="55"/>
        <v>OK</v>
      </c>
    </row>
    <row r="512" spans="1:14" ht="14.25" customHeight="1" x14ac:dyDescent="0.25">
      <c r="A512" s="188" t="str">
        <f t="shared" ref="A512:A535" si="60">IF(M512=MIN($M$512:$M$535),1,"")</f>
        <v/>
      </c>
      <c r="B512" s="285"/>
      <c r="C512" s="266"/>
      <c r="D512" s="264"/>
      <c r="E512" s="278"/>
      <c r="F512" s="301">
        <f t="shared" si="56"/>
        <v>0</v>
      </c>
      <c r="G512" s="319"/>
      <c r="H512" s="282"/>
      <c r="I512" s="271"/>
      <c r="J512" s="185" t="e">
        <f>HLOOKUP('Operational Worksheet'!H512,$B$768:$AA$770,3)</f>
        <v>#N/A</v>
      </c>
      <c r="K512" s="185" t="e">
        <f t="shared" si="57"/>
        <v>#DIV/0!</v>
      </c>
      <c r="L512" s="286" t="e">
        <f t="shared" si="53"/>
        <v>#DIV/0!</v>
      </c>
      <c r="M512" s="287" t="str">
        <f t="shared" si="54"/>
        <v>PO</v>
      </c>
      <c r="N512" s="193" t="str">
        <f t="shared" si="55"/>
        <v>OK</v>
      </c>
    </row>
    <row r="513" spans="1:14" ht="14.25" customHeight="1" x14ac:dyDescent="0.25">
      <c r="A513" s="188" t="str">
        <f t="shared" si="60"/>
        <v/>
      </c>
      <c r="B513" s="265"/>
      <c r="C513" s="266"/>
      <c r="D513" s="264"/>
      <c r="E513" s="278"/>
      <c r="F513" s="301">
        <f t="shared" si="56"/>
        <v>0</v>
      </c>
      <c r="G513" s="317"/>
      <c r="H513" s="282"/>
      <c r="I513" s="271"/>
      <c r="J513" s="185" t="e">
        <f>HLOOKUP('Operational Worksheet'!H513,$B$768:$AA$770,3)</f>
        <v>#N/A</v>
      </c>
      <c r="K513" s="185" t="e">
        <f t="shared" si="57"/>
        <v>#DIV/0!</v>
      </c>
      <c r="L513" s="185" t="e">
        <f t="shared" si="53"/>
        <v>#DIV/0!</v>
      </c>
      <c r="M513" s="186" t="str">
        <f t="shared" si="54"/>
        <v>PO</v>
      </c>
      <c r="N513" s="193" t="str">
        <f t="shared" si="55"/>
        <v>OK</v>
      </c>
    </row>
    <row r="514" spans="1:14" ht="14.25" customHeight="1" x14ac:dyDescent="0.25">
      <c r="A514" s="188" t="str">
        <f t="shared" si="60"/>
        <v/>
      </c>
      <c r="B514" s="265"/>
      <c r="C514" s="266"/>
      <c r="D514" s="264"/>
      <c r="E514" s="278"/>
      <c r="F514" s="301">
        <f t="shared" si="56"/>
        <v>0</v>
      </c>
      <c r="G514" s="317"/>
      <c r="H514" s="282"/>
      <c r="I514" s="271"/>
      <c r="J514" s="185" t="e">
        <f>HLOOKUP('Operational Worksheet'!H514,$B$768:$AA$770,3)</f>
        <v>#N/A</v>
      </c>
      <c r="K514" s="185" t="e">
        <f t="shared" si="57"/>
        <v>#DIV/0!</v>
      </c>
      <c r="L514" s="185" t="e">
        <f t="shared" si="53"/>
        <v>#DIV/0!</v>
      </c>
      <c r="M514" s="186" t="str">
        <f t="shared" si="54"/>
        <v>PO</v>
      </c>
      <c r="N514" s="193" t="str">
        <f t="shared" si="55"/>
        <v>OK</v>
      </c>
    </row>
    <row r="515" spans="1:14" ht="14.25" customHeight="1" x14ac:dyDescent="0.25">
      <c r="A515" s="188" t="str">
        <f t="shared" si="60"/>
        <v/>
      </c>
      <c r="B515" s="265"/>
      <c r="C515" s="266"/>
      <c r="D515" s="264"/>
      <c r="E515" s="278"/>
      <c r="F515" s="301">
        <f t="shared" si="56"/>
        <v>0</v>
      </c>
      <c r="G515" s="317"/>
      <c r="H515" s="282"/>
      <c r="I515" s="271"/>
      <c r="J515" s="185" t="e">
        <f>HLOOKUP('Operational Worksheet'!H515,$B$768:$AA$770,3)</f>
        <v>#N/A</v>
      </c>
      <c r="K515" s="185" t="e">
        <f t="shared" si="57"/>
        <v>#DIV/0!</v>
      </c>
      <c r="L515" s="185" t="e">
        <f t="shared" si="53"/>
        <v>#DIV/0!</v>
      </c>
      <c r="M515" s="186" t="str">
        <f t="shared" si="54"/>
        <v>PO</v>
      </c>
      <c r="N515" s="193" t="str">
        <f t="shared" si="55"/>
        <v>OK</v>
      </c>
    </row>
    <row r="516" spans="1:14" ht="14.25" customHeight="1" x14ac:dyDescent="0.25">
      <c r="A516" s="188" t="str">
        <f t="shared" si="60"/>
        <v/>
      </c>
      <c r="B516" s="265"/>
      <c r="C516" s="266"/>
      <c r="D516" s="264"/>
      <c r="E516" s="278"/>
      <c r="F516" s="301">
        <f t="shared" si="56"/>
        <v>0</v>
      </c>
      <c r="G516" s="317"/>
      <c r="H516" s="282"/>
      <c r="I516" s="271"/>
      <c r="J516" s="185" t="e">
        <f>HLOOKUP('Operational Worksheet'!H516,$B$768:$AA$770,3)</f>
        <v>#N/A</v>
      </c>
      <c r="K516" s="185" t="e">
        <f t="shared" si="57"/>
        <v>#DIV/0!</v>
      </c>
      <c r="L516" s="185" t="e">
        <f t="shared" si="53"/>
        <v>#DIV/0!</v>
      </c>
      <c r="M516" s="186" t="str">
        <f t="shared" si="54"/>
        <v>PO</v>
      </c>
      <c r="N516" s="193" t="str">
        <f t="shared" si="55"/>
        <v>OK</v>
      </c>
    </row>
    <row r="517" spans="1:14" ht="14.25" customHeight="1" x14ac:dyDescent="0.25">
      <c r="A517" s="188" t="str">
        <f t="shared" si="60"/>
        <v/>
      </c>
      <c r="B517" s="265"/>
      <c r="C517" s="266"/>
      <c r="D517" s="264"/>
      <c r="E517" s="278"/>
      <c r="F517" s="301">
        <f t="shared" si="56"/>
        <v>0</v>
      </c>
      <c r="G517" s="319"/>
      <c r="H517" s="282"/>
      <c r="I517" s="271"/>
      <c r="J517" s="185" t="e">
        <f>HLOOKUP('Operational Worksheet'!H517,$B$768:$AA$770,3)</f>
        <v>#N/A</v>
      </c>
      <c r="K517" s="185" t="e">
        <f t="shared" si="57"/>
        <v>#DIV/0!</v>
      </c>
      <c r="L517" s="185" t="e">
        <f t="shared" si="53"/>
        <v>#DIV/0!</v>
      </c>
      <c r="M517" s="186" t="str">
        <f t="shared" si="54"/>
        <v>PO</v>
      </c>
      <c r="N517" s="193" t="str">
        <f t="shared" si="55"/>
        <v>OK</v>
      </c>
    </row>
    <row r="518" spans="1:14" ht="14.25" customHeight="1" x14ac:dyDescent="0.25">
      <c r="A518" s="188" t="str">
        <f t="shared" si="60"/>
        <v/>
      </c>
      <c r="B518" s="265"/>
      <c r="C518" s="266"/>
      <c r="D518" s="264"/>
      <c r="E518" s="278"/>
      <c r="F518" s="301">
        <f t="shared" si="56"/>
        <v>0</v>
      </c>
      <c r="G518" s="317"/>
      <c r="H518" s="282"/>
      <c r="I518" s="271"/>
      <c r="J518" s="185" t="e">
        <f>HLOOKUP('Operational Worksheet'!H518,$B$768:$AA$770,3)</f>
        <v>#N/A</v>
      </c>
      <c r="K518" s="185" t="e">
        <f t="shared" si="57"/>
        <v>#DIV/0!</v>
      </c>
      <c r="L518" s="185" t="e">
        <f t="shared" si="53"/>
        <v>#DIV/0!</v>
      </c>
      <c r="M518" s="186" t="str">
        <f t="shared" si="54"/>
        <v>PO</v>
      </c>
      <c r="N518" s="193" t="str">
        <f t="shared" si="55"/>
        <v>OK</v>
      </c>
    </row>
    <row r="519" spans="1:14" ht="14.25" customHeight="1" x14ac:dyDescent="0.25">
      <c r="A519" s="188" t="str">
        <f t="shared" si="60"/>
        <v/>
      </c>
      <c r="B519" s="265"/>
      <c r="C519" s="266"/>
      <c r="D519" s="264"/>
      <c r="E519" s="278"/>
      <c r="F519" s="301">
        <f t="shared" si="56"/>
        <v>0</v>
      </c>
      <c r="G519" s="317"/>
      <c r="H519" s="282"/>
      <c r="I519" s="271"/>
      <c r="J519" s="185" t="e">
        <f>HLOOKUP('Operational Worksheet'!H519,$B$768:$AA$770,3)</f>
        <v>#N/A</v>
      </c>
      <c r="K519" s="185" t="e">
        <f t="shared" si="57"/>
        <v>#DIV/0!</v>
      </c>
      <c r="L519" s="185" t="e">
        <f t="shared" si="53"/>
        <v>#DIV/0!</v>
      </c>
      <c r="M519" s="186" t="str">
        <f t="shared" si="54"/>
        <v>PO</v>
      </c>
      <c r="N519" s="193" t="str">
        <f t="shared" si="55"/>
        <v>OK</v>
      </c>
    </row>
    <row r="520" spans="1:14" ht="14.25" customHeight="1" x14ac:dyDescent="0.25">
      <c r="A520" s="188" t="str">
        <f t="shared" si="60"/>
        <v/>
      </c>
      <c r="B520" s="265"/>
      <c r="C520" s="266"/>
      <c r="D520" s="264"/>
      <c r="E520" s="278"/>
      <c r="F520" s="301">
        <f t="shared" si="56"/>
        <v>0</v>
      </c>
      <c r="G520" s="317"/>
      <c r="H520" s="282"/>
      <c r="I520" s="271"/>
      <c r="J520" s="185" t="e">
        <f>HLOOKUP('Operational Worksheet'!H520,$B$768:$AA$770,3)</f>
        <v>#N/A</v>
      </c>
      <c r="K520" s="185" t="e">
        <f t="shared" si="57"/>
        <v>#DIV/0!</v>
      </c>
      <c r="L520" s="185" t="e">
        <f t="shared" ref="L520:L583" si="61">K520*$I520</f>
        <v>#DIV/0!</v>
      </c>
      <c r="M520" s="186" t="str">
        <f t="shared" ref="M520:M583" si="62">IF(D520&gt;0,L520/J520,"PO")</f>
        <v>PO</v>
      </c>
      <c r="N520" s="193" t="str">
        <f t="shared" ref="N520:N583" si="63">+IF(M520&gt;=1, "OK","Alarm")</f>
        <v>OK</v>
      </c>
    </row>
    <row r="521" spans="1:14" ht="14.25" customHeight="1" x14ac:dyDescent="0.25">
      <c r="A521" s="188" t="str">
        <f t="shared" si="60"/>
        <v/>
      </c>
      <c r="B521" s="265"/>
      <c r="C521" s="266"/>
      <c r="D521" s="264"/>
      <c r="E521" s="278"/>
      <c r="F521" s="301">
        <f t="shared" ref="F521:F584" si="64">D521+E521</f>
        <v>0</v>
      </c>
      <c r="G521" s="317"/>
      <c r="H521" s="282"/>
      <c r="I521" s="271"/>
      <c r="J521" s="185" t="e">
        <f>HLOOKUP('Operational Worksheet'!H521,$B$768:$AA$770,3)</f>
        <v>#N/A</v>
      </c>
      <c r="K521" s="185" t="e">
        <f t="shared" ref="K521:K584" si="65">$J$764/F521*$L$764</f>
        <v>#DIV/0!</v>
      </c>
      <c r="L521" s="185" t="e">
        <f t="shared" si="61"/>
        <v>#DIV/0!</v>
      </c>
      <c r="M521" s="186" t="str">
        <f t="shared" si="62"/>
        <v>PO</v>
      </c>
      <c r="N521" s="193" t="str">
        <f t="shared" si="63"/>
        <v>OK</v>
      </c>
    </row>
    <row r="522" spans="1:14" ht="14.25" customHeight="1" x14ac:dyDescent="0.25">
      <c r="A522" s="188" t="str">
        <f t="shared" si="60"/>
        <v/>
      </c>
      <c r="B522" s="265"/>
      <c r="C522" s="266"/>
      <c r="D522" s="264"/>
      <c r="E522" s="278"/>
      <c r="F522" s="301">
        <f t="shared" si="64"/>
        <v>0</v>
      </c>
      <c r="G522" s="319"/>
      <c r="H522" s="282"/>
      <c r="I522" s="271"/>
      <c r="J522" s="185" t="e">
        <f>HLOOKUP('Operational Worksheet'!H522,$B$768:$AA$770,3)</f>
        <v>#N/A</v>
      </c>
      <c r="K522" s="185" t="e">
        <f t="shared" si="65"/>
        <v>#DIV/0!</v>
      </c>
      <c r="L522" s="185" t="e">
        <f t="shared" si="61"/>
        <v>#DIV/0!</v>
      </c>
      <c r="M522" s="186" t="str">
        <f t="shared" si="62"/>
        <v>PO</v>
      </c>
      <c r="N522" s="193" t="str">
        <f t="shared" si="63"/>
        <v>OK</v>
      </c>
    </row>
    <row r="523" spans="1:14" ht="14.25" customHeight="1" x14ac:dyDescent="0.25">
      <c r="A523" s="188" t="str">
        <f t="shared" si="60"/>
        <v/>
      </c>
      <c r="B523" s="265"/>
      <c r="C523" s="266"/>
      <c r="D523" s="264"/>
      <c r="E523" s="278"/>
      <c r="F523" s="301">
        <f t="shared" si="64"/>
        <v>0</v>
      </c>
      <c r="G523" s="317"/>
      <c r="H523" s="282"/>
      <c r="I523" s="271"/>
      <c r="J523" s="185" t="e">
        <f>HLOOKUP('Operational Worksheet'!H523,$B$768:$AA$770,3)</f>
        <v>#N/A</v>
      </c>
      <c r="K523" s="185" t="e">
        <f t="shared" si="65"/>
        <v>#DIV/0!</v>
      </c>
      <c r="L523" s="185" t="e">
        <f t="shared" si="61"/>
        <v>#DIV/0!</v>
      </c>
      <c r="M523" s="186" t="str">
        <f t="shared" si="62"/>
        <v>PO</v>
      </c>
      <c r="N523" s="193" t="str">
        <f t="shared" si="63"/>
        <v>OK</v>
      </c>
    </row>
    <row r="524" spans="1:14" ht="14.25" customHeight="1" x14ac:dyDescent="0.25">
      <c r="A524" s="188" t="str">
        <f t="shared" si="60"/>
        <v/>
      </c>
      <c r="B524" s="265"/>
      <c r="C524" s="266"/>
      <c r="D524" s="264"/>
      <c r="E524" s="278"/>
      <c r="F524" s="301">
        <f t="shared" si="64"/>
        <v>0</v>
      </c>
      <c r="G524" s="317"/>
      <c r="H524" s="282"/>
      <c r="I524" s="271"/>
      <c r="J524" s="185" t="e">
        <f>HLOOKUP('Operational Worksheet'!H524,$B$768:$AA$770,3)</f>
        <v>#N/A</v>
      </c>
      <c r="K524" s="185" t="e">
        <f t="shared" si="65"/>
        <v>#DIV/0!</v>
      </c>
      <c r="L524" s="185" t="e">
        <f t="shared" si="61"/>
        <v>#DIV/0!</v>
      </c>
      <c r="M524" s="186" t="str">
        <f t="shared" si="62"/>
        <v>PO</v>
      </c>
      <c r="N524" s="193" t="str">
        <f t="shared" si="63"/>
        <v>OK</v>
      </c>
    </row>
    <row r="525" spans="1:14" ht="14.25" customHeight="1" x14ac:dyDescent="0.25">
      <c r="A525" s="188" t="str">
        <f t="shared" si="60"/>
        <v/>
      </c>
      <c r="B525" s="265"/>
      <c r="C525" s="266"/>
      <c r="D525" s="264"/>
      <c r="E525" s="278"/>
      <c r="F525" s="301">
        <f t="shared" si="64"/>
        <v>0</v>
      </c>
      <c r="G525" s="317"/>
      <c r="H525" s="282"/>
      <c r="I525" s="271"/>
      <c r="J525" s="185" t="e">
        <f>HLOOKUP('Operational Worksheet'!H525,$B$768:$AA$770,3)</f>
        <v>#N/A</v>
      </c>
      <c r="K525" s="185" t="e">
        <f t="shared" si="65"/>
        <v>#DIV/0!</v>
      </c>
      <c r="L525" s="185" t="e">
        <f t="shared" si="61"/>
        <v>#DIV/0!</v>
      </c>
      <c r="M525" s="186" t="str">
        <f t="shared" si="62"/>
        <v>PO</v>
      </c>
      <c r="N525" s="193" t="str">
        <f t="shared" si="63"/>
        <v>OK</v>
      </c>
    </row>
    <row r="526" spans="1:14" ht="14.25" customHeight="1" x14ac:dyDescent="0.25">
      <c r="A526" s="188" t="str">
        <f t="shared" si="60"/>
        <v/>
      </c>
      <c r="B526" s="265"/>
      <c r="C526" s="266"/>
      <c r="D526" s="264"/>
      <c r="E526" s="278"/>
      <c r="F526" s="301">
        <f t="shared" si="64"/>
        <v>0</v>
      </c>
      <c r="G526" s="317"/>
      <c r="H526" s="282"/>
      <c r="I526" s="271"/>
      <c r="J526" s="185" t="e">
        <f>HLOOKUP('Operational Worksheet'!H526,$B$768:$AA$770,3)</f>
        <v>#N/A</v>
      </c>
      <c r="K526" s="185" t="e">
        <f t="shared" si="65"/>
        <v>#DIV/0!</v>
      </c>
      <c r="L526" s="185" t="e">
        <f t="shared" si="61"/>
        <v>#DIV/0!</v>
      </c>
      <c r="M526" s="186" t="str">
        <f t="shared" si="62"/>
        <v>PO</v>
      </c>
      <c r="N526" s="193" t="str">
        <f t="shared" si="63"/>
        <v>OK</v>
      </c>
    </row>
    <row r="527" spans="1:14" ht="14.25" customHeight="1" x14ac:dyDescent="0.25">
      <c r="A527" s="188" t="str">
        <f t="shared" si="60"/>
        <v/>
      </c>
      <c r="B527" s="265"/>
      <c r="C527" s="266"/>
      <c r="D527" s="264"/>
      <c r="E527" s="278"/>
      <c r="F527" s="301">
        <f t="shared" si="64"/>
        <v>0</v>
      </c>
      <c r="G527" s="319"/>
      <c r="H527" s="282"/>
      <c r="I527" s="271"/>
      <c r="J527" s="185" t="e">
        <f>HLOOKUP('Operational Worksheet'!H527,$B$768:$AA$770,3)</f>
        <v>#N/A</v>
      </c>
      <c r="K527" s="185" t="e">
        <f t="shared" si="65"/>
        <v>#DIV/0!</v>
      </c>
      <c r="L527" s="185" t="e">
        <f t="shared" si="61"/>
        <v>#DIV/0!</v>
      </c>
      <c r="M527" s="186" t="str">
        <f t="shared" si="62"/>
        <v>PO</v>
      </c>
      <c r="N527" s="193" t="str">
        <f t="shared" si="63"/>
        <v>OK</v>
      </c>
    </row>
    <row r="528" spans="1:14" ht="14.25" customHeight="1" x14ac:dyDescent="0.25">
      <c r="A528" s="188" t="str">
        <f t="shared" si="60"/>
        <v/>
      </c>
      <c r="B528" s="265"/>
      <c r="C528" s="266"/>
      <c r="D528" s="264"/>
      <c r="E528" s="278"/>
      <c r="F528" s="301">
        <f t="shared" si="64"/>
        <v>0</v>
      </c>
      <c r="G528" s="317"/>
      <c r="H528" s="282"/>
      <c r="I528" s="271"/>
      <c r="J528" s="185" t="e">
        <f>HLOOKUP('Operational Worksheet'!H528,$B$768:$AA$770,3)</f>
        <v>#N/A</v>
      </c>
      <c r="K528" s="185" t="e">
        <f t="shared" si="65"/>
        <v>#DIV/0!</v>
      </c>
      <c r="L528" s="185" t="e">
        <f t="shared" si="61"/>
        <v>#DIV/0!</v>
      </c>
      <c r="M528" s="186" t="str">
        <f t="shared" si="62"/>
        <v>PO</v>
      </c>
      <c r="N528" s="193" t="str">
        <f t="shared" si="63"/>
        <v>OK</v>
      </c>
    </row>
    <row r="529" spans="1:14" ht="14.25" customHeight="1" x14ac:dyDescent="0.25">
      <c r="A529" s="188" t="str">
        <f t="shared" si="60"/>
        <v/>
      </c>
      <c r="B529" s="265"/>
      <c r="C529" s="266"/>
      <c r="D529" s="264"/>
      <c r="E529" s="278"/>
      <c r="F529" s="301">
        <f t="shared" si="64"/>
        <v>0</v>
      </c>
      <c r="G529" s="317"/>
      <c r="H529" s="282"/>
      <c r="I529" s="271"/>
      <c r="J529" s="185" t="e">
        <f>HLOOKUP('Operational Worksheet'!H529,$B$768:$AA$770,3)</f>
        <v>#N/A</v>
      </c>
      <c r="K529" s="185" t="e">
        <f t="shared" si="65"/>
        <v>#DIV/0!</v>
      </c>
      <c r="L529" s="185" t="e">
        <f t="shared" si="61"/>
        <v>#DIV/0!</v>
      </c>
      <c r="M529" s="186" t="str">
        <f t="shared" si="62"/>
        <v>PO</v>
      </c>
      <c r="N529" s="193" t="str">
        <f t="shared" si="63"/>
        <v>OK</v>
      </c>
    </row>
    <row r="530" spans="1:14" ht="14.25" customHeight="1" x14ac:dyDescent="0.25">
      <c r="A530" s="188" t="str">
        <f t="shared" si="60"/>
        <v/>
      </c>
      <c r="B530" s="265"/>
      <c r="C530" s="266"/>
      <c r="D530" s="264"/>
      <c r="E530" s="278"/>
      <c r="F530" s="301">
        <f t="shared" si="64"/>
        <v>0</v>
      </c>
      <c r="G530" s="317"/>
      <c r="H530" s="282"/>
      <c r="I530" s="271"/>
      <c r="J530" s="185" t="e">
        <f>HLOOKUP('Operational Worksheet'!H530,$B$768:$AA$770,3)</f>
        <v>#N/A</v>
      </c>
      <c r="K530" s="185" t="e">
        <f t="shared" si="65"/>
        <v>#DIV/0!</v>
      </c>
      <c r="L530" s="185" t="e">
        <f t="shared" si="61"/>
        <v>#DIV/0!</v>
      </c>
      <c r="M530" s="186" t="str">
        <f t="shared" si="62"/>
        <v>PO</v>
      </c>
      <c r="N530" s="193" t="str">
        <f t="shared" si="63"/>
        <v>OK</v>
      </c>
    </row>
    <row r="531" spans="1:14" ht="14.25" customHeight="1" x14ac:dyDescent="0.25">
      <c r="A531" s="188" t="str">
        <f t="shared" si="60"/>
        <v/>
      </c>
      <c r="B531" s="265"/>
      <c r="C531" s="266"/>
      <c r="D531" s="264"/>
      <c r="E531" s="278"/>
      <c r="F531" s="301">
        <f t="shared" si="64"/>
        <v>0</v>
      </c>
      <c r="G531" s="317"/>
      <c r="H531" s="282"/>
      <c r="I531" s="271"/>
      <c r="J531" s="185" t="e">
        <f>HLOOKUP('Operational Worksheet'!H531,$B$768:$AA$770,3)</f>
        <v>#N/A</v>
      </c>
      <c r="K531" s="185" t="e">
        <f t="shared" si="65"/>
        <v>#DIV/0!</v>
      </c>
      <c r="L531" s="185" t="e">
        <f t="shared" si="61"/>
        <v>#DIV/0!</v>
      </c>
      <c r="M531" s="186" t="str">
        <f t="shared" si="62"/>
        <v>PO</v>
      </c>
      <c r="N531" s="193" t="str">
        <f t="shared" si="63"/>
        <v>OK</v>
      </c>
    </row>
    <row r="532" spans="1:14" ht="14.25" customHeight="1" x14ac:dyDescent="0.25">
      <c r="A532" s="188" t="str">
        <f t="shared" si="60"/>
        <v/>
      </c>
      <c r="B532" s="265"/>
      <c r="C532" s="266"/>
      <c r="D532" s="264"/>
      <c r="E532" s="278"/>
      <c r="F532" s="301">
        <f t="shared" si="64"/>
        <v>0</v>
      </c>
      <c r="G532" s="319"/>
      <c r="H532" s="282"/>
      <c r="I532" s="271"/>
      <c r="J532" s="185" t="e">
        <f>HLOOKUP('Operational Worksheet'!H532,$B$768:$AA$770,3)</f>
        <v>#N/A</v>
      </c>
      <c r="K532" s="185" t="e">
        <f t="shared" si="65"/>
        <v>#DIV/0!</v>
      </c>
      <c r="L532" s="185" t="e">
        <f t="shared" si="61"/>
        <v>#DIV/0!</v>
      </c>
      <c r="M532" s="186" t="str">
        <f t="shared" si="62"/>
        <v>PO</v>
      </c>
      <c r="N532" s="193" t="str">
        <f t="shared" si="63"/>
        <v>OK</v>
      </c>
    </row>
    <row r="533" spans="1:14" ht="14.25" customHeight="1" x14ac:dyDescent="0.25">
      <c r="A533" s="188" t="str">
        <f t="shared" si="60"/>
        <v/>
      </c>
      <c r="B533" s="265"/>
      <c r="C533" s="266"/>
      <c r="D533" s="264"/>
      <c r="E533" s="278"/>
      <c r="F533" s="301">
        <f t="shared" si="64"/>
        <v>0</v>
      </c>
      <c r="G533" s="317"/>
      <c r="H533" s="282"/>
      <c r="I533" s="271"/>
      <c r="J533" s="185" t="e">
        <f>HLOOKUP('Operational Worksheet'!H533,$B$768:$AA$770,3)</f>
        <v>#N/A</v>
      </c>
      <c r="K533" s="185" t="e">
        <f t="shared" si="65"/>
        <v>#DIV/0!</v>
      </c>
      <c r="L533" s="185" t="e">
        <f t="shared" si="61"/>
        <v>#DIV/0!</v>
      </c>
      <c r="M533" s="186" t="str">
        <f t="shared" si="62"/>
        <v>PO</v>
      </c>
      <c r="N533" s="193" t="str">
        <f t="shared" si="63"/>
        <v>OK</v>
      </c>
    </row>
    <row r="534" spans="1:14" ht="14.25" customHeight="1" x14ac:dyDescent="0.25">
      <c r="A534" s="188" t="str">
        <f t="shared" si="60"/>
        <v/>
      </c>
      <c r="B534" s="265"/>
      <c r="C534" s="266"/>
      <c r="D534" s="264"/>
      <c r="E534" s="278"/>
      <c r="F534" s="301">
        <f t="shared" si="64"/>
        <v>0</v>
      </c>
      <c r="G534" s="317"/>
      <c r="H534" s="282"/>
      <c r="I534" s="271"/>
      <c r="J534" s="185" t="e">
        <f>HLOOKUP('Operational Worksheet'!H534,$B$768:$AA$770,3)</f>
        <v>#N/A</v>
      </c>
      <c r="K534" s="185" t="e">
        <f t="shared" si="65"/>
        <v>#DIV/0!</v>
      </c>
      <c r="L534" s="185" t="e">
        <f t="shared" si="61"/>
        <v>#DIV/0!</v>
      </c>
      <c r="M534" s="186" t="str">
        <f t="shared" si="62"/>
        <v>PO</v>
      </c>
      <c r="N534" s="193" t="str">
        <f t="shared" si="63"/>
        <v>OK</v>
      </c>
    </row>
    <row r="535" spans="1:14" ht="14.25" customHeight="1" x14ac:dyDescent="0.25">
      <c r="A535" s="194" t="str">
        <f t="shared" si="60"/>
        <v/>
      </c>
      <c r="B535" s="267"/>
      <c r="C535" s="268"/>
      <c r="D535" s="294"/>
      <c r="E535" s="295"/>
      <c r="F535" s="301">
        <f t="shared" si="64"/>
        <v>0</v>
      </c>
      <c r="G535" s="318"/>
      <c r="H535" s="296"/>
      <c r="I535" s="297"/>
      <c r="J535" s="185" t="e">
        <f>HLOOKUP('Operational Worksheet'!H535,$B$768:$AA$770,3)</f>
        <v>#N/A</v>
      </c>
      <c r="K535" s="185" t="e">
        <f t="shared" si="65"/>
        <v>#DIV/0!</v>
      </c>
      <c r="L535" s="292" t="e">
        <f t="shared" si="61"/>
        <v>#DIV/0!</v>
      </c>
      <c r="M535" s="293" t="str">
        <f t="shared" si="62"/>
        <v>PO</v>
      </c>
      <c r="N535" s="197" t="str">
        <f t="shared" si="63"/>
        <v>OK</v>
      </c>
    </row>
    <row r="536" spans="1:14" ht="14.25" customHeight="1" x14ac:dyDescent="0.25">
      <c r="A536" s="188" t="str">
        <f t="shared" ref="A536:A559" si="66">IF(M536=MIN($M$536:$M$559),1,"")</f>
        <v/>
      </c>
      <c r="B536" s="285"/>
      <c r="C536" s="266"/>
      <c r="D536" s="264"/>
      <c r="E536" s="278"/>
      <c r="F536" s="301">
        <f t="shared" si="64"/>
        <v>0</v>
      </c>
      <c r="G536" s="317"/>
      <c r="H536" s="282"/>
      <c r="I536" s="271"/>
      <c r="J536" s="185" t="e">
        <f>HLOOKUP('Operational Worksheet'!H536,$B$768:$AA$770,3)</f>
        <v>#N/A</v>
      </c>
      <c r="K536" s="185" t="e">
        <f t="shared" si="65"/>
        <v>#DIV/0!</v>
      </c>
      <c r="L536" s="286" t="e">
        <f t="shared" si="61"/>
        <v>#DIV/0!</v>
      </c>
      <c r="M536" s="287" t="str">
        <f t="shared" si="62"/>
        <v>PO</v>
      </c>
      <c r="N536" s="193" t="str">
        <f t="shared" si="63"/>
        <v>OK</v>
      </c>
    </row>
    <row r="537" spans="1:14" ht="14.25" customHeight="1" x14ac:dyDescent="0.25">
      <c r="A537" s="188" t="str">
        <f t="shared" si="66"/>
        <v/>
      </c>
      <c r="B537" s="265"/>
      <c r="C537" s="266"/>
      <c r="D537" s="264"/>
      <c r="E537" s="278"/>
      <c r="F537" s="301">
        <f t="shared" si="64"/>
        <v>0</v>
      </c>
      <c r="G537" s="319"/>
      <c r="H537" s="282"/>
      <c r="I537" s="271"/>
      <c r="J537" s="185" t="e">
        <f>HLOOKUP('Operational Worksheet'!H537,$B$768:$AA$770,3)</f>
        <v>#N/A</v>
      </c>
      <c r="K537" s="185" t="e">
        <f t="shared" si="65"/>
        <v>#DIV/0!</v>
      </c>
      <c r="L537" s="185" t="e">
        <f t="shared" si="61"/>
        <v>#DIV/0!</v>
      </c>
      <c r="M537" s="186" t="str">
        <f t="shared" si="62"/>
        <v>PO</v>
      </c>
      <c r="N537" s="193" t="str">
        <f t="shared" si="63"/>
        <v>OK</v>
      </c>
    </row>
    <row r="538" spans="1:14" ht="14.25" customHeight="1" x14ac:dyDescent="0.25">
      <c r="A538" s="188" t="str">
        <f t="shared" si="66"/>
        <v/>
      </c>
      <c r="B538" s="265"/>
      <c r="C538" s="266"/>
      <c r="D538" s="264"/>
      <c r="E538" s="278"/>
      <c r="F538" s="301">
        <f t="shared" si="64"/>
        <v>0</v>
      </c>
      <c r="G538" s="317"/>
      <c r="H538" s="282"/>
      <c r="I538" s="271"/>
      <c r="J538" s="185" t="e">
        <f>HLOOKUP('Operational Worksheet'!H538,$B$768:$AA$770,3)</f>
        <v>#N/A</v>
      </c>
      <c r="K538" s="185" t="e">
        <f t="shared" si="65"/>
        <v>#DIV/0!</v>
      </c>
      <c r="L538" s="185" t="e">
        <f t="shared" si="61"/>
        <v>#DIV/0!</v>
      </c>
      <c r="M538" s="186" t="str">
        <f t="shared" si="62"/>
        <v>PO</v>
      </c>
      <c r="N538" s="193" t="str">
        <f t="shared" si="63"/>
        <v>OK</v>
      </c>
    </row>
    <row r="539" spans="1:14" ht="14.25" customHeight="1" x14ac:dyDescent="0.25">
      <c r="A539" s="188" t="str">
        <f t="shared" si="66"/>
        <v/>
      </c>
      <c r="B539" s="265"/>
      <c r="C539" s="266"/>
      <c r="D539" s="264"/>
      <c r="E539" s="278"/>
      <c r="F539" s="301">
        <f t="shared" si="64"/>
        <v>0</v>
      </c>
      <c r="G539" s="317"/>
      <c r="H539" s="282"/>
      <c r="I539" s="271"/>
      <c r="J539" s="185" t="e">
        <f>HLOOKUP('Operational Worksheet'!H539,$B$768:$AA$770,3)</f>
        <v>#N/A</v>
      </c>
      <c r="K539" s="185" t="e">
        <f t="shared" si="65"/>
        <v>#DIV/0!</v>
      </c>
      <c r="L539" s="185" t="e">
        <f t="shared" si="61"/>
        <v>#DIV/0!</v>
      </c>
      <c r="M539" s="186" t="str">
        <f t="shared" si="62"/>
        <v>PO</v>
      </c>
      <c r="N539" s="193" t="str">
        <f t="shared" si="63"/>
        <v>OK</v>
      </c>
    </row>
    <row r="540" spans="1:14" ht="14.25" customHeight="1" x14ac:dyDescent="0.25">
      <c r="A540" s="188" t="str">
        <f t="shared" si="66"/>
        <v/>
      </c>
      <c r="B540" s="265"/>
      <c r="C540" s="266"/>
      <c r="D540" s="264"/>
      <c r="E540" s="278"/>
      <c r="F540" s="301">
        <f t="shared" si="64"/>
        <v>0</v>
      </c>
      <c r="G540" s="317"/>
      <c r="H540" s="282"/>
      <c r="I540" s="271"/>
      <c r="J540" s="185" t="e">
        <f>HLOOKUP('Operational Worksheet'!H540,$B$768:$AA$770,3)</f>
        <v>#N/A</v>
      </c>
      <c r="K540" s="185" t="e">
        <f t="shared" si="65"/>
        <v>#DIV/0!</v>
      </c>
      <c r="L540" s="185" t="e">
        <f t="shared" si="61"/>
        <v>#DIV/0!</v>
      </c>
      <c r="M540" s="186" t="str">
        <f t="shared" si="62"/>
        <v>PO</v>
      </c>
      <c r="N540" s="193" t="str">
        <f t="shared" si="63"/>
        <v>OK</v>
      </c>
    </row>
    <row r="541" spans="1:14" ht="14.25" customHeight="1" x14ac:dyDescent="0.25">
      <c r="A541" s="188" t="str">
        <f t="shared" si="66"/>
        <v/>
      </c>
      <c r="B541" s="265"/>
      <c r="C541" s="266"/>
      <c r="D541" s="264"/>
      <c r="E541" s="278"/>
      <c r="F541" s="301">
        <f t="shared" si="64"/>
        <v>0</v>
      </c>
      <c r="G541" s="317"/>
      <c r="H541" s="282"/>
      <c r="I541" s="271"/>
      <c r="J541" s="185" t="e">
        <f>HLOOKUP('Operational Worksheet'!H541,$B$768:$AA$770,3)</f>
        <v>#N/A</v>
      </c>
      <c r="K541" s="185" t="e">
        <f t="shared" si="65"/>
        <v>#DIV/0!</v>
      </c>
      <c r="L541" s="185" t="e">
        <f t="shared" si="61"/>
        <v>#DIV/0!</v>
      </c>
      <c r="M541" s="186" t="str">
        <f t="shared" si="62"/>
        <v>PO</v>
      </c>
      <c r="N541" s="193" t="str">
        <f t="shared" si="63"/>
        <v>OK</v>
      </c>
    </row>
    <row r="542" spans="1:14" ht="14.25" customHeight="1" x14ac:dyDescent="0.25">
      <c r="A542" s="188" t="str">
        <f t="shared" si="66"/>
        <v/>
      </c>
      <c r="B542" s="265"/>
      <c r="C542" s="266"/>
      <c r="D542" s="264"/>
      <c r="E542" s="278"/>
      <c r="F542" s="301">
        <f t="shared" si="64"/>
        <v>0</v>
      </c>
      <c r="G542" s="319"/>
      <c r="H542" s="282"/>
      <c r="I542" s="271"/>
      <c r="J542" s="185" t="e">
        <f>HLOOKUP('Operational Worksheet'!H542,$B$768:$AA$770,3)</f>
        <v>#N/A</v>
      </c>
      <c r="K542" s="185" t="e">
        <f t="shared" si="65"/>
        <v>#DIV/0!</v>
      </c>
      <c r="L542" s="185" t="e">
        <f t="shared" si="61"/>
        <v>#DIV/0!</v>
      </c>
      <c r="M542" s="186" t="str">
        <f t="shared" si="62"/>
        <v>PO</v>
      </c>
      <c r="N542" s="193" t="str">
        <f t="shared" si="63"/>
        <v>OK</v>
      </c>
    </row>
    <row r="543" spans="1:14" ht="14.25" customHeight="1" x14ac:dyDescent="0.25">
      <c r="A543" s="188" t="str">
        <f t="shared" si="66"/>
        <v/>
      </c>
      <c r="B543" s="265"/>
      <c r="C543" s="266"/>
      <c r="D543" s="264"/>
      <c r="E543" s="278"/>
      <c r="F543" s="301">
        <f t="shared" si="64"/>
        <v>0</v>
      </c>
      <c r="G543" s="317"/>
      <c r="H543" s="282"/>
      <c r="I543" s="271"/>
      <c r="J543" s="185" t="e">
        <f>HLOOKUP('Operational Worksheet'!H543,$B$768:$AA$770,3)</f>
        <v>#N/A</v>
      </c>
      <c r="K543" s="185" t="e">
        <f t="shared" si="65"/>
        <v>#DIV/0!</v>
      </c>
      <c r="L543" s="185" t="e">
        <f t="shared" si="61"/>
        <v>#DIV/0!</v>
      </c>
      <c r="M543" s="186" t="str">
        <f t="shared" si="62"/>
        <v>PO</v>
      </c>
      <c r="N543" s="193" t="str">
        <f t="shared" si="63"/>
        <v>OK</v>
      </c>
    </row>
    <row r="544" spans="1:14" ht="14.25" customHeight="1" x14ac:dyDescent="0.25">
      <c r="A544" s="188" t="str">
        <f t="shared" si="66"/>
        <v/>
      </c>
      <c r="B544" s="265"/>
      <c r="C544" s="266"/>
      <c r="D544" s="264"/>
      <c r="E544" s="278"/>
      <c r="F544" s="301">
        <f t="shared" si="64"/>
        <v>0</v>
      </c>
      <c r="G544" s="317"/>
      <c r="H544" s="282"/>
      <c r="I544" s="271"/>
      <c r="J544" s="185" t="e">
        <f>HLOOKUP('Operational Worksheet'!H544,$B$768:$AA$770,3)</f>
        <v>#N/A</v>
      </c>
      <c r="K544" s="185" t="e">
        <f t="shared" si="65"/>
        <v>#DIV/0!</v>
      </c>
      <c r="L544" s="185" t="e">
        <f t="shared" si="61"/>
        <v>#DIV/0!</v>
      </c>
      <c r="M544" s="186" t="str">
        <f t="shared" si="62"/>
        <v>PO</v>
      </c>
      <c r="N544" s="193" t="str">
        <f t="shared" si="63"/>
        <v>OK</v>
      </c>
    </row>
    <row r="545" spans="1:14" ht="14.25" customHeight="1" x14ac:dyDescent="0.25">
      <c r="A545" s="188" t="str">
        <f t="shared" si="66"/>
        <v/>
      </c>
      <c r="B545" s="265"/>
      <c r="C545" s="266"/>
      <c r="D545" s="264"/>
      <c r="E545" s="278"/>
      <c r="F545" s="301">
        <f t="shared" si="64"/>
        <v>0</v>
      </c>
      <c r="G545" s="317"/>
      <c r="H545" s="282"/>
      <c r="I545" s="271"/>
      <c r="J545" s="185" t="e">
        <f>HLOOKUP('Operational Worksheet'!H545,$B$768:$AA$770,3)</f>
        <v>#N/A</v>
      </c>
      <c r="K545" s="185" t="e">
        <f t="shared" si="65"/>
        <v>#DIV/0!</v>
      </c>
      <c r="L545" s="185" t="e">
        <f t="shared" si="61"/>
        <v>#DIV/0!</v>
      </c>
      <c r="M545" s="186" t="str">
        <f t="shared" si="62"/>
        <v>PO</v>
      </c>
      <c r="N545" s="193" t="str">
        <f t="shared" si="63"/>
        <v>OK</v>
      </c>
    </row>
    <row r="546" spans="1:14" ht="14.25" customHeight="1" x14ac:dyDescent="0.25">
      <c r="A546" s="188" t="str">
        <f t="shared" si="66"/>
        <v/>
      </c>
      <c r="B546" s="265"/>
      <c r="C546" s="266"/>
      <c r="D546" s="264"/>
      <c r="E546" s="278"/>
      <c r="F546" s="301">
        <f t="shared" si="64"/>
        <v>0</v>
      </c>
      <c r="G546" s="317"/>
      <c r="H546" s="282"/>
      <c r="I546" s="271"/>
      <c r="J546" s="185" t="e">
        <f>HLOOKUP('Operational Worksheet'!H546,$B$768:$AA$770,3)</f>
        <v>#N/A</v>
      </c>
      <c r="K546" s="185" t="e">
        <f t="shared" si="65"/>
        <v>#DIV/0!</v>
      </c>
      <c r="L546" s="185" t="e">
        <f t="shared" si="61"/>
        <v>#DIV/0!</v>
      </c>
      <c r="M546" s="186" t="str">
        <f t="shared" si="62"/>
        <v>PO</v>
      </c>
      <c r="N546" s="193" t="str">
        <f t="shared" si="63"/>
        <v>OK</v>
      </c>
    </row>
    <row r="547" spans="1:14" ht="14.25" customHeight="1" x14ac:dyDescent="0.25">
      <c r="A547" s="188" t="str">
        <f t="shared" si="66"/>
        <v/>
      </c>
      <c r="B547" s="265"/>
      <c r="C547" s="266"/>
      <c r="D547" s="264"/>
      <c r="E547" s="278"/>
      <c r="F547" s="301">
        <f t="shared" si="64"/>
        <v>0</v>
      </c>
      <c r="G547" s="319"/>
      <c r="H547" s="282"/>
      <c r="I547" s="271"/>
      <c r="J547" s="185" t="e">
        <f>HLOOKUP('Operational Worksheet'!H547,$B$768:$AA$770,3)</f>
        <v>#N/A</v>
      </c>
      <c r="K547" s="185" t="e">
        <f t="shared" si="65"/>
        <v>#DIV/0!</v>
      </c>
      <c r="L547" s="185" t="e">
        <f t="shared" si="61"/>
        <v>#DIV/0!</v>
      </c>
      <c r="M547" s="186" t="str">
        <f t="shared" si="62"/>
        <v>PO</v>
      </c>
      <c r="N547" s="193" t="str">
        <f t="shared" si="63"/>
        <v>OK</v>
      </c>
    </row>
    <row r="548" spans="1:14" ht="14.25" customHeight="1" x14ac:dyDescent="0.25">
      <c r="A548" s="188" t="str">
        <f t="shared" si="66"/>
        <v/>
      </c>
      <c r="B548" s="265"/>
      <c r="C548" s="266"/>
      <c r="D548" s="264"/>
      <c r="E548" s="278"/>
      <c r="F548" s="301">
        <f t="shared" si="64"/>
        <v>0</v>
      </c>
      <c r="G548" s="317"/>
      <c r="H548" s="282"/>
      <c r="I548" s="271"/>
      <c r="J548" s="185" t="e">
        <f>HLOOKUP('Operational Worksheet'!H548,$B$768:$AA$770,3)</f>
        <v>#N/A</v>
      </c>
      <c r="K548" s="185" t="e">
        <f t="shared" si="65"/>
        <v>#DIV/0!</v>
      </c>
      <c r="L548" s="185" t="e">
        <f t="shared" si="61"/>
        <v>#DIV/0!</v>
      </c>
      <c r="M548" s="186" t="str">
        <f t="shared" si="62"/>
        <v>PO</v>
      </c>
      <c r="N548" s="193" t="str">
        <f t="shared" si="63"/>
        <v>OK</v>
      </c>
    </row>
    <row r="549" spans="1:14" ht="14.25" customHeight="1" x14ac:dyDescent="0.25">
      <c r="A549" s="188" t="str">
        <f t="shared" si="66"/>
        <v/>
      </c>
      <c r="B549" s="265"/>
      <c r="C549" s="266"/>
      <c r="D549" s="264"/>
      <c r="E549" s="278"/>
      <c r="F549" s="301">
        <f t="shared" si="64"/>
        <v>0</v>
      </c>
      <c r="G549" s="317"/>
      <c r="H549" s="282"/>
      <c r="I549" s="271"/>
      <c r="J549" s="185" t="e">
        <f>HLOOKUP('Operational Worksheet'!H549,$B$768:$AA$770,3)</f>
        <v>#N/A</v>
      </c>
      <c r="K549" s="185" t="e">
        <f t="shared" si="65"/>
        <v>#DIV/0!</v>
      </c>
      <c r="L549" s="185" t="e">
        <f t="shared" si="61"/>
        <v>#DIV/0!</v>
      </c>
      <c r="M549" s="186" t="str">
        <f t="shared" si="62"/>
        <v>PO</v>
      </c>
      <c r="N549" s="193" t="str">
        <f t="shared" si="63"/>
        <v>OK</v>
      </c>
    </row>
    <row r="550" spans="1:14" ht="14.25" customHeight="1" x14ac:dyDescent="0.25">
      <c r="A550" s="188" t="str">
        <f t="shared" si="66"/>
        <v/>
      </c>
      <c r="B550" s="265"/>
      <c r="C550" s="266"/>
      <c r="D550" s="264"/>
      <c r="E550" s="278"/>
      <c r="F550" s="301">
        <f t="shared" si="64"/>
        <v>0</v>
      </c>
      <c r="G550" s="317"/>
      <c r="H550" s="282"/>
      <c r="I550" s="271"/>
      <c r="J550" s="185" t="e">
        <f>HLOOKUP('Operational Worksheet'!H550,$B$768:$AA$770,3)</f>
        <v>#N/A</v>
      </c>
      <c r="K550" s="185" t="e">
        <f t="shared" si="65"/>
        <v>#DIV/0!</v>
      </c>
      <c r="L550" s="185" t="e">
        <f t="shared" si="61"/>
        <v>#DIV/0!</v>
      </c>
      <c r="M550" s="186" t="str">
        <f t="shared" si="62"/>
        <v>PO</v>
      </c>
      <c r="N550" s="193" t="str">
        <f t="shared" si="63"/>
        <v>OK</v>
      </c>
    </row>
    <row r="551" spans="1:14" ht="14.25" customHeight="1" x14ac:dyDescent="0.25">
      <c r="A551" s="188" t="str">
        <f t="shared" si="66"/>
        <v/>
      </c>
      <c r="B551" s="265"/>
      <c r="C551" s="266"/>
      <c r="D551" s="264"/>
      <c r="E551" s="278"/>
      <c r="F551" s="301">
        <f t="shared" si="64"/>
        <v>0</v>
      </c>
      <c r="G551" s="317"/>
      <c r="H551" s="282"/>
      <c r="I551" s="271"/>
      <c r="J551" s="185" t="e">
        <f>HLOOKUP('Operational Worksheet'!H551,$B$768:$AA$770,3)</f>
        <v>#N/A</v>
      </c>
      <c r="K551" s="185" t="e">
        <f t="shared" si="65"/>
        <v>#DIV/0!</v>
      </c>
      <c r="L551" s="185" t="e">
        <f t="shared" si="61"/>
        <v>#DIV/0!</v>
      </c>
      <c r="M551" s="186" t="str">
        <f t="shared" si="62"/>
        <v>PO</v>
      </c>
      <c r="N551" s="193" t="str">
        <f t="shared" si="63"/>
        <v>OK</v>
      </c>
    </row>
    <row r="552" spans="1:14" ht="14.25" customHeight="1" x14ac:dyDescent="0.25">
      <c r="A552" s="188" t="str">
        <f t="shared" si="66"/>
        <v/>
      </c>
      <c r="B552" s="265"/>
      <c r="C552" s="266"/>
      <c r="D552" s="264"/>
      <c r="E552" s="278"/>
      <c r="F552" s="301">
        <f t="shared" si="64"/>
        <v>0</v>
      </c>
      <c r="G552" s="319"/>
      <c r="H552" s="282"/>
      <c r="I552" s="271"/>
      <c r="J552" s="185" t="e">
        <f>HLOOKUP('Operational Worksheet'!H552,$B$768:$AA$770,3)</f>
        <v>#N/A</v>
      </c>
      <c r="K552" s="185" t="e">
        <f t="shared" si="65"/>
        <v>#DIV/0!</v>
      </c>
      <c r="L552" s="185" t="e">
        <f t="shared" si="61"/>
        <v>#DIV/0!</v>
      </c>
      <c r="M552" s="186" t="str">
        <f t="shared" si="62"/>
        <v>PO</v>
      </c>
      <c r="N552" s="193" t="str">
        <f t="shared" si="63"/>
        <v>OK</v>
      </c>
    </row>
    <row r="553" spans="1:14" ht="14.25" customHeight="1" x14ac:dyDescent="0.25">
      <c r="A553" s="188" t="str">
        <f t="shared" si="66"/>
        <v/>
      </c>
      <c r="B553" s="265"/>
      <c r="C553" s="266"/>
      <c r="D553" s="264"/>
      <c r="E553" s="278"/>
      <c r="F553" s="301">
        <f t="shared" si="64"/>
        <v>0</v>
      </c>
      <c r="G553" s="317"/>
      <c r="H553" s="282"/>
      <c r="I553" s="271"/>
      <c r="J553" s="185" t="e">
        <f>HLOOKUP('Operational Worksheet'!H553,$B$768:$AA$770,3)</f>
        <v>#N/A</v>
      </c>
      <c r="K553" s="185" t="e">
        <f t="shared" si="65"/>
        <v>#DIV/0!</v>
      </c>
      <c r="L553" s="185" t="e">
        <f t="shared" si="61"/>
        <v>#DIV/0!</v>
      </c>
      <c r="M553" s="186" t="str">
        <f t="shared" si="62"/>
        <v>PO</v>
      </c>
      <c r="N553" s="193" t="str">
        <f t="shared" si="63"/>
        <v>OK</v>
      </c>
    </row>
    <row r="554" spans="1:14" ht="14.25" customHeight="1" x14ac:dyDescent="0.25">
      <c r="A554" s="188" t="str">
        <f t="shared" si="66"/>
        <v/>
      </c>
      <c r="B554" s="265"/>
      <c r="C554" s="266"/>
      <c r="D554" s="264"/>
      <c r="E554" s="278"/>
      <c r="F554" s="301">
        <f t="shared" si="64"/>
        <v>0</v>
      </c>
      <c r="G554" s="317"/>
      <c r="H554" s="282"/>
      <c r="I554" s="271"/>
      <c r="J554" s="185" t="e">
        <f>HLOOKUP('Operational Worksheet'!H554,$B$768:$AA$770,3)</f>
        <v>#N/A</v>
      </c>
      <c r="K554" s="185" t="e">
        <f t="shared" si="65"/>
        <v>#DIV/0!</v>
      </c>
      <c r="L554" s="185" t="e">
        <f t="shared" si="61"/>
        <v>#DIV/0!</v>
      </c>
      <c r="M554" s="186" t="str">
        <f t="shared" si="62"/>
        <v>PO</v>
      </c>
      <c r="N554" s="193" t="str">
        <f t="shared" si="63"/>
        <v>OK</v>
      </c>
    </row>
    <row r="555" spans="1:14" ht="14.25" customHeight="1" x14ac:dyDescent="0.25">
      <c r="A555" s="188" t="str">
        <f t="shared" si="66"/>
        <v/>
      </c>
      <c r="B555" s="265"/>
      <c r="C555" s="266"/>
      <c r="D555" s="264"/>
      <c r="E555" s="278"/>
      <c r="F555" s="301">
        <f t="shared" si="64"/>
        <v>0</v>
      </c>
      <c r="G555" s="317"/>
      <c r="H555" s="282"/>
      <c r="I555" s="271"/>
      <c r="J555" s="185" t="e">
        <f>HLOOKUP('Operational Worksheet'!H555,$B$768:$AA$770,3)</f>
        <v>#N/A</v>
      </c>
      <c r="K555" s="185" t="e">
        <f t="shared" si="65"/>
        <v>#DIV/0!</v>
      </c>
      <c r="L555" s="185" t="e">
        <f t="shared" si="61"/>
        <v>#DIV/0!</v>
      </c>
      <c r="M555" s="186" t="str">
        <f t="shared" si="62"/>
        <v>PO</v>
      </c>
      <c r="N555" s="193" t="str">
        <f t="shared" si="63"/>
        <v>OK</v>
      </c>
    </row>
    <row r="556" spans="1:14" ht="14.25" customHeight="1" x14ac:dyDescent="0.25">
      <c r="A556" s="188" t="str">
        <f t="shared" si="66"/>
        <v/>
      </c>
      <c r="B556" s="265"/>
      <c r="C556" s="266"/>
      <c r="D556" s="264"/>
      <c r="E556" s="278"/>
      <c r="F556" s="301">
        <f t="shared" si="64"/>
        <v>0</v>
      </c>
      <c r="G556" s="317"/>
      <c r="H556" s="282"/>
      <c r="I556" s="271"/>
      <c r="J556" s="185" t="e">
        <f>HLOOKUP('Operational Worksheet'!H556,$B$768:$AA$770,3)</f>
        <v>#N/A</v>
      </c>
      <c r="K556" s="185" t="e">
        <f t="shared" si="65"/>
        <v>#DIV/0!</v>
      </c>
      <c r="L556" s="185" t="e">
        <f t="shared" si="61"/>
        <v>#DIV/0!</v>
      </c>
      <c r="M556" s="186" t="str">
        <f t="shared" si="62"/>
        <v>PO</v>
      </c>
      <c r="N556" s="193" t="str">
        <f t="shared" si="63"/>
        <v>OK</v>
      </c>
    </row>
    <row r="557" spans="1:14" ht="14.25" customHeight="1" x14ac:dyDescent="0.25">
      <c r="A557" s="188" t="str">
        <f t="shared" si="66"/>
        <v/>
      </c>
      <c r="B557" s="265"/>
      <c r="C557" s="266"/>
      <c r="D557" s="264"/>
      <c r="E557" s="278"/>
      <c r="F557" s="301">
        <f t="shared" si="64"/>
        <v>0</v>
      </c>
      <c r="G557" s="319"/>
      <c r="H557" s="282"/>
      <c r="I557" s="271"/>
      <c r="J557" s="185" t="e">
        <f>HLOOKUP('Operational Worksheet'!H557,$B$768:$AA$770,3)</f>
        <v>#N/A</v>
      </c>
      <c r="K557" s="185" t="e">
        <f t="shared" si="65"/>
        <v>#DIV/0!</v>
      </c>
      <c r="L557" s="185" t="e">
        <f t="shared" si="61"/>
        <v>#DIV/0!</v>
      </c>
      <c r="M557" s="186" t="str">
        <f t="shared" si="62"/>
        <v>PO</v>
      </c>
      <c r="N557" s="193" t="str">
        <f t="shared" si="63"/>
        <v>OK</v>
      </c>
    </row>
    <row r="558" spans="1:14" ht="14.25" customHeight="1" x14ac:dyDescent="0.25">
      <c r="A558" s="188" t="str">
        <f t="shared" si="66"/>
        <v/>
      </c>
      <c r="B558" s="265"/>
      <c r="C558" s="266"/>
      <c r="D558" s="264"/>
      <c r="E558" s="278"/>
      <c r="F558" s="301">
        <f t="shared" si="64"/>
        <v>0</v>
      </c>
      <c r="G558" s="317"/>
      <c r="H558" s="282"/>
      <c r="I558" s="271"/>
      <c r="J558" s="185" t="e">
        <f>HLOOKUP('Operational Worksheet'!H558,$B$768:$AA$770,3)</f>
        <v>#N/A</v>
      </c>
      <c r="K558" s="185" t="e">
        <f t="shared" si="65"/>
        <v>#DIV/0!</v>
      </c>
      <c r="L558" s="185" t="e">
        <f t="shared" si="61"/>
        <v>#DIV/0!</v>
      </c>
      <c r="M558" s="186" t="str">
        <f t="shared" si="62"/>
        <v>PO</v>
      </c>
      <c r="N558" s="193" t="str">
        <f t="shared" si="63"/>
        <v>OK</v>
      </c>
    </row>
    <row r="559" spans="1:14" ht="14.25" customHeight="1" x14ac:dyDescent="0.25">
      <c r="A559" s="194" t="str">
        <f t="shared" si="66"/>
        <v/>
      </c>
      <c r="B559" s="267"/>
      <c r="C559" s="268"/>
      <c r="D559" s="294"/>
      <c r="E559" s="295"/>
      <c r="F559" s="301">
        <f t="shared" si="64"/>
        <v>0</v>
      </c>
      <c r="G559" s="318"/>
      <c r="H559" s="296"/>
      <c r="I559" s="297"/>
      <c r="J559" s="185" t="e">
        <f>HLOOKUP('Operational Worksheet'!H559,$B$768:$AA$770,3)</f>
        <v>#N/A</v>
      </c>
      <c r="K559" s="185" t="e">
        <f t="shared" si="65"/>
        <v>#DIV/0!</v>
      </c>
      <c r="L559" s="292" t="e">
        <f t="shared" si="61"/>
        <v>#DIV/0!</v>
      </c>
      <c r="M559" s="293" t="str">
        <f t="shared" si="62"/>
        <v>PO</v>
      </c>
      <c r="N559" s="197" t="str">
        <f t="shared" si="63"/>
        <v>OK</v>
      </c>
    </row>
    <row r="560" spans="1:14" ht="14.25" customHeight="1" x14ac:dyDescent="0.25">
      <c r="A560" s="188" t="str">
        <f t="shared" ref="A560:A583" si="67">IF(M560=MIN($M$560:$M$583),1,"")</f>
        <v/>
      </c>
      <c r="B560" s="285"/>
      <c r="C560" s="266"/>
      <c r="D560" s="264"/>
      <c r="E560" s="278"/>
      <c r="F560" s="301">
        <f t="shared" si="64"/>
        <v>0</v>
      </c>
      <c r="G560" s="317"/>
      <c r="H560" s="282"/>
      <c r="I560" s="271"/>
      <c r="J560" s="185" t="e">
        <f>HLOOKUP('Operational Worksheet'!H560,$B$768:$AA$770,3)</f>
        <v>#N/A</v>
      </c>
      <c r="K560" s="185" t="e">
        <f t="shared" si="65"/>
        <v>#DIV/0!</v>
      </c>
      <c r="L560" s="286" t="e">
        <f t="shared" si="61"/>
        <v>#DIV/0!</v>
      </c>
      <c r="M560" s="287" t="str">
        <f t="shared" si="62"/>
        <v>PO</v>
      </c>
      <c r="N560" s="193" t="str">
        <f t="shared" si="63"/>
        <v>OK</v>
      </c>
    </row>
    <row r="561" spans="1:14" ht="14.25" customHeight="1" x14ac:dyDescent="0.25">
      <c r="A561" s="188" t="str">
        <f t="shared" si="67"/>
        <v/>
      </c>
      <c r="B561" s="265"/>
      <c r="C561" s="266"/>
      <c r="D561" s="264"/>
      <c r="E561" s="278"/>
      <c r="F561" s="301">
        <f t="shared" si="64"/>
        <v>0</v>
      </c>
      <c r="G561" s="317"/>
      <c r="H561" s="282"/>
      <c r="I561" s="271"/>
      <c r="J561" s="185" t="e">
        <f>HLOOKUP('Operational Worksheet'!H561,$B$768:$AA$770,3)</f>
        <v>#N/A</v>
      </c>
      <c r="K561" s="185" t="e">
        <f t="shared" si="65"/>
        <v>#DIV/0!</v>
      </c>
      <c r="L561" s="185" t="e">
        <f t="shared" si="61"/>
        <v>#DIV/0!</v>
      </c>
      <c r="M561" s="186" t="str">
        <f t="shared" si="62"/>
        <v>PO</v>
      </c>
      <c r="N561" s="193" t="str">
        <f t="shared" si="63"/>
        <v>OK</v>
      </c>
    </row>
    <row r="562" spans="1:14" ht="14.25" customHeight="1" x14ac:dyDescent="0.25">
      <c r="A562" s="188" t="str">
        <f t="shared" si="67"/>
        <v/>
      </c>
      <c r="B562" s="265"/>
      <c r="C562" s="266"/>
      <c r="D562" s="264"/>
      <c r="E562" s="278"/>
      <c r="F562" s="301">
        <f t="shared" si="64"/>
        <v>0</v>
      </c>
      <c r="G562" s="319"/>
      <c r="H562" s="282"/>
      <c r="I562" s="271"/>
      <c r="J562" s="185" t="e">
        <f>HLOOKUP('Operational Worksheet'!H562,$B$768:$AA$770,3)</f>
        <v>#N/A</v>
      </c>
      <c r="K562" s="185" t="e">
        <f t="shared" si="65"/>
        <v>#DIV/0!</v>
      </c>
      <c r="L562" s="185" t="e">
        <f t="shared" si="61"/>
        <v>#DIV/0!</v>
      </c>
      <c r="M562" s="186" t="str">
        <f t="shared" si="62"/>
        <v>PO</v>
      </c>
      <c r="N562" s="193" t="str">
        <f t="shared" si="63"/>
        <v>OK</v>
      </c>
    </row>
    <row r="563" spans="1:14" ht="14.25" customHeight="1" x14ac:dyDescent="0.25">
      <c r="A563" s="188" t="str">
        <f t="shared" si="67"/>
        <v/>
      </c>
      <c r="B563" s="265"/>
      <c r="C563" s="266"/>
      <c r="D563" s="264"/>
      <c r="E563" s="278"/>
      <c r="F563" s="301">
        <f t="shared" si="64"/>
        <v>0</v>
      </c>
      <c r="G563" s="317"/>
      <c r="H563" s="282"/>
      <c r="I563" s="271"/>
      <c r="J563" s="185" t="e">
        <f>HLOOKUP('Operational Worksheet'!H563,$B$768:$AA$770,3)</f>
        <v>#N/A</v>
      </c>
      <c r="K563" s="185" t="e">
        <f t="shared" si="65"/>
        <v>#DIV/0!</v>
      </c>
      <c r="L563" s="185" t="e">
        <f t="shared" si="61"/>
        <v>#DIV/0!</v>
      </c>
      <c r="M563" s="186" t="str">
        <f t="shared" si="62"/>
        <v>PO</v>
      </c>
      <c r="N563" s="193" t="str">
        <f t="shared" si="63"/>
        <v>OK</v>
      </c>
    </row>
    <row r="564" spans="1:14" ht="14.25" customHeight="1" x14ac:dyDescent="0.25">
      <c r="A564" s="188" t="str">
        <f t="shared" si="67"/>
        <v/>
      </c>
      <c r="B564" s="265"/>
      <c r="C564" s="266"/>
      <c r="D564" s="264"/>
      <c r="E564" s="278"/>
      <c r="F564" s="301">
        <f t="shared" si="64"/>
        <v>0</v>
      </c>
      <c r="G564" s="317"/>
      <c r="H564" s="282"/>
      <c r="I564" s="271"/>
      <c r="J564" s="185" t="e">
        <f>HLOOKUP('Operational Worksheet'!H564,$B$768:$AA$770,3)</f>
        <v>#N/A</v>
      </c>
      <c r="K564" s="185" t="e">
        <f t="shared" si="65"/>
        <v>#DIV/0!</v>
      </c>
      <c r="L564" s="185" t="e">
        <f t="shared" si="61"/>
        <v>#DIV/0!</v>
      </c>
      <c r="M564" s="186" t="str">
        <f t="shared" si="62"/>
        <v>PO</v>
      </c>
      <c r="N564" s="193" t="str">
        <f t="shared" si="63"/>
        <v>OK</v>
      </c>
    </row>
    <row r="565" spans="1:14" ht="14.25" customHeight="1" x14ac:dyDescent="0.25">
      <c r="A565" s="188" t="str">
        <f t="shared" si="67"/>
        <v/>
      </c>
      <c r="B565" s="265"/>
      <c r="C565" s="266"/>
      <c r="D565" s="264"/>
      <c r="E565" s="278"/>
      <c r="F565" s="301">
        <f t="shared" si="64"/>
        <v>0</v>
      </c>
      <c r="G565" s="317"/>
      <c r="H565" s="282"/>
      <c r="I565" s="271"/>
      <c r="J565" s="185" t="e">
        <f>HLOOKUP('Operational Worksheet'!H565,$B$768:$AA$770,3)</f>
        <v>#N/A</v>
      </c>
      <c r="K565" s="185" t="e">
        <f t="shared" si="65"/>
        <v>#DIV/0!</v>
      </c>
      <c r="L565" s="185" t="e">
        <f t="shared" si="61"/>
        <v>#DIV/0!</v>
      </c>
      <c r="M565" s="186" t="str">
        <f t="shared" si="62"/>
        <v>PO</v>
      </c>
      <c r="N565" s="193" t="str">
        <f t="shared" si="63"/>
        <v>OK</v>
      </c>
    </row>
    <row r="566" spans="1:14" ht="14.25" customHeight="1" x14ac:dyDescent="0.25">
      <c r="A566" s="188" t="str">
        <f t="shared" si="67"/>
        <v/>
      </c>
      <c r="B566" s="265"/>
      <c r="C566" s="266"/>
      <c r="D566" s="264"/>
      <c r="E566" s="278"/>
      <c r="F566" s="301">
        <f t="shared" si="64"/>
        <v>0</v>
      </c>
      <c r="G566" s="317"/>
      <c r="H566" s="282"/>
      <c r="I566" s="271"/>
      <c r="J566" s="185" t="e">
        <f>HLOOKUP('Operational Worksheet'!H566,$B$768:$AA$770,3)</f>
        <v>#N/A</v>
      </c>
      <c r="K566" s="185" t="e">
        <f t="shared" si="65"/>
        <v>#DIV/0!</v>
      </c>
      <c r="L566" s="185" t="e">
        <f t="shared" si="61"/>
        <v>#DIV/0!</v>
      </c>
      <c r="M566" s="186" t="str">
        <f t="shared" si="62"/>
        <v>PO</v>
      </c>
      <c r="N566" s="193" t="str">
        <f t="shared" si="63"/>
        <v>OK</v>
      </c>
    </row>
    <row r="567" spans="1:14" ht="14.25" customHeight="1" x14ac:dyDescent="0.25">
      <c r="A567" s="188" t="str">
        <f t="shared" si="67"/>
        <v/>
      </c>
      <c r="B567" s="265"/>
      <c r="C567" s="266"/>
      <c r="D567" s="264"/>
      <c r="E567" s="278"/>
      <c r="F567" s="301">
        <f t="shared" si="64"/>
        <v>0</v>
      </c>
      <c r="G567" s="319"/>
      <c r="H567" s="282"/>
      <c r="I567" s="271"/>
      <c r="J567" s="185" t="e">
        <f>HLOOKUP('Operational Worksheet'!H567,$B$768:$AA$770,3)</f>
        <v>#N/A</v>
      </c>
      <c r="K567" s="185" t="e">
        <f t="shared" si="65"/>
        <v>#DIV/0!</v>
      </c>
      <c r="L567" s="185" t="e">
        <f t="shared" si="61"/>
        <v>#DIV/0!</v>
      </c>
      <c r="M567" s="186" t="str">
        <f t="shared" si="62"/>
        <v>PO</v>
      </c>
      <c r="N567" s="193" t="str">
        <f t="shared" si="63"/>
        <v>OK</v>
      </c>
    </row>
    <row r="568" spans="1:14" ht="14.25" customHeight="1" x14ac:dyDescent="0.25">
      <c r="A568" s="188" t="str">
        <f t="shared" si="67"/>
        <v/>
      </c>
      <c r="B568" s="265"/>
      <c r="C568" s="266"/>
      <c r="D568" s="264"/>
      <c r="E568" s="278"/>
      <c r="F568" s="301">
        <f t="shared" si="64"/>
        <v>0</v>
      </c>
      <c r="G568" s="317"/>
      <c r="H568" s="282"/>
      <c r="I568" s="271"/>
      <c r="J568" s="185" t="e">
        <f>HLOOKUP('Operational Worksheet'!H568,$B$768:$AA$770,3)</f>
        <v>#N/A</v>
      </c>
      <c r="K568" s="185" t="e">
        <f t="shared" si="65"/>
        <v>#DIV/0!</v>
      </c>
      <c r="L568" s="185" t="e">
        <f t="shared" si="61"/>
        <v>#DIV/0!</v>
      </c>
      <c r="M568" s="186" t="str">
        <f t="shared" si="62"/>
        <v>PO</v>
      </c>
      <c r="N568" s="193" t="str">
        <f t="shared" si="63"/>
        <v>OK</v>
      </c>
    </row>
    <row r="569" spans="1:14" ht="14.25" customHeight="1" x14ac:dyDescent="0.25">
      <c r="A569" s="188" t="str">
        <f t="shared" si="67"/>
        <v/>
      </c>
      <c r="B569" s="265"/>
      <c r="C569" s="266"/>
      <c r="D569" s="264"/>
      <c r="E569" s="278"/>
      <c r="F569" s="301">
        <f t="shared" si="64"/>
        <v>0</v>
      </c>
      <c r="G569" s="317"/>
      <c r="H569" s="282"/>
      <c r="I569" s="271"/>
      <c r="J569" s="185" t="e">
        <f>HLOOKUP('Operational Worksheet'!H569,$B$768:$AA$770,3)</f>
        <v>#N/A</v>
      </c>
      <c r="K569" s="185" t="e">
        <f t="shared" si="65"/>
        <v>#DIV/0!</v>
      </c>
      <c r="L569" s="185" t="e">
        <f t="shared" si="61"/>
        <v>#DIV/0!</v>
      </c>
      <c r="M569" s="186" t="str">
        <f t="shared" si="62"/>
        <v>PO</v>
      </c>
      <c r="N569" s="193" t="str">
        <f t="shared" si="63"/>
        <v>OK</v>
      </c>
    </row>
    <row r="570" spans="1:14" ht="14.25" customHeight="1" x14ac:dyDescent="0.25">
      <c r="A570" s="188" t="str">
        <f t="shared" si="67"/>
        <v/>
      </c>
      <c r="B570" s="265"/>
      <c r="C570" s="266"/>
      <c r="D570" s="264"/>
      <c r="E570" s="278"/>
      <c r="F570" s="301">
        <f t="shared" si="64"/>
        <v>0</v>
      </c>
      <c r="G570" s="317"/>
      <c r="H570" s="282"/>
      <c r="I570" s="271"/>
      <c r="J570" s="185" t="e">
        <f>HLOOKUP('Operational Worksheet'!H570,$B$768:$AA$770,3)</f>
        <v>#N/A</v>
      </c>
      <c r="K570" s="185" t="e">
        <f t="shared" si="65"/>
        <v>#DIV/0!</v>
      </c>
      <c r="L570" s="185" t="e">
        <f t="shared" si="61"/>
        <v>#DIV/0!</v>
      </c>
      <c r="M570" s="186" t="str">
        <f t="shared" si="62"/>
        <v>PO</v>
      </c>
      <c r="N570" s="193" t="str">
        <f t="shared" si="63"/>
        <v>OK</v>
      </c>
    </row>
    <row r="571" spans="1:14" ht="14.25" customHeight="1" x14ac:dyDescent="0.25">
      <c r="A571" s="188" t="str">
        <f t="shared" si="67"/>
        <v/>
      </c>
      <c r="B571" s="265"/>
      <c r="C571" s="266"/>
      <c r="D571" s="264"/>
      <c r="E571" s="278"/>
      <c r="F571" s="301">
        <f t="shared" si="64"/>
        <v>0</v>
      </c>
      <c r="G571" s="317"/>
      <c r="H571" s="282"/>
      <c r="I571" s="271"/>
      <c r="J571" s="185" t="e">
        <f>HLOOKUP('Operational Worksheet'!H571,$B$768:$AA$770,3)</f>
        <v>#N/A</v>
      </c>
      <c r="K571" s="185" t="e">
        <f t="shared" si="65"/>
        <v>#DIV/0!</v>
      </c>
      <c r="L571" s="185" t="e">
        <f t="shared" si="61"/>
        <v>#DIV/0!</v>
      </c>
      <c r="M571" s="186" t="str">
        <f t="shared" si="62"/>
        <v>PO</v>
      </c>
      <c r="N571" s="193" t="str">
        <f t="shared" si="63"/>
        <v>OK</v>
      </c>
    </row>
    <row r="572" spans="1:14" ht="14.25" customHeight="1" x14ac:dyDescent="0.25">
      <c r="A572" s="188" t="str">
        <f t="shared" si="67"/>
        <v/>
      </c>
      <c r="B572" s="265"/>
      <c r="C572" s="266"/>
      <c r="D572" s="264"/>
      <c r="E572" s="278"/>
      <c r="F572" s="301">
        <f t="shared" si="64"/>
        <v>0</v>
      </c>
      <c r="G572" s="319"/>
      <c r="H572" s="282"/>
      <c r="I572" s="271"/>
      <c r="J572" s="185" t="e">
        <f>HLOOKUP('Operational Worksheet'!H572,$B$768:$AA$770,3)</f>
        <v>#N/A</v>
      </c>
      <c r="K572" s="185" t="e">
        <f t="shared" si="65"/>
        <v>#DIV/0!</v>
      </c>
      <c r="L572" s="185" t="e">
        <f t="shared" si="61"/>
        <v>#DIV/0!</v>
      </c>
      <c r="M572" s="186" t="str">
        <f t="shared" si="62"/>
        <v>PO</v>
      </c>
      <c r="N572" s="193" t="str">
        <f t="shared" si="63"/>
        <v>OK</v>
      </c>
    </row>
    <row r="573" spans="1:14" ht="14.25" customHeight="1" x14ac:dyDescent="0.25">
      <c r="A573" s="188" t="str">
        <f t="shared" si="67"/>
        <v/>
      </c>
      <c r="B573" s="265"/>
      <c r="C573" s="266"/>
      <c r="D573" s="264"/>
      <c r="E573" s="278"/>
      <c r="F573" s="301">
        <f t="shared" si="64"/>
        <v>0</v>
      </c>
      <c r="G573" s="317"/>
      <c r="H573" s="282"/>
      <c r="I573" s="271"/>
      <c r="J573" s="185" t="e">
        <f>HLOOKUP('Operational Worksheet'!H573,$B$768:$AA$770,3)</f>
        <v>#N/A</v>
      </c>
      <c r="K573" s="185" t="e">
        <f t="shared" si="65"/>
        <v>#DIV/0!</v>
      </c>
      <c r="L573" s="185" t="e">
        <f t="shared" si="61"/>
        <v>#DIV/0!</v>
      </c>
      <c r="M573" s="186" t="str">
        <f t="shared" si="62"/>
        <v>PO</v>
      </c>
      <c r="N573" s="193" t="str">
        <f t="shared" si="63"/>
        <v>OK</v>
      </c>
    </row>
    <row r="574" spans="1:14" ht="14.25" customHeight="1" x14ac:dyDescent="0.25">
      <c r="A574" s="188" t="str">
        <f t="shared" si="67"/>
        <v/>
      </c>
      <c r="B574" s="265"/>
      <c r="C574" s="266"/>
      <c r="D574" s="264"/>
      <c r="E574" s="278"/>
      <c r="F574" s="301">
        <f t="shared" si="64"/>
        <v>0</v>
      </c>
      <c r="G574" s="317"/>
      <c r="H574" s="282"/>
      <c r="I574" s="271"/>
      <c r="J574" s="185" t="e">
        <f>HLOOKUP('Operational Worksheet'!H574,$B$768:$AA$770,3)</f>
        <v>#N/A</v>
      </c>
      <c r="K574" s="185" t="e">
        <f t="shared" si="65"/>
        <v>#DIV/0!</v>
      </c>
      <c r="L574" s="185" t="e">
        <f t="shared" si="61"/>
        <v>#DIV/0!</v>
      </c>
      <c r="M574" s="186" t="str">
        <f t="shared" si="62"/>
        <v>PO</v>
      </c>
      <c r="N574" s="193" t="str">
        <f t="shared" si="63"/>
        <v>OK</v>
      </c>
    </row>
    <row r="575" spans="1:14" ht="14.25" customHeight="1" x14ac:dyDescent="0.25">
      <c r="A575" s="188" t="str">
        <f t="shared" si="67"/>
        <v/>
      </c>
      <c r="B575" s="265"/>
      <c r="C575" s="266"/>
      <c r="D575" s="264"/>
      <c r="E575" s="278"/>
      <c r="F575" s="301">
        <f t="shared" si="64"/>
        <v>0</v>
      </c>
      <c r="G575" s="317"/>
      <c r="H575" s="282"/>
      <c r="I575" s="271"/>
      <c r="J575" s="185" t="e">
        <f>HLOOKUP('Operational Worksheet'!H575,$B$768:$AA$770,3)</f>
        <v>#N/A</v>
      </c>
      <c r="K575" s="185" t="e">
        <f t="shared" si="65"/>
        <v>#DIV/0!</v>
      </c>
      <c r="L575" s="185" t="e">
        <f t="shared" si="61"/>
        <v>#DIV/0!</v>
      </c>
      <c r="M575" s="186" t="str">
        <f t="shared" si="62"/>
        <v>PO</v>
      </c>
      <c r="N575" s="193" t="str">
        <f t="shared" si="63"/>
        <v>OK</v>
      </c>
    </row>
    <row r="576" spans="1:14" ht="14.25" customHeight="1" x14ac:dyDescent="0.25">
      <c r="A576" s="188" t="str">
        <f t="shared" si="67"/>
        <v/>
      </c>
      <c r="B576" s="265"/>
      <c r="C576" s="266"/>
      <c r="D576" s="264"/>
      <c r="E576" s="278"/>
      <c r="F576" s="301">
        <f t="shared" si="64"/>
        <v>0</v>
      </c>
      <c r="G576" s="317"/>
      <c r="H576" s="282"/>
      <c r="I576" s="271"/>
      <c r="J576" s="185" t="e">
        <f>HLOOKUP('Operational Worksheet'!H576,$B$768:$AA$770,3)</f>
        <v>#N/A</v>
      </c>
      <c r="K576" s="185" t="e">
        <f t="shared" si="65"/>
        <v>#DIV/0!</v>
      </c>
      <c r="L576" s="185" t="e">
        <f t="shared" si="61"/>
        <v>#DIV/0!</v>
      </c>
      <c r="M576" s="186" t="str">
        <f t="shared" si="62"/>
        <v>PO</v>
      </c>
      <c r="N576" s="193" t="str">
        <f t="shared" si="63"/>
        <v>OK</v>
      </c>
    </row>
    <row r="577" spans="1:14" ht="14.25" customHeight="1" x14ac:dyDescent="0.25">
      <c r="A577" s="188" t="str">
        <f t="shared" si="67"/>
        <v/>
      </c>
      <c r="B577" s="265"/>
      <c r="C577" s="266"/>
      <c r="D577" s="264"/>
      <c r="E577" s="278"/>
      <c r="F577" s="301">
        <f t="shared" si="64"/>
        <v>0</v>
      </c>
      <c r="G577" s="319"/>
      <c r="H577" s="282"/>
      <c r="I577" s="271"/>
      <c r="J577" s="185" t="e">
        <f>HLOOKUP('Operational Worksheet'!H577,$B$768:$AA$770,3)</f>
        <v>#N/A</v>
      </c>
      <c r="K577" s="185" t="e">
        <f t="shared" si="65"/>
        <v>#DIV/0!</v>
      </c>
      <c r="L577" s="185" t="e">
        <f t="shared" si="61"/>
        <v>#DIV/0!</v>
      </c>
      <c r="M577" s="186" t="str">
        <f t="shared" si="62"/>
        <v>PO</v>
      </c>
      <c r="N577" s="193" t="str">
        <f t="shared" si="63"/>
        <v>OK</v>
      </c>
    </row>
    <row r="578" spans="1:14" ht="14.25" customHeight="1" x14ac:dyDescent="0.25">
      <c r="A578" s="188" t="str">
        <f t="shared" si="67"/>
        <v/>
      </c>
      <c r="B578" s="265"/>
      <c r="C578" s="266"/>
      <c r="D578" s="264"/>
      <c r="E578" s="278"/>
      <c r="F578" s="301">
        <f t="shared" si="64"/>
        <v>0</v>
      </c>
      <c r="G578" s="317"/>
      <c r="H578" s="282"/>
      <c r="I578" s="271"/>
      <c r="J578" s="185" t="e">
        <f>HLOOKUP('Operational Worksheet'!H578,$B$768:$AA$770,3)</f>
        <v>#N/A</v>
      </c>
      <c r="K578" s="185" t="e">
        <f t="shared" si="65"/>
        <v>#DIV/0!</v>
      </c>
      <c r="L578" s="185" t="e">
        <f t="shared" si="61"/>
        <v>#DIV/0!</v>
      </c>
      <c r="M578" s="186" t="str">
        <f t="shared" si="62"/>
        <v>PO</v>
      </c>
      <c r="N578" s="193" t="str">
        <f t="shared" si="63"/>
        <v>OK</v>
      </c>
    </row>
    <row r="579" spans="1:14" ht="14.25" customHeight="1" x14ac:dyDescent="0.25">
      <c r="A579" s="188" t="str">
        <f t="shared" si="67"/>
        <v/>
      </c>
      <c r="B579" s="265"/>
      <c r="C579" s="266"/>
      <c r="D579" s="264"/>
      <c r="E579" s="278"/>
      <c r="F579" s="301">
        <f t="shared" si="64"/>
        <v>0</v>
      </c>
      <c r="G579" s="317"/>
      <c r="H579" s="282"/>
      <c r="I579" s="271"/>
      <c r="J579" s="185" t="e">
        <f>HLOOKUP('Operational Worksheet'!H579,$B$768:$AA$770,3)</f>
        <v>#N/A</v>
      </c>
      <c r="K579" s="185" t="e">
        <f t="shared" si="65"/>
        <v>#DIV/0!</v>
      </c>
      <c r="L579" s="185" t="e">
        <f t="shared" si="61"/>
        <v>#DIV/0!</v>
      </c>
      <c r="M579" s="186" t="str">
        <f t="shared" si="62"/>
        <v>PO</v>
      </c>
      <c r="N579" s="193" t="str">
        <f t="shared" si="63"/>
        <v>OK</v>
      </c>
    </row>
    <row r="580" spans="1:14" ht="14.25" customHeight="1" x14ac:dyDescent="0.25">
      <c r="A580" s="188" t="str">
        <f t="shared" si="67"/>
        <v/>
      </c>
      <c r="B580" s="265"/>
      <c r="C580" s="266"/>
      <c r="D580" s="264"/>
      <c r="E580" s="278"/>
      <c r="F580" s="301">
        <f t="shared" si="64"/>
        <v>0</v>
      </c>
      <c r="G580" s="317"/>
      <c r="H580" s="282"/>
      <c r="I580" s="271"/>
      <c r="J580" s="185" t="e">
        <f>HLOOKUP('Operational Worksheet'!H580,$B$768:$AA$770,3)</f>
        <v>#N/A</v>
      </c>
      <c r="K580" s="185" t="e">
        <f t="shared" si="65"/>
        <v>#DIV/0!</v>
      </c>
      <c r="L580" s="185" t="e">
        <f t="shared" si="61"/>
        <v>#DIV/0!</v>
      </c>
      <c r="M580" s="186" t="str">
        <f t="shared" si="62"/>
        <v>PO</v>
      </c>
      <c r="N580" s="193" t="str">
        <f t="shared" si="63"/>
        <v>OK</v>
      </c>
    </row>
    <row r="581" spans="1:14" ht="14.25" customHeight="1" x14ac:dyDescent="0.25">
      <c r="A581" s="188" t="str">
        <f t="shared" si="67"/>
        <v/>
      </c>
      <c r="B581" s="265"/>
      <c r="C581" s="266"/>
      <c r="D581" s="264"/>
      <c r="E581" s="278"/>
      <c r="F581" s="301">
        <f t="shared" si="64"/>
        <v>0</v>
      </c>
      <c r="G581" s="317"/>
      <c r="H581" s="282"/>
      <c r="I581" s="271"/>
      <c r="J581" s="185" t="e">
        <f>HLOOKUP('Operational Worksheet'!H581,$B$768:$AA$770,3)</f>
        <v>#N/A</v>
      </c>
      <c r="K581" s="185" t="e">
        <f t="shared" si="65"/>
        <v>#DIV/0!</v>
      </c>
      <c r="L581" s="185" t="e">
        <f t="shared" si="61"/>
        <v>#DIV/0!</v>
      </c>
      <c r="M581" s="186" t="str">
        <f t="shared" si="62"/>
        <v>PO</v>
      </c>
      <c r="N581" s="193" t="str">
        <f t="shared" si="63"/>
        <v>OK</v>
      </c>
    </row>
    <row r="582" spans="1:14" ht="14.25" customHeight="1" x14ac:dyDescent="0.25">
      <c r="A582" s="188" t="str">
        <f t="shared" si="67"/>
        <v/>
      </c>
      <c r="B582" s="265"/>
      <c r="C582" s="266"/>
      <c r="D582" s="264"/>
      <c r="E582" s="278"/>
      <c r="F582" s="301">
        <f t="shared" si="64"/>
        <v>0</v>
      </c>
      <c r="G582" s="319"/>
      <c r="H582" s="282"/>
      <c r="I582" s="271"/>
      <c r="J582" s="185" t="e">
        <f>HLOOKUP('Operational Worksheet'!H582,$B$768:$AA$770,3)</f>
        <v>#N/A</v>
      </c>
      <c r="K582" s="185" t="e">
        <f t="shared" si="65"/>
        <v>#DIV/0!</v>
      </c>
      <c r="L582" s="185" t="e">
        <f t="shared" si="61"/>
        <v>#DIV/0!</v>
      </c>
      <c r="M582" s="186" t="str">
        <f t="shared" si="62"/>
        <v>PO</v>
      </c>
      <c r="N582" s="193" t="str">
        <f t="shared" si="63"/>
        <v>OK</v>
      </c>
    </row>
    <row r="583" spans="1:14" ht="14.25" customHeight="1" x14ac:dyDescent="0.25">
      <c r="A583" s="194" t="str">
        <f t="shared" si="67"/>
        <v/>
      </c>
      <c r="B583" s="267"/>
      <c r="C583" s="268"/>
      <c r="D583" s="294"/>
      <c r="E583" s="295"/>
      <c r="F583" s="301">
        <f t="shared" si="64"/>
        <v>0</v>
      </c>
      <c r="G583" s="318"/>
      <c r="H583" s="296"/>
      <c r="I583" s="297"/>
      <c r="J583" s="185" t="e">
        <f>HLOOKUP('Operational Worksheet'!H583,$B$768:$AA$770,3)</f>
        <v>#N/A</v>
      </c>
      <c r="K583" s="185" t="e">
        <f t="shared" si="65"/>
        <v>#DIV/0!</v>
      </c>
      <c r="L583" s="292" t="e">
        <f t="shared" si="61"/>
        <v>#DIV/0!</v>
      </c>
      <c r="M583" s="293" t="str">
        <f t="shared" si="62"/>
        <v>PO</v>
      </c>
      <c r="N583" s="197" t="str">
        <f t="shared" si="63"/>
        <v>OK</v>
      </c>
    </row>
    <row r="584" spans="1:14" ht="14.25" customHeight="1" x14ac:dyDescent="0.25">
      <c r="A584" s="188" t="str">
        <f t="shared" ref="A584:A607" si="68">IF(M584=MIN($M$584:$M$607),1,"")</f>
        <v/>
      </c>
      <c r="B584" s="285"/>
      <c r="C584" s="266"/>
      <c r="D584" s="264"/>
      <c r="E584" s="278"/>
      <c r="F584" s="301">
        <f t="shared" si="64"/>
        <v>0</v>
      </c>
      <c r="G584" s="317"/>
      <c r="H584" s="282"/>
      <c r="I584" s="271"/>
      <c r="J584" s="185" t="e">
        <f>HLOOKUP('Operational Worksheet'!H584,$B$768:$AA$770,3)</f>
        <v>#N/A</v>
      </c>
      <c r="K584" s="185" t="e">
        <f t="shared" si="65"/>
        <v>#DIV/0!</v>
      </c>
      <c r="L584" s="286" t="e">
        <f t="shared" ref="L584:L647" si="69">K584*$I584</f>
        <v>#DIV/0!</v>
      </c>
      <c r="M584" s="287" t="str">
        <f t="shared" ref="M584:M647" si="70">IF(D584&gt;0,L584/J584,"PO")</f>
        <v>PO</v>
      </c>
      <c r="N584" s="193" t="str">
        <f t="shared" ref="N584:N647" si="71">+IF(M584&gt;=1, "OK","Alarm")</f>
        <v>OK</v>
      </c>
    </row>
    <row r="585" spans="1:14" ht="14.25" customHeight="1" x14ac:dyDescent="0.25">
      <c r="A585" s="188" t="str">
        <f t="shared" si="68"/>
        <v/>
      </c>
      <c r="B585" s="265"/>
      <c r="C585" s="266"/>
      <c r="D585" s="264"/>
      <c r="E585" s="278"/>
      <c r="F585" s="301">
        <f t="shared" ref="F585:F648" si="72">D585+E585</f>
        <v>0</v>
      </c>
      <c r="G585" s="317"/>
      <c r="H585" s="282"/>
      <c r="I585" s="271"/>
      <c r="J585" s="185" t="e">
        <f>HLOOKUP('Operational Worksheet'!H585,$B$768:$AA$770,3)</f>
        <v>#N/A</v>
      </c>
      <c r="K585" s="185" t="e">
        <f t="shared" ref="K585:K648" si="73">$J$764/F585*$L$764</f>
        <v>#DIV/0!</v>
      </c>
      <c r="L585" s="185" t="e">
        <f t="shared" si="69"/>
        <v>#DIV/0!</v>
      </c>
      <c r="M585" s="186" t="str">
        <f t="shared" si="70"/>
        <v>PO</v>
      </c>
      <c r="N585" s="193" t="str">
        <f t="shared" si="71"/>
        <v>OK</v>
      </c>
    </row>
    <row r="586" spans="1:14" ht="14.25" customHeight="1" x14ac:dyDescent="0.25">
      <c r="A586" s="188" t="str">
        <f t="shared" si="68"/>
        <v/>
      </c>
      <c r="B586" s="265"/>
      <c r="C586" s="266"/>
      <c r="D586" s="264"/>
      <c r="E586" s="278"/>
      <c r="F586" s="301">
        <f t="shared" si="72"/>
        <v>0</v>
      </c>
      <c r="G586" s="317"/>
      <c r="H586" s="282"/>
      <c r="I586" s="271"/>
      <c r="J586" s="185" t="e">
        <f>HLOOKUP('Operational Worksheet'!H586,$B$768:$AA$770,3)</f>
        <v>#N/A</v>
      </c>
      <c r="K586" s="185" t="e">
        <f t="shared" si="73"/>
        <v>#DIV/0!</v>
      </c>
      <c r="L586" s="185" t="e">
        <f t="shared" si="69"/>
        <v>#DIV/0!</v>
      </c>
      <c r="M586" s="186" t="str">
        <f t="shared" si="70"/>
        <v>PO</v>
      </c>
      <c r="N586" s="193" t="str">
        <f t="shared" si="71"/>
        <v>OK</v>
      </c>
    </row>
    <row r="587" spans="1:14" ht="14.25" customHeight="1" x14ac:dyDescent="0.25">
      <c r="A587" s="188" t="str">
        <f t="shared" si="68"/>
        <v/>
      </c>
      <c r="B587" s="265"/>
      <c r="C587" s="266"/>
      <c r="D587" s="264"/>
      <c r="E587" s="278"/>
      <c r="F587" s="301">
        <f t="shared" si="72"/>
        <v>0</v>
      </c>
      <c r="G587" s="319"/>
      <c r="H587" s="282"/>
      <c r="I587" s="271"/>
      <c r="J587" s="185" t="e">
        <f>HLOOKUP('Operational Worksheet'!H587,$B$768:$AA$770,3)</f>
        <v>#N/A</v>
      </c>
      <c r="K587" s="185" t="e">
        <f t="shared" si="73"/>
        <v>#DIV/0!</v>
      </c>
      <c r="L587" s="185" t="e">
        <f t="shared" si="69"/>
        <v>#DIV/0!</v>
      </c>
      <c r="M587" s="186" t="str">
        <f t="shared" si="70"/>
        <v>PO</v>
      </c>
      <c r="N587" s="193" t="str">
        <f t="shared" si="71"/>
        <v>OK</v>
      </c>
    </row>
    <row r="588" spans="1:14" ht="14.25" customHeight="1" x14ac:dyDescent="0.25">
      <c r="A588" s="188" t="str">
        <f t="shared" si="68"/>
        <v/>
      </c>
      <c r="B588" s="265"/>
      <c r="C588" s="266"/>
      <c r="D588" s="264"/>
      <c r="E588" s="278"/>
      <c r="F588" s="301">
        <f t="shared" si="72"/>
        <v>0</v>
      </c>
      <c r="G588" s="317"/>
      <c r="H588" s="282"/>
      <c r="I588" s="271"/>
      <c r="J588" s="185" t="e">
        <f>HLOOKUP('Operational Worksheet'!H588,$B$768:$AA$770,3)</f>
        <v>#N/A</v>
      </c>
      <c r="K588" s="185" t="e">
        <f t="shared" si="73"/>
        <v>#DIV/0!</v>
      </c>
      <c r="L588" s="185" t="e">
        <f t="shared" si="69"/>
        <v>#DIV/0!</v>
      </c>
      <c r="M588" s="186" t="str">
        <f t="shared" si="70"/>
        <v>PO</v>
      </c>
      <c r="N588" s="193" t="str">
        <f t="shared" si="71"/>
        <v>OK</v>
      </c>
    </row>
    <row r="589" spans="1:14" ht="14.25" customHeight="1" x14ac:dyDescent="0.25">
      <c r="A589" s="188" t="str">
        <f t="shared" si="68"/>
        <v/>
      </c>
      <c r="B589" s="265"/>
      <c r="C589" s="266"/>
      <c r="D589" s="264"/>
      <c r="E589" s="278"/>
      <c r="F589" s="301">
        <f t="shared" si="72"/>
        <v>0</v>
      </c>
      <c r="G589" s="317"/>
      <c r="H589" s="282"/>
      <c r="I589" s="271"/>
      <c r="J589" s="185" t="e">
        <f>HLOOKUP('Operational Worksheet'!H589,$B$768:$AA$770,3)</f>
        <v>#N/A</v>
      </c>
      <c r="K589" s="185" t="e">
        <f t="shared" si="73"/>
        <v>#DIV/0!</v>
      </c>
      <c r="L589" s="185" t="e">
        <f t="shared" si="69"/>
        <v>#DIV/0!</v>
      </c>
      <c r="M589" s="186" t="str">
        <f t="shared" si="70"/>
        <v>PO</v>
      </c>
      <c r="N589" s="193" t="str">
        <f t="shared" si="71"/>
        <v>OK</v>
      </c>
    </row>
    <row r="590" spans="1:14" ht="14.25" customHeight="1" x14ac:dyDescent="0.25">
      <c r="A590" s="188" t="str">
        <f t="shared" si="68"/>
        <v/>
      </c>
      <c r="B590" s="265"/>
      <c r="C590" s="266"/>
      <c r="D590" s="264"/>
      <c r="E590" s="278"/>
      <c r="F590" s="301">
        <f t="shared" si="72"/>
        <v>0</v>
      </c>
      <c r="G590" s="317"/>
      <c r="H590" s="282"/>
      <c r="I590" s="271"/>
      <c r="J590" s="185" t="e">
        <f>HLOOKUP('Operational Worksheet'!H590,$B$768:$AA$770,3)</f>
        <v>#N/A</v>
      </c>
      <c r="K590" s="185" t="e">
        <f t="shared" si="73"/>
        <v>#DIV/0!</v>
      </c>
      <c r="L590" s="185" t="e">
        <f t="shared" si="69"/>
        <v>#DIV/0!</v>
      </c>
      <c r="M590" s="186" t="str">
        <f t="shared" si="70"/>
        <v>PO</v>
      </c>
      <c r="N590" s="193" t="str">
        <f t="shared" si="71"/>
        <v>OK</v>
      </c>
    </row>
    <row r="591" spans="1:14" ht="14.25" customHeight="1" x14ac:dyDescent="0.25">
      <c r="A591" s="188" t="str">
        <f t="shared" si="68"/>
        <v/>
      </c>
      <c r="B591" s="265"/>
      <c r="C591" s="266"/>
      <c r="D591" s="264"/>
      <c r="E591" s="278"/>
      <c r="F591" s="301">
        <f t="shared" si="72"/>
        <v>0</v>
      </c>
      <c r="G591" s="317"/>
      <c r="H591" s="282"/>
      <c r="I591" s="271"/>
      <c r="J591" s="185" t="e">
        <f>HLOOKUP('Operational Worksheet'!H591,$B$768:$AA$770,3)</f>
        <v>#N/A</v>
      </c>
      <c r="K591" s="185" t="e">
        <f t="shared" si="73"/>
        <v>#DIV/0!</v>
      </c>
      <c r="L591" s="185" t="e">
        <f t="shared" si="69"/>
        <v>#DIV/0!</v>
      </c>
      <c r="M591" s="186" t="str">
        <f t="shared" si="70"/>
        <v>PO</v>
      </c>
      <c r="N591" s="193" t="str">
        <f t="shared" si="71"/>
        <v>OK</v>
      </c>
    </row>
    <row r="592" spans="1:14" ht="14.25" customHeight="1" x14ac:dyDescent="0.25">
      <c r="A592" s="188" t="str">
        <f t="shared" si="68"/>
        <v/>
      </c>
      <c r="B592" s="265"/>
      <c r="C592" s="266"/>
      <c r="D592" s="264"/>
      <c r="E592" s="278"/>
      <c r="F592" s="301">
        <f t="shared" si="72"/>
        <v>0</v>
      </c>
      <c r="G592" s="319"/>
      <c r="H592" s="282"/>
      <c r="I592" s="271"/>
      <c r="J592" s="185" t="e">
        <f>HLOOKUP('Operational Worksheet'!H592,$B$768:$AA$770,3)</f>
        <v>#N/A</v>
      </c>
      <c r="K592" s="185" t="e">
        <f t="shared" si="73"/>
        <v>#DIV/0!</v>
      </c>
      <c r="L592" s="185" t="e">
        <f t="shared" si="69"/>
        <v>#DIV/0!</v>
      </c>
      <c r="M592" s="186" t="str">
        <f t="shared" si="70"/>
        <v>PO</v>
      </c>
      <c r="N592" s="193" t="str">
        <f t="shared" si="71"/>
        <v>OK</v>
      </c>
    </row>
    <row r="593" spans="1:14" ht="14.25" customHeight="1" x14ac:dyDescent="0.25">
      <c r="A593" s="188" t="str">
        <f t="shared" si="68"/>
        <v/>
      </c>
      <c r="B593" s="265"/>
      <c r="C593" s="266"/>
      <c r="D593" s="264"/>
      <c r="E593" s="278"/>
      <c r="F593" s="301">
        <f t="shared" si="72"/>
        <v>0</v>
      </c>
      <c r="G593" s="317"/>
      <c r="H593" s="282"/>
      <c r="I593" s="271"/>
      <c r="J593" s="185" t="e">
        <f>HLOOKUP('Operational Worksheet'!H593,$B$768:$AA$770,3)</f>
        <v>#N/A</v>
      </c>
      <c r="K593" s="185" t="e">
        <f t="shared" si="73"/>
        <v>#DIV/0!</v>
      </c>
      <c r="L593" s="185" t="e">
        <f t="shared" si="69"/>
        <v>#DIV/0!</v>
      </c>
      <c r="M593" s="186" t="str">
        <f t="shared" si="70"/>
        <v>PO</v>
      </c>
      <c r="N593" s="193" t="str">
        <f t="shared" si="71"/>
        <v>OK</v>
      </c>
    </row>
    <row r="594" spans="1:14" ht="14.25" customHeight="1" x14ac:dyDescent="0.25">
      <c r="A594" s="188" t="str">
        <f t="shared" si="68"/>
        <v/>
      </c>
      <c r="B594" s="265"/>
      <c r="C594" s="266"/>
      <c r="D594" s="264"/>
      <c r="E594" s="278"/>
      <c r="F594" s="301">
        <f t="shared" si="72"/>
        <v>0</v>
      </c>
      <c r="G594" s="317"/>
      <c r="H594" s="282"/>
      <c r="I594" s="271"/>
      <c r="J594" s="185" t="e">
        <f>HLOOKUP('Operational Worksheet'!H594,$B$768:$AA$770,3)</f>
        <v>#N/A</v>
      </c>
      <c r="K594" s="185" t="e">
        <f t="shared" si="73"/>
        <v>#DIV/0!</v>
      </c>
      <c r="L594" s="185" t="e">
        <f t="shared" si="69"/>
        <v>#DIV/0!</v>
      </c>
      <c r="M594" s="186" t="str">
        <f t="shared" si="70"/>
        <v>PO</v>
      </c>
      <c r="N594" s="193" t="str">
        <f t="shared" si="71"/>
        <v>OK</v>
      </c>
    </row>
    <row r="595" spans="1:14" ht="14.25" customHeight="1" x14ac:dyDescent="0.25">
      <c r="A595" s="188" t="str">
        <f t="shared" si="68"/>
        <v/>
      </c>
      <c r="B595" s="265"/>
      <c r="C595" s="266"/>
      <c r="D595" s="264"/>
      <c r="E595" s="278"/>
      <c r="F595" s="301">
        <f t="shared" si="72"/>
        <v>0</v>
      </c>
      <c r="G595" s="317"/>
      <c r="H595" s="282"/>
      <c r="I595" s="271"/>
      <c r="J595" s="185" t="e">
        <f>HLOOKUP('Operational Worksheet'!H595,$B$768:$AA$770,3)</f>
        <v>#N/A</v>
      </c>
      <c r="K595" s="185" t="e">
        <f t="shared" si="73"/>
        <v>#DIV/0!</v>
      </c>
      <c r="L595" s="185" t="e">
        <f t="shared" si="69"/>
        <v>#DIV/0!</v>
      </c>
      <c r="M595" s="186" t="str">
        <f t="shared" si="70"/>
        <v>PO</v>
      </c>
      <c r="N595" s="193" t="str">
        <f t="shared" si="71"/>
        <v>OK</v>
      </c>
    </row>
    <row r="596" spans="1:14" ht="14.25" customHeight="1" x14ac:dyDescent="0.25">
      <c r="A596" s="188" t="str">
        <f t="shared" si="68"/>
        <v/>
      </c>
      <c r="B596" s="265"/>
      <c r="C596" s="266"/>
      <c r="D596" s="264"/>
      <c r="E596" s="278"/>
      <c r="F596" s="301">
        <f t="shared" si="72"/>
        <v>0</v>
      </c>
      <c r="G596" s="317"/>
      <c r="H596" s="282"/>
      <c r="I596" s="271"/>
      <c r="J596" s="185" t="e">
        <f>HLOOKUP('Operational Worksheet'!H596,$B$768:$AA$770,3)</f>
        <v>#N/A</v>
      </c>
      <c r="K596" s="185" t="e">
        <f t="shared" si="73"/>
        <v>#DIV/0!</v>
      </c>
      <c r="L596" s="185" t="e">
        <f t="shared" si="69"/>
        <v>#DIV/0!</v>
      </c>
      <c r="M596" s="186" t="str">
        <f t="shared" si="70"/>
        <v>PO</v>
      </c>
      <c r="N596" s="193" t="str">
        <f t="shared" si="71"/>
        <v>OK</v>
      </c>
    </row>
    <row r="597" spans="1:14" ht="14.25" customHeight="1" x14ac:dyDescent="0.25">
      <c r="A597" s="188" t="str">
        <f t="shared" si="68"/>
        <v/>
      </c>
      <c r="B597" s="265"/>
      <c r="C597" s="266"/>
      <c r="D597" s="264"/>
      <c r="E597" s="278"/>
      <c r="F597" s="301">
        <f t="shared" si="72"/>
        <v>0</v>
      </c>
      <c r="G597" s="319"/>
      <c r="H597" s="282"/>
      <c r="I597" s="271"/>
      <c r="J597" s="185" t="e">
        <f>HLOOKUP('Operational Worksheet'!H597,$B$768:$AA$770,3)</f>
        <v>#N/A</v>
      </c>
      <c r="K597" s="185" t="e">
        <f t="shared" si="73"/>
        <v>#DIV/0!</v>
      </c>
      <c r="L597" s="185" t="e">
        <f t="shared" si="69"/>
        <v>#DIV/0!</v>
      </c>
      <c r="M597" s="186" t="str">
        <f t="shared" si="70"/>
        <v>PO</v>
      </c>
      <c r="N597" s="193" t="str">
        <f t="shared" si="71"/>
        <v>OK</v>
      </c>
    </row>
    <row r="598" spans="1:14" ht="14.25" customHeight="1" x14ac:dyDescent="0.25">
      <c r="A598" s="188" t="str">
        <f t="shared" si="68"/>
        <v/>
      </c>
      <c r="B598" s="265"/>
      <c r="C598" s="266"/>
      <c r="D598" s="264"/>
      <c r="E598" s="278"/>
      <c r="F598" s="301">
        <f t="shared" si="72"/>
        <v>0</v>
      </c>
      <c r="G598" s="317"/>
      <c r="H598" s="282"/>
      <c r="I598" s="271"/>
      <c r="J598" s="185" t="e">
        <f>HLOOKUP('Operational Worksheet'!H598,$B$768:$AA$770,3)</f>
        <v>#N/A</v>
      </c>
      <c r="K598" s="185" t="e">
        <f t="shared" si="73"/>
        <v>#DIV/0!</v>
      </c>
      <c r="L598" s="185" t="e">
        <f t="shared" si="69"/>
        <v>#DIV/0!</v>
      </c>
      <c r="M598" s="186" t="str">
        <f t="shared" si="70"/>
        <v>PO</v>
      </c>
      <c r="N598" s="193" t="str">
        <f t="shared" si="71"/>
        <v>OK</v>
      </c>
    </row>
    <row r="599" spans="1:14" ht="14.25" customHeight="1" x14ac:dyDescent="0.25">
      <c r="A599" s="188" t="str">
        <f t="shared" si="68"/>
        <v/>
      </c>
      <c r="B599" s="265"/>
      <c r="C599" s="266"/>
      <c r="D599" s="264"/>
      <c r="E599" s="278"/>
      <c r="F599" s="301">
        <f t="shared" si="72"/>
        <v>0</v>
      </c>
      <c r="G599" s="317"/>
      <c r="H599" s="282"/>
      <c r="I599" s="271"/>
      <c r="J599" s="185" t="e">
        <f>HLOOKUP('Operational Worksheet'!H599,$B$768:$AA$770,3)</f>
        <v>#N/A</v>
      </c>
      <c r="K599" s="185" t="e">
        <f t="shared" si="73"/>
        <v>#DIV/0!</v>
      </c>
      <c r="L599" s="185" t="e">
        <f t="shared" si="69"/>
        <v>#DIV/0!</v>
      </c>
      <c r="M599" s="186" t="str">
        <f t="shared" si="70"/>
        <v>PO</v>
      </c>
      <c r="N599" s="193" t="str">
        <f t="shared" si="71"/>
        <v>OK</v>
      </c>
    </row>
    <row r="600" spans="1:14" ht="14.25" customHeight="1" x14ac:dyDescent="0.25">
      <c r="A600" s="188" t="str">
        <f t="shared" si="68"/>
        <v/>
      </c>
      <c r="B600" s="265"/>
      <c r="C600" s="266"/>
      <c r="D600" s="264"/>
      <c r="E600" s="278"/>
      <c r="F600" s="301">
        <f t="shared" si="72"/>
        <v>0</v>
      </c>
      <c r="G600" s="317"/>
      <c r="H600" s="282"/>
      <c r="I600" s="271"/>
      <c r="J600" s="185" t="e">
        <f>HLOOKUP('Operational Worksheet'!H600,$B$768:$AA$770,3)</f>
        <v>#N/A</v>
      </c>
      <c r="K600" s="185" t="e">
        <f t="shared" si="73"/>
        <v>#DIV/0!</v>
      </c>
      <c r="L600" s="185" t="e">
        <f t="shared" si="69"/>
        <v>#DIV/0!</v>
      </c>
      <c r="M600" s="186" t="str">
        <f t="shared" si="70"/>
        <v>PO</v>
      </c>
      <c r="N600" s="193" t="str">
        <f t="shared" si="71"/>
        <v>OK</v>
      </c>
    </row>
    <row r="601" spans="1:14" ht="14.25" customHeight="1" x14ac:dyDescent="0.25">
      <c r="A601" s="188" t="str">
        <f t="shared" si="68"/>
        <v/>
      </c>
      <c r="B601" s="265"/>
      <c r="C601" s="266"/>
      <c r="D601" s="264"/>
      <c r="E601" s="278"/>
      <c r="F601" s="301">
        <f t="shared" si="72"/>
        <v>0</v>
      </c>
      <c r="G601" s="317"/>
      <c r="H601" s="282"/>
      <c r="I601" s="271"/>
      <c r="J601" s="185" t="e">
        <f>HLOOKUP('Operational Worksheet'!H601,$B$768:$AA$770,3)</f>
        <v>#N/A</v>
      </c>
      <c r="K601" s="185" t="e">
        <f t="shared" si="73"/>
        <v>#DIV/0!</v>
      </c>
      <c r="L601" s="185" t="e">
        <f t="shared" si="69"/>
        <v>#DIV/0!</v>
      </c>
      <c r="M601" s="186" t="str">
        <f t="shared" si="70"/>
        <v>PO</v>
      </c>
      <c r="N601" s="193" t="str">
        <f t="shared" si="71"/>
        <v>OK</v>
      </c>
    </row>
    <row r="602" spans="1:14" ht="14.25" customHeight="1" x14ac:dyDescent="0.25">
      <c r="A602" s="188" t="str">
        <f t="shared" si="68"/>
        <v/>
      </c>
      <c r="B602" s="265"/>
      <c r="C602" s="266"/>
      <c r="D602" s="264"/>
      <c r="E602" s="278"/>
      <c r="F602" s="301">
        <f t="shared" si="72"/>
        <v>0</v>
      </c>
      <c r="G602" s="319"/>
      <c r="H602" s="282"/>
      <c r="I602" s="271"/>
      <c r="J602" s="185" t="e">
        <f>HLOOKUP('Operational Worksheet'!H602,$B$768:$AA$770,3)</f>
        <v>#N/A</v>
      </c>
      <c r="K602" s="185" t="e">
        <f t="shared" si="73"/>
        <v>#DIV/0!</v>
      </c>
      <c r="L602" s="185" t="e">
        <f t="shared" si="69"/>
        <v>#DIV/0!</v>
      </c>
      <c r="M602" s="186" t="str">
        <f t="shared" si="70"/>
        <v>PO</v>
      </c>
      <c r="N602" s="193" t="str">
        <f t="shared" si="71"/>
        <v>OK</v>
      </c>
    </row>
    <row r="603" spans="1:14" ht="14.25" customHeight="1" x14ac:dyDescent="0.25">
      <c r="A603" s="188" t="str">
        <f t="shared" si="68"/>
        <v/>
      </c>
      <c r="B603" s="265"/>
      <c r="C603" s="266"/>
      <c r="D603" s="264"/>
      <c r="E603" s="278"/>
      <c r="F603" s="301">
        <f t="shared" si="72"/>
        <v>0</v>
      </c>
      <c r="G603" s="317"/>
      <c r="H603" s="282"/>
      <c r="I603" s="271"/>
      <c r="J603" s="185" t="e">
        <f>HLOOKUP('Operational Worksheet'!H603,$B$768:$AA$770,3)</f>
        <v>#N/A</v>
      </c>
      <c r="K603" s="185" t="e">
        <f t="shared" si="73"/>
        <v>#DIV/0!</v>
      </c>
      <c r="L603" s="185" t="e">
        <f t="shared" si="69"/>
        <v>#DIV/0!</v>
      </c>
      <c r="M603" s="186" t="str">
        <f t="shared" si="70"/>
        <v>PO</v>
      </c>
      <c r="N603" s="193" t="str">
        <f t="shared" si="71"/>
        <v>OK</v>
      </c>
    </row>
    <row r="604" spans="1:14" ht="14.25" customHeight="1" x14ac:dyDescent="0.25">
      <c r="A604" s="188" t="str">
        <f t="shared" si="68"/>
        <v/>
      </c>
      <c r="B604" s="265"/>
      <c r="C604" s="266"/>
      <c r="D604" s="264"/>
      <c r="E604" s="278"/>
      <c r="F604" s="301">
        <f t="shared" si="72"/>
        <v>0</v>
      </c>
      <c r="G604" s="317"/>
      <c r="H604" s="282"/>
      <c r="I604" s="271"/>
      <c r="J604" s="185" t="e">
        <f>HLOOKUP('Operational Worksheet'!H604,$B$768:$AA$770,3)</f>
        <v>#N/A</v>
      </c>
      <c r="K604" s="185" t="e">
        <f t="shared" si="73"/>
        <v>#DIV/0!</v>
      </c>
      <c r="L604" s="185" t="e">
        <f t="shared" si="69"/>
        <v>#DIV/0!</v>
      </c>
      <c r="M604" s="186" t="str">
        <f t="shared" si="70"/>
        <v>PO</v>
      </c>
      <c r="N604" s="193" t="str">
        <f t="shared" si="71"/>
        <v>OK</v>
      </c>
    </row>
    <row r="605" spans="1:14" ht="14.25" customHeight="1" x14ac:dyDescent="0.25">
      <c r="A605" s="188" t="str">
        <f t="shared" si="68"/>
        <v/>
      </c>
      <c r="B605" s="265"/>
      <c r="C605" s="266"/>
      <c r="D605" s="264"/>
      <c r="E605" s="278"/>
      <c r="F605" s="301">
        <f t="shared" si="72"/>
        <v>0</v>
      </c>
      <c r="G605" s="317"/>
      <c r="H605" s="282"/>
      <c r="I605" s="271"/>
      <c r="J605" s="185" t="e">
        <f>HLOOKUP('Operational Worksheet'!H605,$B$768:$AA$770,3)</f>
        <v>#N/A</v>
      </c>
      <c r="K605" s="185" t="e">
        <f t="shared" si="73"/>
        <v>#DIV/0!</v>
      </c>
      <c r="L605" s="185" t="e">
        <f t="shared" si="69"/>
        <v>#DIV/0!</v>
      </c>
      <c r="M605" s="186" t="str">
        <f t="shared" si="70"/>
        <v>PO</v>
      </c>
      <c r="N605" s="193" t="str">
        <f t="shared" si="71"/>
        <v>OK</v>
      </c>
    </row>
    <row r="606" spans="1:14" ht="14.25" customHeight="1" x14ac:dyDescent="0.25">
      <c r="A606" s="188" t="str">
        <f t="shared" si="68"/>
        <v/>
      </c>
      <c r="B606" s="265"/>
      <c r="C606" s="266"/>
      <c r="D606" s="264"/>
      <c r="E606" s="278"/>
      <c r="F606" s="301">
        <f t="shared" si="72"/>
        <v>0</v>
      </c>
      <c r="G606" s="317"/>
      <c r="H606" s="282"/>
      <c r="I606" s="271"/>
      <c r="J606" s="185" t="e">
        <f>HLOOKUP('Operational Worksheet'!H606,$B$768:$AA$770,3)</f>
        <v>#N/A</v>
      </c>
      <c r="K606" s="185" t="e">
        <f t="shared" si="73"/>
        <v>#DIV/0!</v>
      </c>
      <c r="L606" s="185" t="e">
        <f t="shared" si="69"/>
        <v>#DIV/0!</v>
      </c>
      <c r="M606" s="186" t="str">
        <f t="shared" si="70"/>
        <v>PO</v>
      </c>
      <c r="N606" s="193" t="str">
        <f t="shared" si="71"/>
        <v>OK</v>
      </c>
    </row>
    <row r="607" spans="1:14" ht="14.25" customHeight="1" x14ac:dyDescent="0.25">
      <c r="A607" s="194" t="str">
        <f t="shared" si="68"/>
        <v/>
      </c>
      <c r="B607" s="267"/>
      <c r="C607" s="268"/>
      <c r="D607" s="294"/>
      <c r="E607" s="295"/>
      <c r="F607" s="301">
        <f t="shared" si="72"/>
        <v>0</v>
      </c>
      <c r="G607" s="320"/>
      <c r="H607" s="296"/>
      <c r="I607" s="297"/>
      <c r="J607" s="185" t="e">
        <f>HLOOKUP('Operational Worksheet'!H607,$B$768:$AA$770,3)</f>
        <v>#N/A</v>
      </c>
      <c r="K607" s="185" t="e">
        <f t="shared" si="73"/>
        <v>#DIV/0!</v>
      </c>
      <c r="L607" s="292" t="e">
        <f t="shared" si="69"/>
        <v>#DIV/0!</v>
      </c>
      <c r="M607" s="293" t="str">
        <f t="shared" si="70"/>
        <v>PO</v>
      </c>
      <c r="N607" s="197" t="str">
        <f t="shared" si="71"/>
        <v>OK</v>
      </c>
    </row>
    <row r="608" spans="1:14" ht="14.25" customHeight="1" x14ac:dyDescent="0.25">
      <c r="A608" s="188" t="str">
        <f t="shared" ref="A608:A631" si="74">IF(M608=MIN($M$608:$M$631),1,"")</f>
        <v/>
      </c>
      <c r="B608" s="285"/>
      <c r="C608" s="266"/>
      <c r="D608" s="264"/>
      <c r="E608" s="278"/>
      <c r="F608" s="301">
        <f t="shared" si="72"/>
        <v>0</v>
      </c>
      <c r="G608" s="317"/>
      <c r="H608" s="282"/>
      <c r="I608" s="271"/>
      <c r="J608" s="185" t="e">
        <f>HLOOKUP('Operational Worksheet'!H608,$B$768:$AA$770,3)</f>
        <v>#N/A</v>
      </c>
      <c r="K608" s="185" t="e">
        <f t="shared" si="73"/>
        <v>#DIV/0!</v>
      </c>
      <c r="L608" s="286" t="e">
        <f t="shared" si="69"/>
        <v>#DIV/0!</v>
      </c>
      <c r="M608" s="287" t="str">
        <f t="shared" si="70"/>
        <v>PO</v>
      </c>
      <c r="N608" s="193" t="str">
        <f t="shared" si="71"/>
        <v>OK</v>
      </c>
    </row>
    <row r="609" spans="1:14" ht="14.25" customHeight="1" x14ac:dyDescent="0.25">
      <c r="A609" s="188" t="str">
        <f t="shared" si="74"/>
        <v/>
      </c>
      <c r="B609" s="265"/>
      <c r="C609" s="266"/>
      <c r="D609" s="264"/>
      <c r="E609" s="278"/>
      <c r="F609" s="301">
        <f t="shared" si="72"/>
        <v>0</v>
      </c>
      <c r="G609" s="317"/>
      <c r="H609" s="282"/>
      <c r="I609" s="271"/>
      <c r="J609" s="185" t="e">
        <f>HLOOKUP('Operational Worksheet'!H609,$B$768:$AA$770,3)</f>
        <v>#N/A</v>
      </c>
      <c r="K609" s="185" t="e">
        <f t="shared" si="73"/>
        <v>#DIV/0!</v>
      </c>
      <c r="L609" s="185" t="e">
        <f t="shared" si="69"/>
        <v>#DIV/0!</v>
      </c>
      <c r="M609" s="186" t="str">
        <f t="shared" si="70"/>
        <v>PO</v>
      </c>
      <c r="N609" s="193" t="str">
        <f t="shared" si="71"/>
        <v>OK</v>
      </c>
    </row>
    <row r="610" spans="1:14" ht="14.25" customHeight="1" x14ac:dyDescent="0.25">
      <c r="A610" s="188" t="str">
        <f t="shared" si="74"/>
        <v/>
      </c>
      <c r="B610" s="265"/>
      <c r="C610" s="266"/>
      <c r="D610" s="264"/>
      <c r="E610" s="278"/>
      <c r="F610" s="301">
        <f t="shared" si="72"/>
        <v>0</v>
      </c>
      <c r="G610" s="317"/>
      <c r="H610" s="282"/>
      <c r="I610" s="271"/>
      <c r="J610" s="185" t="e">
        <f>HLOOKUP('Operational Worksheet'!H610,$B$768:$AA$770,3)</f>
        <v>#N/A</v>
      </c>
      <c r="K610" s="185" t="e">
        <f t="shared" si="73"/>
        <v>#DIV/0!</v>
      </c>
      <c r="L610" s="185" t="e">
        <f t="shared" si="69"/>
        <v>#DIV/0!</v>
      </c>
      <c r="M610" s="186" t="str">
        <f t="shared" si="70"/>
        <v>PO</v>
      </c>
      <c r="N610" s="193" t="str">
        <f t="shared" si="71"/>
        <v>OK</v>
      </c>
    </row>
    <row r="611" spans="1:14" ht="14.25" customHeight="1" x14ac:dyDescent="0.25">
      <c r="A611" s="188" t="str">
        <f t="shared" si="74"/>
        <v/>
      </c>
      <c r="B611" s="265"/>
      <c r="C611" s="266"/>
      <c r="D611" s="264"/>
      <c r="E611" s="278"/>
      <c r="F611" s="301">
        <f t="shared" si="72"/>
        <v>0</v>
      </c>
      <c r="G611" s="317"/>
      <c r="H611" s="282"/>
      <c r="I611" s="271"/>
      <c r="J611" s="185" t="e">
        <f>HLOOKUP('Operational Worksheet'!H611,$B$768:$AA$770,3)</f>
        <v>#N/A</v>
      </c>
      <c r="K611" s="185" t="e">
        <f t="shared" si="73"/>
        <v>#DIV/0!</v>
      </c>
      <c r="L611" s="185" t="e">
        <f t="shared" si="69"/>
        <v>#DIV/0!</v>
      </c>
      <c r="M611" s="186" t="str">
        <f t="shared" si="70"/>
        <v>PO</v>
      </c>
      <c r="N611" s="193" t="str">
        <f t="shared" si="71"/>
        <v>OK</v>
      </c>
    </row>
    <row r="612" spans="1:14" ht="14.25" customHeight="1" x14ac:dyDescent="0.25">
      <c r="A612" s="188" t="str">
        <f t="shared" si="74"/>
        <v/>
      </c>
      <c r="B612" s="265"/>
      <c r="C612" s="266"/>
      <c r="D612" s="264"/>
      <c r="E612" s="278"/>
      <c r="F612" s="301">
        <f t="shared" si="72"/>
        <v>0</v>
      </c>
      <c r="G612" s="319"/>
      <c r="H612" s="282"/>
      <c r="I612" s="271"/>
      <c r="J612" s="185" t="e">
        <f>HLOOKUP('Operational Worksheet'!H612,$B$768:$AA$770,3)</f>
        <v>#N/A</v>
      </c>
      <c r="K612" s="185" t="e">
        <f t="shared" si="73"/>
        <v>#DIV/0!</v>
      </c>
      <c r="L612" s="185" t="e">
        <f t="shared" si="69"/>
        <v>#DIV/0!</v>
      </c>
      <c r="M612" s="186" t="str">
        <f t="shared" si="70"/>
        <v>PO</v>
      </c>
      <c r="N612" s="193" t="str">
        <f t="shared" si="71"/>
        <v>OK</v>
      </c>
    </row>
    <row r="613" spans="1:14" ht="14.25" customHeight="1" x14ac:dyDescent="0.25">
      <c r="A613" s="188" t="str">
        <f t="shared" si="74"/>
        <v/>
      </c>
      <c r="B613" s="265"/>
      <c r="C613" s="266"/>
      <c r="D613" s="264"/>
      <c r="E613" s="278"/>
      <c r="F613" s="301">
        <f t="shared" si="72"/>
        <v>0</v>
      </c>
      <c r="G613" s="317"/>
      <c r="H613" s="282"/>
      <c r="I613" s="271"/>
      <c r="J613" s="185" t="e">
        <f>HLOOKUP('Operational Worksheet'!H613,$B$768:$AA$770,3)</f>
        <v>#N/A</v>
      </c>
      <c r="K613" s="185" t="e">
        <f t="shared" si="73"/>
        <v>#DIV/0!</v>
      </c>
      <c r="L613" s="185" t="e">
        <f t="shared" si="69"/>
        <v>#DIV/0!</v>
      </c>
      <c r="M613" s="186" t="str">
        <f t="shared" si="70"/>
        <v>PO</v>
      </c>
      <c r="N613" s="193" t="str">
        <f t="shared" si="71"/>
        <v>OK</v>
      </c>
    </row>
    <row r="614" spans="1:14" ht="14.25" customHeight="1" x14ac:dyDescent="0.25">
      <c r="A614" s="188" t="str">
        <f t="shared" si="74"/>
        <v/>
      </c>
      <c r="B614" s="265"/>
      <c r="C614" s="266"/>
      <c r="D614" s="264"/>
      <c r="E614" s="278"/>
      <c r="F614" s="301">
        <f t="shared" si="72"/>
        <v>0</v>
      </c>
      <c r="G614" s="317"/>
      <c r="H614" s="282"/>
      <c r="I614" s="271"/>
      <c r="J614" s="185" t="e">
        <f>HLOOKUP('Operational Worksheet'!H614,$B$768:$AA$770,3)</f>
        <v>#N/A</v>
      </c>
      <c r="K614" s="185" t="e">
        <f t="shared" si="73"/>
        <v>#DIV/0!</v>
      </c>
      <c r="L614" s="185" t="e">
        <f t="shared" si="69"/>
        <v>#DIV/0!</v>
      </c>
      <c r="M614" s="186" t="str">
        <f t="shared" si="70"/>
        <v>PO</v>
      </c>
      <c r="N614" s="193" t="str">
        <f t="shared" si="71"/>
        <v>OK</v>
      </c>
    </row>
    <row r="615" spans="1:14" ht="14.25" customHeight="1" x14ac:dyDescent="0.25">
      <c r="A615" s="188" t="str">
        <f t="shared" si="74"/>
        <v/>
      </c>
      <c r="B615" s="265"/>
      <c r="C615" s="266"/>
      <c r="D615" s="264"/>
      <c r="E615" s="278"/>
      <c r="F615" s="301">
        <f t="shared" si="72"/>
        <v>0</v>
      </c>
      <c r="G615" s="317"/>
      <c r="H615" s="282"/>
      <c r="I615" s="271"/>
      <c r="J615" s="185" t="e">
        <f>HLOOKUP('Operational Worksheet'!H615,$B$768:$AA$770,3)</f>
        <v>#N/A</v>
      </c>
      <c r="K615" s="185" t="e">
        <f t="shared" si="73"/>
        <v>#DIV/0!</v>
      </c>
      <c r="L615" s="185" t="e">
        <f t="shared" si="69"/>
        <v>#DIV/0!</v>
      </c>
      <c r="M615" s="186" t="str">
        <f t="shared" si="70"/>
        <v>PO</v>
      </c>
      <c r="N615" s="193" t="str">
        <f t="shared" si="71"/>
        <v>OK</v>
      </c>
    </row>
    <row r="616" spans="1:14" ht="14.25" customHeight="1" x14ac:dyDescent="0.25">
      <c r="A616" s="188" t="str">
        <f t="shared" si="74"/>
        <v/>
      </c>
      <c r="B616" s="265"/>
      <c r="C616" s="266"/>
      <c r="D616" s="264"/>
      <c r="E616" s="278"/>
      <c r="F616" s="301">
        <f t="shared" si="72"/>
        <v>0</v>
      </c>
      <c r="G616" s="317"/>
      <c r="H616" s="282"/>
      <c r="I616" s="271"/>
      <c r="J616" s="185" t="e">
        <f>HLOOKUP('Operational Worksheet'!H616,$B$768:$AA$770,3)</f>
        <v>#N/A</v>
      </c>
      <c r="K616" s="185" t="e">
        <f t="shared" si="73"/>
        <v>#DIV/0!</v>
      </c>
      <c r="L616" s="185" t="e">
        <f t="shared" si="69"/>
        <v>#DIV/0!</v>
      </c>
      <c r="M616" s="186" t="str">
        <f t="shared" si="70"/>
        <v>PO</v>
      </c>
      <c r="N616" s="193" t="str">
        <f t="shared" si="71"/>
        <v>OK</v>
      </c>
    </row>
    <row r="617" spans="1:14" ht="14.25" customHeight="1" x14ac:dyDescent="0.25">
      <c r="A617" s="188" t="str">
        <f t="shared" si="74"/>
        <v/>
      </c>
      <c r="B617" s="265"/>
      <c r="C617" s="266"/>
      <c r="D617" s="264"/>
      <c r="E617" s="278"/>
      <c r="F617" s="301">
        <f t="shared" si="72"/>
        <v>0</v>
      </c>
      <c r="G617" s="319"/>
      <c r="H617" s="282"/>
      <c r="I617" s="271"/>
      <c r="J617" s="185" t="e">
        <f>HLOOKUP('Operational Worksheet'!H617,$B$768:$AA$770,3)</f>
        <v>#N/A</v>
      </c>
      <c r="K617" s="185" t="e">
        <f t="shared" si="73"/>
        <v>#DIV/0!</v>
      </c>
      <c r="L617" s="185" t="e">
        <f t="shared" si="69"/>
        <v>#DIV/0!</v>
      </c>
      <c r="M617" s="186" t="str">
        <f t="shared" si="70"/>
        <v>PO</v>
      </c>
      <c r="N617" s="193" t="str">
        <f t="shared" si="71"/>
        <v>OK</v>
      </c>
    </row>
    <row r="618" spans="1:14" ht="14.25" customHeight="1" x14ac:dyDescent="0.25">
      <c r="A618" s="188" t="str">
        <f t="shared" si="74"/>
        <v/>
      </c>
      <c r="B618" s="265"/>
      <c r="C618" s="266"/>
      <c r="D618" s="264"/>
      <c r="E618" s="278"/>
      <c r="F618" s="301">
        <f t="shared" si="72"/>
        <v>0</v>
      </c>
      <c r="G618" s="317"/>
      <c r="H618" s="282"/>
      <c r="I618" s="271"/>
      <c r="J618" s="185" t="e">
        <f>HLOOKUP('Operational Worksheet'!H618,$B$768:$AA$770,3)</f>
        <v>#N/A</v>
      </c>
      <c r="K618" s="185" t="e">
        <f t="shared" si="73"/>
        <v>#DIV/0!</v>
      </c>
      <c r="L618" s="185" t="e">
        <f t="shared" si="69"/>
        <v>#DIV/0!</v>
      </c>
      <c r="M618" s="186" t="str">
        <f t="shared" si="70"/>
        <v>PO</v>
      </c>
      <c r="N618" s="193" t="str">
        <f t="shared" si="71"/>
        <v>OK</v>
      </c>
    </row>
    <row r="619" spans="1:14" ht="14.25" customHeight="1" x14ac:dyDescent="0.25">
      <c r="A619" s="188" t="str">
        <f t="shared" si="74"/>
        <v/>
      </c>
      <c r="B619" s="265"/>
      <c r="C619" s="266"/>
      <c r="D619" s="264"/>
      <c r="E619" s="278"/>
      <c r="F619" s="301">
        <f t="shared" si="72"/>
        <v>0</v>
      </c>
      <c r="G619" s="317"/>
      <c r="H619" s="282"/>
      <c r="I619" s="271"/>
      <c r="J619" s="185" t="e">
        <f>HLOOKUP('Operational Worksheet'!H619,$B$768:$AA$770,3)</f>
        <v>#N/A</v>
      </c>
      <c r="K619" s="185" t="e">
        <f t="shared" si="73"/>
        <v>#DIV/0!</v>
      </c>
      <c r="L619" s="185" t="e">
        <f t="shared" si="69"/>
        <v>#DIV/0!</v>
      </c>
      <c r="M619" s="186" t="str">
        <f t="shared" si="70"/>
        <v>PO</v>
      </c>
      <c r="N619" s="193" t="str">
        <f t="shared" si="71"/>
        <v>OK</v>
      </c>
    </row>
    <row r="620" spans="1:14" ht="14.25" customHeight="1" x14ac:dyDescent="0.25">
      <c r="A620" s="188" t="str">
        <f t="shared" si="74"/>
        <v/>
      </c>
      <c r="B620" s="265"/>
      <c r="C620" s="266"/>
      <c r="D620" s="264"/>
      <c r="E620" s="278"/>
      <c r="F620" s="301">
        <f t="shared" si="72"/>
        <v>0</v>
      </c>
      <c r="G620" s="317"/>
      <c r="H620" s="282"/>
      <c r="I620" s="271"/>
      <c r="J620" s="185" t="e">
        <f>HLOOKUP('Operational Worksheet'!H620,$B$768:$AA$770,3)</f>
        <v>#N/A</v>
      </c>
      <c r="K620" s="185" t="e">
        <f t="shared" si="73"/>
        <v>#DIV/0!</v>
      </c>
      <c r="L620" s="185" t="e">
        <f t="shared" si="69"/>
        <v>#DIV/0!</v>
      </c>
      <c r="M620" s="186" t="str">
        <f t="shared" si="70"/>
        <v>PO</v>
      </c>
      <c r="N620" s="193" t="str">
        <f t="shared" si="71"/>
        <v>OK</v>
      </c>
    </row>
    <row r="621" spans="1:14" ht="14.25" customHeight="1" x14ac:dyDescent="0.25">
      <c r="A621" s="188" t="str">
        <f t="shared" si="74"/>
        <v/>
      </c>
      <c r="B621" s="265"/>
      <c r="C621" s="266"/>
      <c r="D621" s="264"/>
      <c r="E621" s="278"/>
      <c r="F621" s="301">
        <f t="shared" si="72"/>
        <v>0</v>
      </c>
      <c r="G621" s="317"/>
      <c r="H621" s="282"/>
      <c r="I621" s="271"/>
      <c r="J621" s="185" t="e">
        <f>HLOOKUP('Operational Worksheet'!H621,$B$768:$AA$770,3)</f>
        <v>#N/A</v>
      </c>
      <c r="K621" s="185" t="e">
        <f t="shared" si="73"/>
        <v>#DIV/0!</v>
      </c>
      <c r="L621" s="185" t="e">
        <f t="shared" si="69"/>
        <v>#DIV/0!</v>
      </c>
      <c r="M621" s="186" t="str">
        <f t="shared" si="70"/>
        <v>PO</v>
      </c>
      <c r="N621" s="193" t="str">
        <f t="shared" si="71"/>
        <v>OK</v>
      </c>
    </row>
    <row r="622" spans="1:14" ht="14.25" customHeight="1" x14ac:dyDescent="0.25">
      <c r="A622" s="188" t="str">
        <f t="shared" si="74"/>
        <v/>
      </c>
      <c r="B622" s="265"/>
      <c r="C622" s="266"/>
      <c r="D622" s="264"/>
      <c r="E622" s="278"/>
      <c r="F622" s="301">
        <f t="shared" si="72"/>
        <v>0</v>
      </c>
      <c r="G622" s="319"/>
      <c r="H622" s="282"/>
      <c r="I622" s="271"/>
      <c r="J622" s="185" t="e">
        <f>HLOOKUP('Operational Worksheet'!H622,$B$768:$AA$770,3)</f>
        <v>#N/A</v>
      </c>
      <c r="K622" s="185" t="e">
        <f t="shared" si="73"/>
        <v>#DIV/0!</v>
      </c>
      <c r="L622" s="185" t="e">
        <f t="shared" si="69"/>
        <v>#DIV/0!</v>
      </c>
      <c r="M622" s="186" t="str">
        <f t="shared" si="70"/>
        <v>PO</v>
      </c>
      <c r="N622" s="193" t="str">
        <f t="shared" si="71"/>
        <v>OK</v>
      </c>
    </row>
    <row r="623" spans="1:14" ht="14.25" customHeight="1" x14ac:dyDescent="0.25">
      <c r="A623" s="188" t="str">
        <f t="shared" si="74"/>
        <v/>
      </c>
      <c r="B623" s="265"/>
      <c r="C623" s="266"/>
      <c r="D623" s="264"/>
      <c r="E623" s="278"/>
      <c r="F623" s="301">
        <f t="shared" si="72"/>
        <v>0</v>
      </c>
      <c r="G623" s="317"/>
      <c r="H623" s="282"/>
      <c r="I623" s="271"/>
      <c r="J623" s="185" t="e">
        <f>HLOOKUP('Operational Worksheet'!H623,$B$768:$AA$770,3)</f>
        <v>#N/A</v>
      </c>
      <c r="K623" s="185" t="e">
        <f t="shared" si="73"/>
        <v>#DIV/0!</v>
      </c>
      <c r="L623" s="185" t="e">
        <f t="shared" si="69"/>
        <v>#DIV/0!</v>
      </c>
      <c r="M623" s="186" t="str">
        <f t="shared" si="70"/>
        <v>PO</v>
      </c>
      <c r="N623" s="193" t="str">
        <f t="shared" si="71"/>
        <v>OK</v>
      </c>
    </row>
    <row r="624" spans="1:14" ht="14.25" customHeight="1" x14ac:dyDescent="0.25">
      <c r="A624" s="188" t="str">
        <f t="shared" si="74"/>
        <v/>
      </c>
      <c r="B624" s="265"/>
      <c r="C624" s="266"/>
      <c r="D624" s="264"/>
      <c r="E624" s="278"/>
      <c r="F624" s="301">
        <f t="shared" si="72"/>
        <v>0</v>
      </c>
      <c r="G624" s="317"/>
      <c r="H624" s="282"/>
      <c r="I624" s="271"/>
      <c r="J624" s="185" t="e">
        <f>HLOOKUP('Operational Worksheet'!H624,$B$768:$AA$770,3)</f>
        <v>#N/A</v>
      </c>
      <c r="K624" s="185" t="e">
        <f t="shared" si="73"/>
        <v>#DIV/0!</v>
      </c>
      <c r="L624" s="185" t="e">
        <f t="shared" si="69"/>
        <v>#DIV/0!</v>
      </c>
      <c r="M624" s="186" t="str">
        <f t="shared" si="70"/>
        <v>PO</v>
      </c>
      <c r="N624" s="193" t="str">
        <f t="shared" si="71"/>
        <v>OK</v>
      </c>
    </row>
    <row r="625" spans="1:14" ht="14.25" customHeight="1" x14ac:dyDescent="0.25">
      <c r="A625" s="188" t="str">
        <f t="shared" si="74"/>
        <v/>
      </c>
      <c r="B625" s="265"/>
      <c r="C625" s="266"/>
      <c r="D625" s="264"/>
      <c r="E625" s="278"/>
      <c r="F625" s="301">
        <f t="shared" si="72"/>
        <v>0</v>
      </c>
      <c r="G625" s="317"/>
      <c r="H625" s="282"/>
      <c r="I625" s="271"/>
      <c r="J625" s="185" t="e">
        <f>HLOOKUP('Operational Worksheet'!H625,$B$768:$AA$770,3)</f>
        <v>#N/A</v>
      </c>
      <c r="K625" s="185" t="e">
        <f t="shared" si="73"/>
        <v>#DIV/0!</v>
      </c>
      <c r="L625" s="185" t="e">
        <f t="shared" si="69"/>
        <v>#DIV/0!</v>
      </c>
      <c r="M625" s="186" t="str">
        <f t="shared" si="70"/>
        <v>PO</v>
      </c>
      <c r="N625" s="193" t="str">
        <f t="shared" si="71"/>
        <v>OK</v>
      </c>
    </row>
    <row r="626" spans="1:14" ht="14.25" customHeight="1" x14ac:dyDescent="0.25">
      <c r="A626" s="188" t="str">
        <f t="shared" si="74"/>
        <v/>
      </c>
      <c r="B626" s="265"/>
      <c r="C626" s="266"/>
      <c r="D626" s="264"/>
      <c r="E626" s="278"/>
      <c r="F626" s="301">
        <f t="shared" si="72"/>
        <v>0</v>
      </c>
      <c r="G626" s="317"/>
      <c r="H626" s="282"/>
      <c r="I626" s="271"/>
      <c r="J626" s="185" t="e">
        <f>HLOOKUP('Operational Worksheet'!H626,$B$768:$AA$770,3)</f>
        <v>#N/A</v>
      </c>
      <c r="K626" s="185" t="e">
        <f t="shared" si="73"/>
        <v>#DIV/0!</v>
      </c>
      <c r="L626" s="185" t="e">
        <f t="shared" si="69"/>
        <v>#DIV/0!</v>
      </c>
      <c r="M626" s="186" t="str">
        <f t="shared" si="70"/>
        <v>PO</v>
      </c>
      <c r="N626" s="193" t="str">
        <f t="shared" si="71"/>
        <v>OK</v>
      </c>
    </row>
    <row r="627" spans="1:14" ht="14.25" customHeight="1" x14ac:dyDescent="0.25">
      <c r="A627" s="188" t="str">
        <f t="shared" si="74"/>
        <v/>
      </c>
      <c r="B627" s="265"/>
      <c r="C627" s="266"/>
      <c r="D627" s="264"/>
      <c r="E627" s="278"/>
      <c r="F627" s="301">
        <f t="shared" si="72"/>
        <v>0</v>
      </c>
      <c r="G627" s="319"/>
      <c r="H627" s="282"/>
      <c r="I627" s="271"/>
      <c r="J627" s="185" t="e">
        <f>HLOOKUP('Operational Worksheet'!H627,$B$768:$AA$770,3)</f>
        <v>#N/A</v>
      </c>
      <c r="K627" s="185" t="e">
        <f t="shared" si="73"/>
        <v>#DIV/0!</v>
      </c>
      <c r="L627" s="185" t="e">
        <f t="shared" si="69"/>
        <v>#DIV/0!</v>
      </c>
      <c r="M627" s="186" t="str">
        <f t="shared" si="70"/>
        <v>PO</v>
      </c>
      <c r="N627" s="193" t="str">
        <f t="shared" si="71"/>
        <v>OK</v>
      </c>
    </row>
    <row r="628" spans="1:14" ht="14.25" customHeight="1" x14ac:dyDescent="0.25">
      <c r="A628" s="188" t="str">
        <f t="shared" si="74"/>
        <v/>
      </c>
      <c r="B628" s="265"/>
      <c r="C628" s="266"/>
      <c r="D628" s="264"/>
      <c r="E628" s="278"/>
      <c r="F628" s="301">
        <f t="shared" si="72"/>
        <v>0</v>
      </c>
      <c r="G628" s="317"/>
      <c r="H628" s="282"/>
      <c r="I628" s="271"/>
      <c r="J628" s="185" t="e">
        <f>HLOOKUP('Operational Worksheet'!H628,$B$768:$AA$770,3)</f>
        <v>#N/A</v>
      </c>
      <c r="K628" s="185" t="e">
        <f t="shared" si="73"/>
        <v>#DIV/0!</v>
      </c>
      <c r="L628" s="185" t="e">
        <f t="shared" si="69"/>
        <v>#DIV/0!</v>
      </c>
      <c r="M628" s="186" t="str">
        <f t="shared" si="70"/>
        <v>PO</v>
      </c>
      <c r="N628" s="193" t="str">
        <f t="shared" si="71"/>
        <v>OK</v>
      </c>
    </row>
    <row r="629" spans="1:14" ht="14.25" customHeight="1" x14ac:dyDescent="0.25">
      <c r="A629" s="188" t="str">
        <f t="shared" si="74"/>
        <v/>
      </c>
      <c r="B629" s="265"/>
      <c r="C629" s="266"/>
      <c r="D629" s="264"/>
      <c r="E629" s="278"/>
      <c r="F629" s="301">
        <f t="shared" si="72"/>
        <v>0</v>
      </c>
      <c r="G629" s="317"/>
      <c r="H629" s="282"/>
      <c r="I629" s="271"/>
      <c r="J629" s="185" t="e">
        <f>HLOOKUP('Operational Worksheet'!H629,$B$768:$AA$770,3)</f>
        <v>#N/A</v>
      </c>
      <c r="K629" s="185" t="e">
        <f t="shared" si="73"/>
        <v>#DIV/0!</v>
      </c>
      <c r="L629" s="185" t="e">
        <f t="shared" si="69"/>
        <v>#DIV/0!</v>
      </c>
      <c r="M629" s="186" t="str">
        <f t="shared" si="70"/>
        <v>PO</v>
      </c>
      <c r="N629" s="193" t="str">
        <f t="shared" si="71"/>
        <v>OK</v>
      </c>
    </row>
    <row r="630" spans="1:14" ht="14.25" customHeight="1" x14ac:dyDescent="0.25">
      <c r="A630" s="188" t="str">
        <f t="shared" si="74"/>
        <v/>
      </c>
      <c r="B630" s="265"/>
      <c r="C630" s="266"/>
      <c r="D630" s="264"/>
      <c r="E630" s="278"/>
      <c r="F630" s="301">
        <f t="shared" si="72"/>
        <v>0</v>
      </c>
      <c r="G630" s="317"/>
      <c r="H630" s="282"/>
      <c r="I630" s="271"/>
      <c r="J630" s="185" t="e">
        <f>HLOOKUP('Operational Worksheet'!H630,$B$768:$AA$770,3)</f>
        <v>#N/A</v>
      </c>
      <c r="K630" s="185" t="e">
        <f t="shared" si="73"/>
        <v>#DIV/0!</v>
      </c>
      <c r="L630" s="185" t="e">
        <f t="shared" si="69"/>
        <v>#DIV/0!</v>
      </c>
      <c r="M630" s="186" t="str">
        <f t="shared" si="70"/>
        <v>PO</v>
      </c>
      <c r="N630" s="193" t="str">
        <f t="shared" si="71"/>
        <v>OK</v>
      </c>
    </row>
    <row r="631" spans="1:14" ht="14.25" customHeight="1" x14ac:dyDescent="0.25">
      <c r="A631" s="194" t="str">
        <f t="shared" si="74"/>
        <v/>
      </c>
      <c r="B631" s="267"/>
      <c r="C631" s="268"/>
      <c r="D631" s="294"/>
      <c r="E631" s="295"/>
      <c r="F631" s="301">
        <f t="shared" si="72"/>
        <v>0</v>
      </c>
      <c r="G631" s="318"/>
      <c r="H631" s="296"/>
      <c r="I631" s="297"/>
      <c r="J631" s="185" t="e">
        <f>HLOOKUP('Operational Worksheet'!H631,$B$768:$AA$770,3)</f>
        <v>#N/A</v>
      </c>
      <c r="K631" s="185" t="e">
        <f t="shared" si="73"/>
        <v>#DIV/0!</v>
      </c>
      <c r="L631" s="292" t="e">
        <f t="shared" si="69"/>
        <v>#DIV/0!</v>
      </c>
      <c r="M631" s="293" t="str">
        <f t="shared" si="70"/>
        <v>PO</v>
      </c>
      <c r="N631" s="197" t="str">
        <f t="shared" si="71"/>
        <v>OK</v>
      </c>
    </row>
    <row r="632" spans="1:14" ht="14.25" customHeight="1" x14ac:dyDescent="0.25">
      <c r="A632" s="188" t="str">
        <f t="shared" ref="A632:A655" si="75">IF(M632=MIN($M$632:$M$655),1,"")</f>
        <v/>
      </c>
      <c r="B632" s="285"/>
      <c r="C632" s="266"/>
      <c r="D632" s="264"/>
      <c r="E632" s="278"/>
      <c r="F632" s="301">
        <f t="shared" si="72"/>
        <v>0</v>
      </c>
      <c r="G632" s="319"/>
      <c r="H632" s="282"/>
      <c r="I632" s="271"/>
      <c r="J632" s="185" t="e">
        <f>HLOOKUP('Operational Worksheet'!H632,$B$768:$AA$770,3)</f>
        <v>#N/A</v>
      </c>
      <c r="K632" s="185" t="e">
        <f t="shared" si="73"/>
        <v>#DIV/0!</v>
      </c>
      <c r="L632" s="286" t="e">
        <f t="shared" si="69"/>
        <v>#DIV/0!</v>
      </c>
      <c r="M632" s="287" t="str">
        <f t="shared" si="70"/>
        <v>PO</v>
      </c>
      <c r="N632" s="187" t="str">
        <f t="shared" si="71"/>
        <v>OK</v>
      </c>
    </row>
    <row r="633" spans="1:14" ht="14.25" customHeight="1" x14ac:dyDescent="0.25">
      <c r="A633" s="188" t="str">
        <f t="shared" si="75"/>
        <v/>
      </c>
      <c r="B633" s="265"/>
      <c r="C633" s="266"/>
      <c r="D633" s="264"/>
      <c r="E633" s="278"/>
      <c r="F633" s="301">
        <f t="shared" si="72"/>
        <v>0</v>
      </c>
      <c r="G633" s="317"/>
      <c r="H633" s="282"/>
      <c r="I633" s="271"/>
      <c r="J633" s="185" t="e">
        <f>HLOOKUP('Operational Worksheet'!H633,$B$768:$AA$770,3)</f>
        <v>#N/A</v>
      </c>
      <c r="K633" s="185" t="e">
        <f t="shared" si="73"/>
        <v>#DIV/0!</v>
      </c>
      <c r="L633" s="185" t="e">
        <f t="shared" si="69"/>
        <v>#DIV/0!</v>
      </c>
      <c r="M633" s="186" t="str">
        <f t="shared" si="70"/>
        <v>PO</v>
      </c>
      <c r="N633" s="193" t="str">
        <f t="shared" si="71"/>
        <v>OK</v>
      </c>
    </row>
    <row r="634" spans="1:14" ht="14.25" customHeight="1" x14ac:dyDescent="0.25">
      <c r="A634" s="188" t="str">
        <f t="shared" si="75"/>
        <v/>
      </c>
      <c r="B634" s="265"/>
      <c r="C634" s="266"/>
      <c r="D634" s="264"/>
      <c r="E634" s="278"/>
      <c r="F634" s="301">
        <f t="shared" si="72"/>
        <v>0</v>
      </c>
      <c r="G634" s="317"/>
      <c r="H634" s="282"/>
      <c r="I634" s="271"/>
      <c r="J634" s="185" t="e">
        <f>HLOOKUP('Operational Worksheet'!H634,$B$768:$AA$770,3)</f>
        <v>#N/A</v>
      </c>
      <c r="K634" s="185" t="e">
        <f t="shared" si="73"/>
        <v>#DIV/0!</v>
      </c>
      <c r="L634" s="185" t="e">
        <f t="shared" si="69"/>
        <v>#DIV/0!</v>
      </c>
      <c r="M634" s="186" t="str">
        <f t="shared" si="70"/>
        <v>PO</v>
      </c>
      <c r="N634" s="193" t="str">
        <f t="shared" si="71"/>
        <v>OK</v>
      </c>
    </row>
    <row r="635" spans="1:14" ht="14.25" customHeight="1" x14ac:dyDescent="0.25">
      <c r="A635" s="188" t="str">
        <f t="shared" si="75"/>
        <v/>
      </c>
      <c r="B635" s="265"/>
      <c r="C635" s="266"/>
      <c r="D635" s="264"/>
      <c r="E635" s="278"/>
      <c r="F635" s="301">
        <f t="shared" si="72"/>
        <v>0</v>
      </c>
      <c r="G635" s="317"/>
      <c r="H635" s="282"/>
      <c r="I635" s="271"/>
      <c r="J635" s="185" t="e">
        <f>HLOOKUP('Operational Worksheet'!H635,$B$768:$AA$770,3)</f>
        <v>#N/A</v>
      </c>
      <c r="K635" s="185" t="e">
        <f t="shared" si="73"/>
        <v>#DIV/0!</v>
      </c>
      <c r="L635" s="185" t="e">
        <f t="shared" si="69"/>
        <v>#DIV/0!</v>
      </c>
      <c r="M635" s="186" t="str">
        <f t="shared" si="70"/>
        <v>PO</v>
      </c>
      <c r="N635" s="193" t="str">
        <f t="shared" si="71"/>
        <v>OK</v>
      </c>
    </row>
    <row r="636" spans="1:14" ht="14.25" customHeight="1" x14ac:dyDescent="0.25">
      <c r="A636" s="188" t="str">
        <f t="shared" si="75"/>
        <v/>
      </c>
      <c r="B636" s="265"/>
      <c r="C636" s="266"/>
      <c r="D636" s="264"/>
      <c r="E636" s="278"/>
      <c r="F636" s="301">
        <f t="shared" si="72"/>
        <v>0</v>
      </c>
      <c r="G636" s="317"/>
      <c r="H636" s="282"/>
      <c r="I636" s="271"/>
      <c r="J636" s="185" t="e">
        <f>HLOOKUP('Operational Worksheet'!H636,$B$768:$AA$770,3)</f>
        <v>#N/A</v>
      </c>
      <c r="K636" s="185" t="e">
        <f t="shared" si="73"/>
        <v>#DIV/0!</v>
      </c>
      <c r="L636" s="185" t="e">
        <f t="shared" si="69"/>
        <v>#DIV/0!</v>
      </c>
      <c r="M636" s="186" t="str">
        <f t="shared" si="70"/>
        <v>PO</v>
      </c>
      <c r="N636" s="193" t="str">
        <f t="shared" si="71"/>
        <v>OK</v>
      </c>
    </row>
    <row r="637" spans="1:14" ht="14.25" customHeight="1" x14ac:dyDescent="0.25">
      <c r="A637" s="188" t="str">
        <f t="shared" si="75"/>
        <v/>
      </c>
      <c r="B637" s="265"/>
      <c r="C637" s="266"/>
      <c r="D637" s="264"/>
      <c r="E637" s="278"/>
      <c r="F637" s="301">
        <f t="shared" si="72"/>
        <v>0</v>
      </c>
      <c r="G637" s="319"/>
      <c r="H637" s="282"/>
      <c r="I637" s="271"/>
      <c r="J637" s="185" t="e">
        <f>HLOOKUP('Operational Worksheet'!H637,$B$768:$AA$770,3)</f>
        <v>#N/A</v>
      </c>
      <c r="K637" s="185" t="e">
        <f t="shared" si="73"/>
        <v>#DIV/0!</v>
      </c>
      <c r="L637" s="185" t="e">
        <f t="shared" si="69"/>
        <v>#DIV/0!</v>
      </c>
      <c r="M637" s="186" t="str">
        <f t="shared" si="70"/>
        <v>PO</v>
      </c>
      <c r="N637" s="193" t="str">
        <f t="shared" si="71"/>
        <v>OK</v>
      </c>
    </row>
    <row r="638" spans="1:14" ht="14.25" customHeight="1" x14ac:dyDescent="0.25">
      <c r="A638" s="188" t="str">
        <f t="shared" si="75"/>
        <v/>
      </c>
      <c r="B638" s="265"/>
      <c r="C638" s="266"/>
      <c r="D638" s="264"/>
      <c r="E638" s="278"/>
      <c r="F638" s="301">
        <f t="shared" si="72"/>
        <v>0</v>
      </c>
      <c r="G638" s="317"/>
      <c r="H638" s="282"/>
      <c r="I638" s="271"/>
      <c r="J638" s="185" t="e">
        <f>HLOOKUP('Operational Worksheet'!H638,$B$768:$AA$770,3)</f>
        <v>#N/A</v>
      </c>
      <c r="K638" s="185" t="e">
        <f t="shared" si="73"/>
        <v>#DIV/0!</v>
      </c>
      <c r="L638" s="185" t="e">
        <f t="shared" si="69"/>
        <v>#DIV/0!</v>
      </c>
      <c r="M638" s="186" t="str">
        <f t="shared" si="70"/>
        <v>PO</v>
      </c>
      <c r="N638" s="193" t="str">
        <f t="shared" si="71"/>
        <v>OK</v>
      </c>
    </row>
    <row r="639" spans="1:14" ht="14.25" customHeight="1" x14ac:dyDescent="0.25">
      <c r="A639" s="188" t="str">
        <f t="shared" si="75"/>
        <v/>
      </c>
      <c r="B639" s="265"/>
      <c r="C639" s="266"/>
      <c r="D639" s="264"/>
      <c r="E639" s="278"/>
      <c r="F639" s="301">
        <f t="shared" si="72"/>
        <v>0</v>
      </c>
      <c r="G639" s="317"/>
      <c r="H639" s="282"/>
      <c r="I639" s="271"/>
      <c r="J639" s="185" t="e">
        <f>HLOOKUP('Operational Worksheet'!H639,$B$768:$AA$770,3)</f>
        <v>#N/A</v>
      </c>
      <c r="K639" s="185" t="e">
        <f t="shared" si="73"/>
        <v>#DIV/0!</v>
      </c>
      <c r="L639" s="185" t="e">
        <f t="shared" si="69"/>
        <v>#DIV/0!</v>
      </c>
      <c r="M639" s="186" t="str">
        <f t="shared" si="70"/>
        <v>PO</v>
      </c>
      <c r="N639" s="193" t="str">
        <f t="shared" si="71"/>
        <v>OK</v>
      </c>
    </row>
    <row r="640" spans="1:14" ht="14.25" customHeight="1" x14ac:dyDescent="0.25">
      <c r="A640" s="188" t="str">
        <f t="shared" si="75"/>
        <v/>
      </c>
      <c r="B640" s="265"/>
      <c r="C640" s="266"/>
      <c r="D640" s="264"/>
      <c r="E640" s="278"/>
      <c r="F640" s="301">
        <f t="shared" si="72"/>
        <v>0</v>
      </c>
      <c r="G640" s="317"/>
      <c r="H640" s="282"/>
      <c r="I640" s="271"/>
      <c r="J640" s="185" t="e">
        <f>HLOOKUP('Operational Worksheet'!H640,$B$768:$AA$770,3)</f>
        <v>#N/A</v>
      </c>
      <c r="K640" s="185" t="e">
        <f t="shared" si="73"/>
        <v>#DIV/0!</v>
      </c>
      <c r="L640" s="185" t="e">
        <f t="shared" si="69"/>
        <v>#DIV/0!</v>
      </c>
      <c r="M640" s="186" t="str">
        <f t="shared" si="70"/>
        <v>PO</v>
      </c>
      <c r="N640" s="193" t="str">
        <f t="shared" si="71"/>
        <v>OK</v>
      </c>
    </row>
    <row r="641" spans="1:14" ht="14.25" customHeight="1" x14ac:dyDescent="0.25">
      <c r="A641" s="188" t="str">
        <f t="shared" si="75"/>
        <v/>
      </c>
      <c r="B641" s="265"/>
      <c r="C641" s="266"/>
      <c r="D641" s="264"/>
      <c r="E641" s="278"/>
      <c r="F641" s="301">
        <f t="shared" si="72"/>
        <v>0</v>
      </c>
      <c r="G641" s="317"/>
      <c r="H641" s="282"/>
      <c r="I641" s="271"/>
      <c r="J641" s="185" t="e">
        <f>HLOOKUP('Operational Worksheet'!H641,$B$768:$AA$770,3)</f>
        <v>#N/A</v>
      </c>
      <c r="K641" s="185" t="e">
        <f t="shared" si="73"/>
        <v>#DIV/0!</v>
      </c>
      <c r="L641" s="185" t="e">
        <f t="shared" si="69"/>
        <v>#DIV/0!</v>
      </c>
      <c r="M641" s="186" t="str">
        <f t="shared" si="70"/>
        <v>PO</v>
      </c>
      <c r="N641" s="193" t="str">
        <f t="shared" si="71"/>
        <v>OK</v>
      </c>
    </row>
    <row r="642" spans="1:14" ht="14.25" customHeight="1" x14ac:dyDescent="0.25">
      <c r="A642" s="188" t="str">
        <f t="shared" si="75"/>
        <v/>
      </c>
      <c r="B642" s="265"/>
      <c r="C642" s="266"/>
      <c r="D642" s="264"/>
      <c r="E642" s="278"/>
      <c r="F642" s="301">
        <f t="shared" si="72"/>
        <v>0</v>
      </c>
      <c r="G642" s="319"/>
      <c r="H642" s="282"/>
      <c r="I642" s="271"/>
      <c r="J642" s="185" t="e">
        <f>HLOOKUP('Operational Worksheet'!H642,$B$768:$AA$770,3)</f>
        <v>#N/A</v>
      </c>
      <c r="K642" s="185" t="e">
        <f t="shared" si="73"/>
        <v>#DIV/0!</v>
      </c>
      <c r="L642" s="185" t="e">
        <f t="shared" si="69"/>
        <v>#DIV/0!</v>
      </c>
      <c r="M642" s="186" t="str">
        <f t="shared" si="70"/>
        <v>PO</v>
      </c>
      <c r="N642" s="193" t="str">
        <f t="shared" si="71"/>
        <v>OK</v>
      </c>
    </row>
    <row r="643" spans="1:14" ht="14.25" customHeight="1" x14ac:dyDescent="0.25">
      <c r="A643" s="188" t="str">
        <f t="shared" si="75"/>
        <v/>
      </c>
      <c r="B643" s="265"/>
      <c r="C643" s="266"/>
      <c r="D643" s="264"/>
      <c r="E643" s="278"/>
      <c r="F643" s="301">
        <f t="shared" si="72"/>
        <v>0</v>
      </c>
      <c r="G643" s="317"/>
      <c r="H643" s="282"/>
      <c r="I643" s="271"/>
      <c r="J643" s="185" t="e">
        <f>HLOOKUP('Operational Worksheet'!H643,$B$768:$AA$770,3)</f>
        <v>#N/A</v>
      </c>
      <c r="K643" s="185" t="e">
        <f t="shared" si="73"/>
        <v>#DIV/0!</v>
      </c>
      <c r="L643" s="185" t="e">
        <f t="shared" si="69"/>
        <v>#DIV/0!</v>
      </c>
      <c r="M643" s="186" t="str">
        <f t="shared" si="70"/>
        <v>PO</v>
      </c>
      <c r="N643" s="193" t="str">
        <f t="shared" si="71"/>
        <v>OK</v>
      </c>
    </row>
    <row r="644" spans="1:14" ht="14.25" customHeight="1" x14ac:dyDescent="0.25">
      <c r="A644" s="188" t="str">
        <f t="shared" si="75"/>
        <v/>
      </c>
      <c r="B644" s="265"/>
      <c r="C644" s="266"/>
      <c r="D644" s="264"/>
      <c r="E644" s="278"/>
      <c r="F644" s="301">
        <f t="shared" si="72"/>
        <v>0</v>
      </c>
      <c r="G644" s="317"/>
      <c r="H644" s="282"/>
      <c r="I644" s="271"/>
      <c r="J644" s="185" t="e">
        <f>HLOOKUP('Operational Worksheet'!H644,$B$768:$AA$770,3)</f>
        <v>#N/A</v>
      </c>
      <c r="K644" s="185" t="e">
        <f t="shared" si="73"/>
        <v>#DIV/0!</v>
      </c>
      <c r="L644" s="185" t="e">
        <f t="shared" si="69"/>
        <v>#DIV/0!</v>
      </c>
      <c r="M644" s="186" t="str">
        <f t="shared" si="70"/>
        <v>PO</v>
      </c>
      <c r="N644" s="193" t="str">
        <f t="shared" si="71"/>
        <v>OK</v>
      </c>
    </row>
    <row r="645" spans="1:14" ht="14.25" customHeight="1" x14ac:dyDescent="0.25">
      <c r="A645" s="188" t="str">
        <f t="shared" si="75"/>
        <v/>
      </c>
      <c r="B645" s="265"/>
      <c r="C645" s="266"/>
      <c r="D645" s="264"/>
      <c r="E645" s="278"/>
      <c r="F645" s="301">
        <f t="shared" si="72"/>
        <v>0</v>
      </c>
      <c r="G645" s="317"/>
      <c r="H645" s="282"/>
      <c r="I645" s="271"/>
      <c r="J645" s="185" t="e">
        <f>HLOOKUP('Operational Worksheet'!H645,$B$768:$AA$770,3)</f>
        <v>#N/A</v>
      </c>
      <c r="K645" s="185" t="e">
        <f t="shared" si="73"/>
        <v>#DIV/0!</v>
      </c>
      <c r="L645" s="185" t="e">
        <f t="shared" si="69"/>
        <v>#DIV/0!</v>
      </c>
      <c r="M645" s="186" t="str">
        <f t="shared" si="70"/>
        <v>PO</v>
      </c>
      <c r="N645" s="193" t="str">
        <f t="shared" si="71"/>
        <v>OK</v>
      </c>
    </row>
    <row r="646" spans="1:14" ht="14.25" customHeight="1" x14ac:dyDescent="0.25">
      <c r="A646" s="188" t="str">
        <f t="shared" si="75"/>
        <v/>
      </c>
      <c r="B646" s="265"/>
      <c r="C646" s="266"/>
      <c r="D646" s="264"/>
      <c r="E646" s="278"/>
      <c r="F646" s="301">
        <f t="shared" si="72"/>
        <v>0</v>
      </c>
      <c r="G646" s="317"/>
      <c r="H646" s="282"/>
      <c r="I646" s="271"/>
      <c r="J646" s="185" t="e">
        <f>HLOOKUP('Operational Worksheet'!H646,$B$768:$AA$770,3)</f>
        <v>#N/A</v>
      </c>
      <c r="K646" s="185" t="e">
        <f t="shared" si="73"/>
        <v>#DIV/0!</v>
      </c>
      <c r="L646" s="185" t="e">
        <f t="shared" si="69"/>
        <v>#DIV/0!</v>
      </c>
      <c r="M646" s="186" t="str">
        <f t="shared" si="70"/>
        <v>PO</v>
      </c>
      <c r="N646" s="193" t="str">
        <f t="shared" si="71"/>
        <v>OK</v>
      </c>
    </row>
    <row r="647" spans="1:14" ht="14.25" customHeight="1" x14ac:dyDescent="0.25">
      <c r="A647" s="188" t="str">
        <f t="shared" si="75"/>
        <v/>
      </c>
      <c r="B647" s="265"/>
      <c r="C647" s="266"/>
      <c r="D647" s="264"/>
      <c r="E647" s="278"/>
      <c r="F647" s="301">
        <f t="shared" si="72"/>
        <v>0</v>
      </c>
      <c r="G647" s="319"/>
      <c r="H647" s="282"/>
      <c r="I647" s="271"/>
      <c r="J647" s="185" t="e">
        <f>HLOOKUP('Operational Worksheet'!H647,$B$768:$AA$770,3)</f>
        <v>#N/A</v>
      </c>
      <c r="K647" s="185" t="e">
        <f t="shared" si="73"/>
        <v>#DIV/0!</v>
      </c>
      <c r="L647" s="185" t="e">
        <f t="shared" si="69"/>
        <v>#DIV/0!</v>
      </c>
      <c r="M647" s="186" t="str">
        <f t="shared" si="70"/>
        <v>PO</v>
      </c>
      <c r="N647" s="193" t="str">
        <f t="shared" si="71"/>
        <v>OK</v>
      </c>
    </row>
    <row r="648" spans="1:14" ht="14.25" customHeight="1" x14ac:dyDescent="0.25">
      <c r="A648" s="188" t="str">
        <f t="shared" si="75"/>
        <v/>
      </c>
      <c r="B648" s="265"/>
      <c r="C648" s="266"/>
      <c r="D648" s="264"/>
      <c r="E648" s="278"/>
      <c r="F648" s="301">
        <f t="shared" si="72"/>
        <v>0</v>
      </c>
      <c r="G648" s="317"/>
      <c r="H648" s="282"/>
      <c r="I648" s="271"/>
      <c r="J648" s="185" t="e">
        <f>HLOOKUP('Operational Worksheet'!H648,$B$768:$AA$770,3)</f>
        <v>#N/A</v>
      </c>
      <c r="K648" s="185" t="e">
        <f t="shared" si="73"/>
        <v>#DIV/0!</v>
      </c>
      <c r="L648" s="185" t="e">
        <f t="shared" ref="L648:L711" si="76">K648*$I648</f>
        <v>#DIV/0!</v>
      </c>
      <c r="M648" s="186" t="str">
        <f t="shared" ref="M648:M711" si="77">IF(D648&gt;0,L648/J648,"PO")</f>
        <v>PO</v>
      </c>
      <c r="N648" s="193" t="str">
        <f t="shared" ref="N648:N711" si="78">+IF(M648&gt;=1, "OK","Alarm")</f>
        <v>OK</v>
      </c>
    </row>
    <row r="649" spans="1:14" ht="14.25" customHeight="1" x14ac:dyDescent="0.25">
      <c r="A649" s="188" t="str">
        <f t="shared" si="75"/>
        <v/>
      </c>
      <c r="B649" s="265"/>
      <c r="C649" s="266"/>
      <c r="D649" s="264"/>
      <c r="E649" s="278"/>
      <c r="F649" s="301">
        <f t="shared" ref="F649:F712" si="79">D649+E649</f>
        <v>0</v>
      </c>
      <c r="G649" s="317"/>
      <c r="H649" s="282"/>
      <c r="I649" s="271"/>
      <c r="J649" s="185" t="e">
        <f>HLOOKUP('Operational Worksheet'!H649,$B$768:$AA$770,3)</f>
        <v>#N/A</v>
      </c>
      <c r="K649" s="185" t="e">
        <f t="shared" ref="K649:K712" si="80">$J$764/F649*$L$764</f>
        <v>#DIV/0!</v>
      </c>
      <c r="L649" s="185" t="e">
        <f t="shared" si="76"/>
        <v>#DIV/0!</v>
      </c>
      <c r="M649" s="186" t="str">
        <f t="shared" si="77"/>
        <v>PO</v>
      </c>
      <c r="N649" s="193" t="str">
        <f t="shared" si="78"/>
        <v>OK</v>
      </c>
    </row>
    <row r="650" spans="1:14" ht="14.25" customHeight="1" x14ac:dyDescent="0.25">
      <c r="A650" s="188" t="str">
        <f t="shared" si="75"/>
        <v/>
      </c>
      <c r="B650" s="265"/>
      <c r="C650" s="266"/>
      <c r="D650" s="264"/>
      <c r="E650" s="278"/>
      <c r="F650" s="301">
        <f t="shared" si="79"/>
        <v>0</v>
      </c>
      <c r="G650" s="317"/>
      <c r="H650" s="282"/>
      <c r="I650" s="271"/>
      <c r="J650" s="185" t="e">
        <f>HLOOKUP('Operational Worksheet'!H650,$B$768:$AA$770,3)</f>
        <v>#N/A</v>
      </c>
      <c r="K650" s="185" t="e">
        <f t="shared" si="80"/>
        <v>#DIV/0!</v>
      </c>
      <c r="L650" s="185" t="e">
        <f t="shared" si="76"/>
        <v>#DIV/0!</v>
      </c>
      <c r="M650" s="186" t="str">
        <f t="shared" si="77"/>
        <v>PO</v>
      </c>
      <c r="N650" s="193" t="str">
        <f t="shared" si="78"/>
        <v>OK</v>
      </c>
    </row>
    <row r="651" spans="1:14" ht="14.25" customHeight="1" x14ac:dyDescent="0.25">
      <c r="A651" s="188" t="str">
        <f t="shared" si="75"/>
        <v/>
      </c>
      <c r="B651" s="265"/>
      <c r="C651" s="266"/>
      <c r="D651" s="264"/>
      <c r="E651" s="278"/>
      <c r="F651" s="301">
        <f t="shared" si="79"/>
        <v>0</v>
      </c>
      <c r="G651" s="317"/>
      <c r="H651" s="282"/>
      <c r="I651" s="271"/>
      <c r="J651" s="185" t="e">
        <f>HLOOKUP('Operational Worksheet'!H651,$B$768:$AA$770,3)</f>
        <v>#N/A</v>
      </c>
      <c r="K651" s="185" t="e">
        <f t="shared" si="80"/>
        <v>#DIV/0!</v>
      </c>
      <c r="L651" s="185" t="e">
        <f t="shared" si="76"/>
        <v>#DIV/0!</v>
      </c>
      <c r="M651" s="186" t="str">
        <f t="shared" si="77"/>
        <v>PO</v>
      </c>
      <c r="N651" s="193" t="str">
        <f t="shared" si="78"/>
        <v>OK</v>
      </c>
    </row>
    <row r="652" spans="1:14" ht="14.25" customHeight="1" x14ac:dyDescent="0.25">
      <c r="A652" s="188" t="str">
        <f t="shared" si="75"/>
        <v/>
      </c>
      <c r="B652" s="265"/>
      <c r="C652" s="266"/>
      <c r="D652" s="264"/>
      <c r="E652" s="278"/>
      <c r="F652" s="301">
        <f t="shared" si="79"/>
        <v>0</v>
      </c>
      <c r="G652" s="319"/>
      <c r="H652" s="282"/>
      <c r="I652" s="271"/>
      <c r="J652" s="185" t="e">
        <f>HLOOKUP('Operational Worksheet'!H652,$B$768:$AA$770,3)</f>
        <v>#N/A</v>
      </c>
      <c r="K652" s="185" t="e">
        <f t="shared" si="80"/>
        <v>#DIV/0!</v>
      </c>
      <c r="L652" s="185" t="e">
        <f t="shared" si="76"/>
        <v>#DIV/0!</v>
      </c>
      <c r="M652" s="186" t="str">
        <f t="shared" si="77"/>
        <v>PO</v>
      </c>
      <c r="N652" s="193" t="str">
        <f t="shared" si="78"/>
        <v>OK</v>
      </c>
    </row>
    <row r="653" spans="1:14" ht="14.25" customHeight="1" x14ac:dyDescent="0.25">
      <c r="A653" s="188" t="str">
        <f t="shared" si="75"/>
        <v/>
      </c>
      <c r="B653" s="265"/>
      <c r="C653" s="266"/>
      <c r="D653" s="264"/>
      <c r="E653" s="278"/>
      <c r="F653" s="301">
        <f t="shared" si="79"/>
        <v>0</v>
      </c>
      <c r="G653" s="317"/>
      <c r="H653" s="282"/>
      <c r="I653" s="271"/>
      <c r="J653" s="185" t="e">
        <f>HLOOKUP('Operational Worksheet'!H653,$B$768:$AA$770,3)</f>
        <v>#N/A</v>
      </c>
      <c r="K653" s="185" t="e">
        <f t="shared" si="80"/>
        <v>#DIV/0!</v>
      </c>
      <c r="L653" s="185" t="e">
        <f t="shared" si="76"/>
        <v>#DIV/0!</v>
      </c>
      <c r="M653" s="186" t="str">
        <f t="shared" si="77"/>
        <v>PO</v>
      </c>
      <c r="N653" s="193" t="str">
        <f t="shared" si="78"/>
        <v>OK</v>
      </c>
    </row>
    <row r="654" spans="1:14" ht="14.25" customHeight="1" x14ac:dyDescent="0.25">
      <c r="A654" s="188" t="str">
        <f t="shared" si="75"/>
        <v/>
      </c>
      <c r="B654" s="265"/>
      <c r="C654" s="266"/>
      <c r="D654" s="264"/>
      <c r="E654" s="278"/>
      <c r="F654" s="301">
        <f t="shared" si="79"/>
        <v>0</v>
      </c>
      <c r="G654" s="317"/>
      <c r="H654" s="282"/>
      <c r="I654" s="271"/>
      <c r="J654" s="185" t="e">
        <f>HLOOKUP('Operational Worksheet'!H654,$B$768:$AA$770,3)</f>
        <v>#N/A</v>
      </c>
      <c r="K654" s="185" t="e">
        <f t="shared" si="80"/>
        <v>#DIV/0!</v>
      </c>
      <c r="L654" s="185" t="e">
        <f t="shared" si="76"/>
        <v>#DIV/0!</v>
      </c>
      <c r="M654" s="186" t="str">
        <f t="shared" si="77"/>
        <v>PO</v>
      </c>
      <c r="N654" s="193" t="str">
        <f t="shared" si="78"/>
        <v>OK</v>
      </c>
    </row>
    <row r="655" spans="1:14" ht="14.25" customHeight="1" x14ac:dyDescent="0.25">
      <c r="A655" s="194" t="str">
        <f t="shared" si="75"/>
        <v/>
      </c>
      <c r="B655" s="267"/>
      <c r="C655" s="268"/>
      <c r="D655" s="294"/>
      <c r="E655" s="295"/>
      <c r="F655" s="301">
        <f t="shared" si="79"/>
        <v>0</v>
      </c>
      <c r="G655" s="318"/>
      <c r="H655" s="296"/>
      <c r="I655" s="297"/>
      <c r="J655" s="185" t="e">
        <f>HLOOKUP('Operational Worksheet'!H655,$B$768:$AA$770,3)</f>
        <v>#N/A</v>
      </c>
      <c r="K655" s="185" t="e">
        <f t="shared" si="80"/>
        <v>#DIV/0!</v>
      </c>
      <c r="L655" s="292" t="e">
        <f t="shared" si="76"/>
        <v>#DIV/0!</v>
      </c>
      <c r="M655" s="293" t="str">
        <f t="shared" si="77"/>
        <v>PO</v>
      </c>
      <c r="N655" s="197" t="str">
        <f t="shared" si="78"/>
        <v>OK</v>
      </c>
    </row>
    <row r="656" spans="1:14" ht="14.25" customHeight="1" x14ac:dyDescent="0.25">
      <c r="A656" s="188" t="str">
        <f t="shared" ref="A656:A679" si="81">IF(M656=MIN($M$656:$M$679),1,"")</f>
        <v/>
      </c>
      <c r="B656" s="285"/>
      <c r="C656" s="266"/>
      <c r="D656" s="264"/>
      <c r="E656" s="278"/>
      <c r="F656" s="301">
        <f t="shared" si="79"/>
        <v>0</v>
      </c>
      <c r="G656" s="317"/>
      <c r="H656" s="282"/>
      <c r="I656" s="271"/>
      <c r="J656" s="185" t="e">
        <f>HLOOKUP('Operational Worksheet'!H656,$B$768:$AA$770,3)</f>
        <v>#N/A</v>
      </c>
      <c r="K656" s="185" t="e">
        <f t="shared" si="80"/>
        <v>#DIV/0!</v>
      </c>
      <c r="L656" s="286" t="e">
        <f t="shared" si="76"/>
        <v>#DIV/0!</v>
      </c>
      <c r="M656" s="287" t="str">
        <f t="shared" si="77"/>
        <v>PO</v>
      </c>
      <c r="N656" s="193" t="str">
        <f t="shared" si="78"/>
        <v>OK</v>
      </c>
    </row>
    <row r="657" spans="1:14" ht="14.25" customHeight="1" x14ac:dyDescent="0.25">
      <c r="A657" s="188" t="str">
        <f t="shared" si="81"/>
        <v/>
      </c>
      <c r="B657" s="265"/>
      <c r="C657" s="266"/>
      <c r="D657" s="264"/>
      <c r="E657" s="278"/>
      <c r="F657" s="301">
        <f t="shared" si="79"/>
        <v>0</v>
      </c>
      <c r="G657" s="319"/>
      <c r="H657" s="282"/>
      <c r="I657" s="271"/>
      <c r="J657" s="185" t="e">
        <f>HLOOKUP('Operational Worksheet'!H657,$B$768:$AA$770,3)</f>
        <v>#N/A</v>
      </c>
      <c r="K657" s="185" t="e">
        <f t="shared" si="80"/>
        <v>#DIV/0!</v>
      </c>
      <c r="L657" s="185" t="e">
        <f t="shared" si="76"/>
        <v>#DIV/0!</v>
      </c>
      <c r="M657" s="186" t="str">
        <f t="shared" si="77"/>
        <v>PO</v>
      </c>
      <c r="N657" s="193" t="str">
        <f t="shared" si="78"/>
        <v>OK</v>
      </c>
    </row>
    <row r="658" spans="1:14" ht="14.25" customHeight="1" x14ac:dyDescent="0.25">
      <c r="A658" s="188" t="str">
        <f t="shared" si="81"/>
        <v/>
      </c>
      <c r="B658" s="265"/>
      <c r="C658" s="266"/>
      <c r="D658" s="264"/>
      <c r="E658" s="278"/>
      <c r="F658" s="301">
        <f t="shared" si="79"/>
        <v>0</v>
      </c>
      <c r="G658" s="317"/>
      <c r="H658" s="282"/>
      <c r="I658" s="271"/>
      <c r="J658" s="185" t="e">
        <f>HLOOKUP('Operational Worksheet'!H658,$B$768:$AA$770,3)</f>
        <v>#N/A</v>
      </c>
      <c r="K658" s="185" t="e">
        <f t="shared" si="80"/>
        <v>#DIV/0!</v>
      </c>
      <c r="L658" s="185" t="e">
        <f t="shared" si="76"/>
        <v>#DIV/0!</v>
      </c>
      <c r="M658" s="186" t="str">
        <f t="shared" si="77"/>
        <v>PO</v>
      </c>
      <c r="N658" s="193" t="str">
        <f t="shared" si="78"/>
        <v>OK</v>
      </c>
    </row>
    <row r="659" spans="1:14" ht="14.25" customHeight="1" x14ac:dyDescent="0.25">
      <c r="A659" s="188" t="str">
        <f t="shared" si="81"/>
        <v/>
      </c>
      <c r="B659" s="265"/>
      <c r="C659" s="266"/>
      <c r="D659" s="264"/>
      <c r="E659" s="278"/>
      <c r="F659" s="301">
        <f t="shared" si="79"/>
        <v>0</v>
      </c>
      <c r="G659" s="317"/>
      <c r="H659" s="282"/>
      <c r="I659" s="271"/>
      <c r="J659" s="185" t="e">
        <f>HLOOKUP('Operational Worksheet'!H659,$B$768:$AA$770,3)</f>
        <v>#N/A</v>
      </c>
      <c r="K659" s="185" t="e">
        <f t="shared" si="80"/>
        <v>#DIV/0!</v>
      </c>
      <c r="L659" s="185" t="e">
        <f t="shared" si="76"/>
        <v>#DIV/0!</v>
      </c>
      <c r="M659" s="186" t="str">
        <f t="shared" si="77"/>
        <v>PO</v>
      </c>
      <c r="N659" s="193" t="str">
        <f t="shared" si="78"/>
        <v>OK</v>
      </c>
    </row>
    <row r="660" spans="1:14" ht="14.25" customHeight="1" x14ac:dyDescent="0.25">
      <c r="A660" s="188" t="str">
        <f t="shared" si="81"/>
        <v/>
      </c>
      <c r="B660" s="265"/>
      <c r="C660" s="266"/>
      <c r="D660" s="264"/>
      <c r="E660" s="278"/>
      <c r="F660" s="301">
        <f t="shared" si="79"/>
        <v>0</v>
      </c>
      <c r="G660" s="317"/>
      <c r="H660" s="282"/>
      <c r="I660" s="271"/>
      <c r="J660" s="185" t="e">
        <f>HLOOKUP('Operational Worksheet'!H660,$B$768:$AA$770,3)</f>
        <v>#N/A</v>
      </c>
      <c r="K660" s="185" t="e">
        <f t="shared" si="80"/>
        <v>#DIV/0!</v>
      </c>
      <c r="L660" s="185" t="e">
        <f t="shared" si="76"/>
        <v>#DIV/0!</v>
      </c>
      <c r="M660" s="186" t="str">
        <f t="shared" si="77"/>
        <v>PO</v>
      </c>
      <c r="N660" s="193" t="str">
        <f t="shared" si="78"/>
        <v>OK</v>
      </c>
    </row>
    <row r="661" spans="1:14" ht="14.25" customHeight="1" x14ac:dyDescent="0.25">
      <c r="A661" s="188" t="str">
        <f t="shared" si="81"/>
        <v/>
      </c>
      <c r="B661" s="265"/>
      <c r="C661" s="266"/>
      <c r="D661" s="264"/>
      <c r="E661" s="278"/>
      <c r="F661" s="301">
        <f t="shared" si="79"/>
        <v>0</v>
      </c>
      <c r="G661" s="317"/>
      <c r="H661" s="282"/>
      <c r="I661" s="271"/>
      <c r="J661" s="185" t="e">
        <f>HLOOKUP('Operational Worksheet'!H661,$B$768:$AA$770,3)</f>
        <v>#N/A</v>
      </c>
      <c r="K661" s="185" t="e">
        <f t="shared" si="80"/>
        <v>#DIV/0!</v>
      </c>
      <c r="L661" s="185" t="e">
        <f t="shared" si="76"/>
        <v>#DIV/0!</v>
      </c>
      <c r="M661" s="186" t="str">
        <f t="shared" si="77"/>
        <v>PO</v>
      </c>
      <c r="N661" s="193" t="str">
        <f t="shared" si="78"/>
        <v>OK</v>
      </c>
    </row>
    <row r="662" spans="1:14" ht="14.25" customHeight="1" x14ac:dyDescent="0.25">
      <c r="A662" s="188" t="str">
        <f t="shared" si="81"/>
        <v/>
      </c>
      <c r="B662" s="265"/>
      <c r="C662" s="266"/>
      <c r="D662" s="264"/>
      <c r="E662" s="278"/>
      <c r="F662" s="301">
        <f t="shared" si="79"/>
        <v>0</v>
      </c>
      <c r="G662" s="319"/>
      <c r="H662" s="282"/>
      <c r="I662" s="271"/>
      <c r="J662" s="185" t="e">
        <f>HLOOKUP('Operational Worksheet'!H662,$B$768:$AA$770,3)</f>
        <v>#N/A</v>
      </c>
      <c r="K662" s="185" t="e">
        <f t="shared" si="80"/>
        <v>#DIV/0!</v>
      </c>
      <c r="L662" s="185" t="e">
        <f t="shared" si="76"/>
        <v>#DIV/0!</v>
      </c>
      <c r="M662" s="186" t="str">
        <f t="shared" si="77"/>
        <v>PO</v>
      </c>
      <c r="N662" s="193" t="str">
        <f t="shared" si="78"/>
        <v>OK</v>
      </c>
    </row>
    <row r="663" spans="1:14" ht="14.25" customHeight="1" x14ac:dyDescent="0.25">
      <c r="A663" s="188" t="str">
        <f t="shared" si="81"/>
        <v/>
      </c>
      <c r="B663" s="265"/>
      <c r="C663" s="266"/>
      <c r="D663" s="264"/>
      <c r="E663" s="278"/>
      <c r="F663" s="301">
        <f t="shared" si="79"/>
        <v>0</v>
      </c>
      <c r="G663" s="317"/>
      <c r="H663" s="282"/>
      <c r="I663" s="271"/>
      <c r="J663" s="185" t="e">
        <f>HLOOKUP('Operational Worksheet'!H663,$B$768:$AA$770,3)</f>
        <v>#N/A</v>
      </c>
      <c r="K663" s="185" t="e">
        <f t="shared" si="80"/>
        <v>#DIV/0!</v>
      </c>
      <c r="L663" s="185" t="e">
        <f t="shared" si="76"/>
        <v>#DIV/0!</v>
      </c>
      <c r="M663" s="186" t="str">
        <f t="shared" si="77"/>
        <v>PO</v>
      </c>
      <c r="N663" s="193" t="str">
        <f t="shared" si="78"/>
        <v>OK</v>
      </c>
    </row>
    <row r="664" spans="1:14" ht="14.25" customHeight="1" x14ac:dyDescent="0.25">
      <c r="A664" s="188" t="str">
        <f t="shared" si="81"/>
        <v/>
      </c>
      <c r="B664" s="265"/>
      <c r="C664" s="266"/>
      <c r="D664" s="264"/>
      <c r="E664" s="278"/>
      <c r="F664" s="301">
        <f t="shared" si="79"/>
        <v>0</v>
      </c>
      <c r="G664" s="317"/>
      <c r="H664" s="282"/>
      <c r="I664" s="271"/>
      <c r="J664" s="185" t="e">
        <f>HLOOKUP('Operational Worksheet'!H664,$B$768:$AA$770,3)</f>
        <v>#N/A</v>
      </c>
      <c r="K664" s="185" t="e">
        <f t="shared" si="80"/>
        <v>#DIV/0!</v>
      </c>
      <c r="L664" s="185" t="e">
        <f t="shared" si="76"/>
        <v>#DIV/0!</v>
      </c>
      <c r="M664" s="186" t="str">
        <f t="shared" si="77"/>
        <v>PO</v>
      </c>
      <c r="N664" s="193" t="str">
        <f t="shared" si="78"/>
        <v>OK</v>
      </c>
    </row>
    <row r="665" spans="1:14" ht="14.25" customHeight="1" x14ac:dyDescent="0.25">
      <c r="A665" s="188" t="str">
        <f t="shared" si="81"/>
        <v/>
      </c>
      <c r="B665" s="265"/>
      <c r="C665" s="266"/>
      <c r="D665" s="264"/>
      <c r="E665" s="278"/>
      <c r="F665" s="301">
        <f t="shared" si="79"/>
        <v>0</v>
      </c>
      <c r="G665" s="317"/>
      <c r="H665" s="282"/>
      <c r="I665" s="271"/>
      <c r="J665" s="185" t="e">
        <f>HLOOKUP('Operational Worksheet'!H665,$B$768:$AA$770,3)</f>
        <v>#N/A</v>
      </c>
      <c r="K665" s="185" t="e">
        <f t="shared" si="80"/>
        <v>#DIV/0!</v>
      </c>
      <c r="L665" s="185" t="e">
        <f t="shared" si="76"/>
        <v>#DIV/0!</v>
      </c>
      <c r="M665" s="186" t="str">
        <f t="shared" si="77"/>
        <v>PO</v>
      </c>
      <c r="N665" s="193" t="str">
        <f t="shared" si="78"/>
        <v>OK</v>
      </c>
    </row>
    <row r="666" spans="1:14" ht="14.25" customHeight="1" x14ac:dyDescent="0.25">
      <c r="A666" s="188" t="str">
        <f t="shared" si="81"/>
        <v/>
      </c>
      <c r="B666" s="265"/>
      <c r="C666" s="266"/>
      <c r="D666" s="264"/>
      <c r="E666" s="278"/>
      <c r="F666" s="301">
        <f t="shared" si="79"/>
        <v>0</v>
      </c>
      <c r="G666" s="317"/>
      <c r="H666" s="282"/>
      <c r="I666" s="271"/>
      <c r="J666" s="185" t="e">
        <f>HLOOKUP('Operational Worksheet'!H666,$B$768:$AA$770,3)</f>
        <v>#N/A</v>
      </c>
      <c r="K666" s="185" t="e">
        <f t="shared" si="80"/>
        <v>#DIV/0!</v>
      </c>
      <c r="L666" s="185" t="e">
        <f t="shared" si="76"/>
        <v>#DIV/0!</v>
      </c>
      <c r="M666" s="186" t="str">
        <f t="shared" si="77"/>
        <v>PO</v>
      </c>
      <c r="N666" s="193" t="str">
        <f t="shared" si="78"/>
        <v>OK</v>
      </c>
    </row>
    <row r="667" spans="1:14" ht="14.25" customHeight="1" x14ac:dyDescent="0.25">
      <c r="A667" s="188" t="str">
        <f t="shared" si="81"/>
        <v/>
      </c>
      <c r="B667" s="265"/>
      <c r="C667" s="266"/>
      <c r="D667" s="264"/>
      <c r="E667" s="278"/>
      <c r="F667" s="301">
        <f t="shared" si="79"/>
        <v>0</v>
      </c>
      <c r="G667" s="319"/>
      <c r="H667" s="282"/>
      <c r="I667" s="271"/>
      <c r="J667" s="185" t="e">
        <f>HLOOKUP('Operational Worksheet'!H667,$B$768:$AA$770,3)</f>
        <v>#N/A</v>
      </c>
      <c r="K667" s="185" t="e">
        <f t="shared" si="80"/>
        <v>#DIV/0!</v>
      </c>
      <c r="L667" s="185" t="e">
        <f t="shared" si="76"/>
        <v>#DIV/0!</v>
      </c>
      <c r="M667" s="186" t="str">
        <f t="shared" si="77"/>
        <v>PO</v>
      </c>
      <c r="N667" s="193" t="str">
        <f t="shared" si="78"/>
        <v>OK</v>
      </c>
    </row>
    <row r="668" spans="1:14" ht="14.25" customHeight="1" x14ac:dyDescent="0.25">
      <c r="A668" s="188" t="str">
        <f t="shared" si="81"/>
        <v/>
      </c>
      <c r="B668" s="265"/>
      <c r="C668" s="266"/>
      <c r="D668" s="264"/>
      <c r="E668" s="278"/>
      <c r="F668" s="301">
        <f t="shared" si="79"/>
        <v>0</v>
      </c>
      <c r="G668" s="317"/>
      <c r="H668" s="282"/>
      <c r="I668" s="271"/>
      <c r="J668" s="185" t="e">
        <f>HLOOKUP('Operational Worksheet'!H668,$B$768:$AA$770,3)</f>
        <v>#N/A</v>
      </c>
      <c r="K668" s="185" t="e">
        <f t="shared" si="80"/>
        <v>#DIV/0!</v>
      </c>
      <c r="L668" s="185" t="e">
        <f t="shared" si="76"/>
        <v>#DIV/0!</v>
      </c>
      <c r="M668" s="186" t="str">
        <f t="shared" si="77"/>
        <v>PO</v>
      </c>
      <c r="N668" s="193" t="str">
        <f t="shared" si="78"/>
        <v>OK</v>
      </c>
    </row>
    <row r="669" spans="1:14" ht="14.25" customHeight="1" x14ac:dyDescent="0.25">
      <c r="A669" s="188" t="str">
        <f t="shared" si="81"/>
        <v/>
      </c>
      <c r="B669" s="265"/>
      <c r="C669" s="266"/>
      <c r="D669" s="264"/>
      <c r="E669" s="278"/>
      <c r="F669" s="301">
        <f t="shared" si="79"/>
        <v>0</v>
      </c>
      <c r="G669" s="317"/>
      <c r="H669" s="282"/>
      <c r="I669" s="271"/>
      <c r="J669" s="185" t="e">
        <f>HLOOKUP('Operational Worksheet'!H669,$B$768:$AA$770,3)</f>
        <v>#N/A</v>
      </c>
      <c r="K669" s="185" t="e">
        <f t="shared" si="80"/>
        <v>#DIV/0!</v>
      </c>
      <c r="L669" s="185" t="e">
        <f t="shared" si="76"/>
        <v>#DIV/0!</v>
      </c>
      <c r="M669" s="186" t="str">
        <f t="shared" si="77"/>
        <v>PO</v>
      </c>
      <c r="N669" s="193" t="str">
        <f t="shared" si="78"/>
        <v>OK</v>
      </c>
    </row>
    <row r="670" spans="1:14" ht="14.25" customHeight="1" x14ac:dyDescent="0.25">
      <c r="A670" s="188" t="str">
        <f t="shared" si="81"/>
        <v/>
      </c>
      <c r="B670" s="265"/>
      <c r="C670" s="266"/>
      <c r="D670" s="264"/>
      <c r="E670" s="278"/>
      <c r="F670" s="301">
        <f t="shared" si="79"/>
        <v>0</v>
      </c>
      <c r="G670" s="317"/>
      <c r="H670" s="282"/>
      <c r="I670" s="271"/>
      <c r="J670" s="185" t="e">
        <f>HLOOKUP('Operational Worksheet'!H670,$B$768:$AA$770,3)</f>
        <v>#N/A</v>
      </c>
      <c r="K670" s="185" t="e">
        <f t="shared" si="80"/>
        <v>#DIV/0!</v>
      </c>
      <c r="L670" s="185" t="e">
        <f t="shared" si="76"/>
        <v>#DIV/0!</v>
      </c>
      <c r="M670" s="186" t="str">
        <f t="shared" si="77"/>
        <v>PO</v>
      </c>
      <c r="N670" s="193" t="str">
        <f t="shared" si="78"/>
        <v>OK</v>
      </c>
    </row>
    <row r="671" spans="1:14" ht="14.25" customHeight="1" x14ac:dyDescent="0.25">
      <c r="A671" s="188" t="str">
        <f t="shared" si="81"/>
        <v/>
      </c>
      <c r="B671" s="265"/>
      <c r="C671" s="266"/>
      <c r="D671" s="264"/>
      <c r="E671" s="278"/>
      <c r="F671" s="301">
        <f t="shared" si="79"/>
        <v>0</v>
      </c>
      <c r="G671" s="317"/>
      <c r="H671" s="282"/>
      <c r="I671" s="271"/>
      <c r="J671" s="185" t="e">
        <f>HLOOKUP('Operational Worksheet'!H671,$B$768:$AA$770,3)</f>
        <v>#N/A</v>
      </c>
      <c r="K671" s="185" t="e">
        <f t="shared" si="80"/>
        <v>#DIV/0!</v>
      </c>
      <c r="L671" s="185" t="e">
        <f t="shared" si="76"/>
        <v>#DIV/0!</v>
      </c>
      <c r="M671" s="186" t="str">
        <f t="shared" si="77"/>
        <v>PO</v>
      </c>
      <c r="N671" s="193" t="str">
        <f t="shared" si="78"/>
        <v>OK</v>
      </c>
    </row>
    <row r="672" spans="1:14" ht="14.25" customHeight="1" x14ac:dyDescent="0.25">
      <c r="A672" s="188" t="str">
        <f t="shared" si="81"/>
        <v/>
      </c>
      <c r="B672" s="265"/>
      <c r="C672" s="266"/>
      <c r="D672" s="264"/>
      <c r="E672" s="278"/>
      <c r="F672" s="301">
        <f t="shared" si="79"/>
        <v>0</v>
      </c>
      <c r="G672" s="319"/>
      <c r="H672" s="282"/>
      <c r="I672" s="271"/>
      <c r="J672" s="185" t="e">
        <f>HLOOKUP('Operational Worksheet'!H672,$B$768:$AA$770,3)</f>
        <v>#N/A</v>
      </c>
      <c r="K672" s="185" t="e">
        <f t="shared" si="80"/>
        <v>#DIV/0!</v>
      </c>
      <c r="L672" s="185" t="e">
        <f t="shared" si="76"/>
        <v>#DIV/0!</v>
      </c>
      <c r="M672" s="186" t="str">
        <f t="shared" si="77"/>
        <v>PO</v>
      </c>
      <c r="N672" s="193" t="str">
        <f t="shared" si="78"/>
        <v>OK</v>
      </c>
    </row>
    <row r="673" spans="1:14" ht="14.25" customHeight="1" x14ac:dyDescent="0.25">
      <c r="A673" s="188" t="str">
        <f t="shared" si="81"/>
        <v/>
      </c>
      <c r="B673" s="265"/>
      <c r="C673" s="266"/>
      <c r="D673" s="264"/>
      <c r="E673" s="278"/>
      <c r="F673" s="301">
        <f t="shared" si="79"/>
        <v>0</v>
      </c>
      <c r="G673" s="317"/>
      <c r="H673" s="282"/>
      <c r="I673" s="271"/>
      <c r="J673" s="185" t="e">
        <f>HLOOKUP('Operational Worksheet'!H673,$B$768:$AA$770,3)</f>
        <v>#N/A</v>
      </c>
      <c r="K673" s="185" t="e">
        <f t="shared" si="80"/>
        <v>#DIV/0!</v>
      </c>
      <c r="L673" s="185" t="e">
        <f t="shared" si="76"/>
        <v>#DIV/0!</v>
      </c>
      <c r="M673" s="186" t="str">
        <f t="shared" si="77"/>
        <v>PO</v>
      </c>
      <c r="N673" s="193" t="str">
        <f t="shared" si="78"/>
        <v>OK</v>
      </c>
    </row>
    <row r="674" spans="1:14" ht="14.25" customHeight="1" x14ac:dyDescent="0.25">
      <c r="A674" s="188" t="str">
        <f t="shared" si="81"/>
        <v/>
      </c>
      <c r="B674" s="265"/>
      <c r="C674" s="266"/>
      <c r="D674" s="264"/>
      <c r="E674" s="278"/>
      <c r="F674" s="301">
        <f t="shared" si="79"/>
        <v>0</v>
      </c>
      <c r="G674" s="317"/>
      <c r="H674" s="282"/>
      <c r="I674" s="271"/>
      <c r="J674" s="185" t="e">
        <f>HLOOKUP('Operational Worksheet'!H674,$B$768:$AA$770,3)</f>
        <v>#N/A</v>
      </c>
      <c r="K674" s="185" t="e">
        <f t="shared" si="80"/>
        <v>#DIV/0!</v>
      </c>
      <c r="L674" s="185" t="e">
        <f t="shared" si="76"/>
        <v>#DIV/0!</v>
      </c>
      <c r="M674" s="186" t="str">
        <f t="shared" si="77"/>
        <v>PO</v>
      </c>
      <c r="N674" s="193" t="str">
        <f t="shared" si="78"/>
        <v>OK</v>
      </c>
    </row>
    <row r="675" spans="1:14" ht="14.25" customHeight="1" x14ac:dyDescent="0.25">
      <c r="A675" s="188" t="str">
        <f t="shared" si="81"/>
        <v/>
      </c>
      <c r="B675" s="265"/>
      <c r="C675" s="266"/>
      <c r="D675" s="264"/>
      <c r="E675" s="278"/>
      <c r="F675" s="301">
        <f t="shared" si="79"/>
        <v>0</v>
      </c>
      <c r="G675" s="317"/>
      <c r="H675" s="282"/>
      <c r="I675" s="271"/>
      <c r="J675" s="185" t="e">
        <f>HLOOKUP('Operational Worksheet'!H675,$B$768:$AA$770,3)</f>
        <v>#N/A</v>
      </c>
      <c r="K675" s="185" t="e">
        <f t="shared" si="80"/>
        <v>#DIV/0!</v>
      </c>
      <c r="L675" s="185" t="e">
        <f t="shared" si="76"/>
        <v>#DIV/0!</v>
      </c>
      <c r="M675" s="186" t="str">
        <f t="shared" si="77"/>
        <v>PO</v>
      </c>
      <c r="N675" s="193" t="str">
        <f t="shared" si="78"/>
        <v>OK</v>
      </c>
    </row>
    <row r="676" spans="1:14" ht="14.25" customHeight="1" x14ac:dyDescent="0.25">
      <c r="A676" s="188" t="str">
        <f t="shared" si="81"/>
        <v/>
      </c>
      <c r="B676" s="265"/>
      <c r="C676" s="266"/>
      <c r="D676" s="264"/>
      <c r="E676" s="278"/>
      <c r="F676" s="301">
        <f t="shared" si="79"/>
        <v>0</v>
      </c>
      <c r="G676" s="317"/>
      <c r="H676" s="282"/>
      <c r="I676" s="271"/>
      <c r="J676" s="185" t="e">
        <f>HLOOKUP('Operational Worksheet'!H676,$B$768:$AA$770,3)</f>
        <v>#N/A</v>
      </c>
      <c r="K676" s="185" t="e">
        <f t="shared" si="80"/>
        <v>#DIV/0!</v>
      </c>
      <c r="L676" s="185" t="e">
        <f t="shared" si="76"/>
        <v>#DIV/0!</v>
      </c>
      <c r="M676" s="186" t="str">
        <f t="shared" si="77"/>
        <v>PO</v>
      </c>
      <c r="N676" s="193" t="str">
        <f t="shared" si="78"/>
        <v>OK</v>
      </c>
    </row>
    <row r="677" spans="1:14" ht="14.25" customHeight="1" x14ac:dyDescent="0.25">
      <c r="A677" s="188" t="str">
        <f t="shared" si="81"/>
        <v/>
      </c>
      <c r="B677" s="265"/>
      <c r="C677" s="266"/>
      <c r="D677" s="264"/>
      <c r="E677" s="278"/>
      <c r="F677" s="301">
        <f t="shared" si="79"/>
        <v>0</v>
      </c>
      <c r="G677" s="319"/>
      <c r="H677" s="282"/>
      <c r="I677" s="271"/>
      <c r="J677" s="185" t="e">
        <f>HLOOKUP('Operational Worksheet'!H677,$B$768:$AA$770,3)</f>
        <v>#N/A</v>
      </c>
      <c r="K677" s="185" t="e">
        <f t="shared" si="80"/>
        <v>#DIV/0!</v>
      </c>
      <c r="L677" s="185" t="e">
        <f t="shared" si="76"/>
        <v>#DIV/0!</v>
      </c>
      <c r="M677" s="186" t="str">
        <f t="shared" si="77"/>
        <v>PO</v>
      </c>
      <c r="N677" s="193" t="str">
        <f t="shared" si="78"/>
        <v>OK</v>
      </c>
    </row>
    <row r="678" spans="1:14" ht="14.25" customHeight="1" x14ac:dyDescent="0.25">
      <c r="A678" s="188" t="str">
        <f t="shared" si="81"/>
        <v/>
      </c>
      <c r="B678" s="265"/>
      <c r="C678" s="266"/>
      <c r="D678" s="264"/>
      <c r="E678" s="278"/>
      <c r="F678" s="301">
        <f t="shared" si="79"/>
        <v>0</v>
      </c>
      <c r="G678" s="317"/>
      <c r="H678" s="282"/>
      <c r="I678" s="271"/>
      <c r="J678" s="185" t="e">
        <f>HLOOKUP('Operational Worksheet'!H678,$B$768:$AA$770,3)</f>
        <v>#N/A</v>
      </c>
      <c r="K678" s="185" t="e">
        <f t="shared" si="80"/>
        <v>#DIV/0!</v>
      </c>
      <c r="L678" s="185" t="e">
        <f t="shared" si="76"/>
        <v>#DIV/0!</v>
      </c>
      <c r="M678" s="186" t="str">
        <f t="shared" si="77"/>
        <v>PO</v>
      </c>
      <c r="N678" s="193" t="str">
        <f t="shared" si="78"/>
        <v>OK</v>
      </c>
    </row>
    <row r="679" spans="1:14" ht="14.25" customHeight="1" x14ac:dyDescent="0.25">
      <c r="A679" s="194" t="str">
        <f t="shared" si="81"/>
        <v/>
      </c>
      <c r="B679" s="267"/>
      <c r="C679" s="268"/>
      <c r="D679" s="294"/>
      <c r="E679" s="295"/>
      <c r="F679" s="301">
        <f t="shared" si="79"/>
        <v>0</v>
      </c>
      <c r="G679" s="318"/>
      <c r="H679" s="296"/>
      <c r="I679" s="297"/>
      <c r="J679" s="185" t="e">
        <f>HLOOKUP('Operational Worksheet'!H679,$B$768:$AA$770,3)</f>
        <v>#N/A</v>
      </c>
      <c r="K679" s="185" t="e">
        <f t="shared" si="80"/>
        <v>#DIV/0!</v>
      </c>
      <c r="L679" s="292" t="e">
        <f t="shared" si="76"/>
        <v>#DIV/0!</v>
      </c>
      <c r="M679" s="293" t="str">
        <f t="shared" si="77"/>
        <v>PO</v>
      </c>
      <c r="N679" s="197" t="str">
        <f t="shared" si="78"/>
        <v>OK</v>
      </c>
    </row>
    <row r="680" spans="1:14" ht="14.25" customHeight="1" x14ac:dyDescent="0.25">
      <c r="A680" s="188" t="str">
        <f t="shared" ref="A680:A703" si="82">IF(M680=MIN($M$680:$M$703),1,"")</f>
        <v/>
      </c>
      <c r="B680" s="285"/>
      <c r="C680" s="266"/>
      <c r="D680" s="264"/>
      <c r="E680" s="278"/>
      <c r="F680" s="301">
        <f t="shared" si="79"/>
        <v>0</v>
      </c>
      <c r="G680" s="317"/>
      <c r="H680" s="282"/>
      <c r="I680" s="271"/>
      <c r="J680" s="185" t="e">
        <f>HLOOKUP('Operational Worksheet'!H680,$B$768:$AA$770,3)</f>
        <v>#N/A</v>
      </c>
      <c r="K680" s="185" t="e">
        <f t="shared" si="80"/>
        <v>#DIV/0!</v>
      </c>
      <c r="L680" s="286" t="e">
        <f t="shared" si="76"/>
        <v>#DIV/0!</v>
      </c>
      <c r="M680" s="287" t="str">
        <f t="shared" si="77"/>
        <v>PO</v>
      </c>
      <c r="N680" s="193" t="str">
        <f t="shared" si="78"/>
        <v>OK</v>
      </c>
    </row>
    <row r="681" spans="1:14" ht="14.25" customHeight="1" x14ac:dyDescent="0.25">
      <c r="A681" s="188" t="str">
        <f t="shared" si="82"/>
        <v/>
      </c>
      <c r="B681" s="265"/>
      <c r="C681" s="266"/>
      <c r="D681" s="264"/>
      <c r="E681" s="278"/>
      <c r="F681" s="301">
        <f t="shared" si="79"/>
        <v>0</v>
      </c>
      <c r="G681" s="317"/>
      <c r="H681" s="282"/>
      <c r="I681" s="271"/>
      <c r="J681" s="185" t="e">
        <f>HLOOKUP('Operational Worksheet'!H681,$B$768:$AA$770,3)</f>
        <v>#N/A</v>
      </c>
      <c r="K681" s="185" t="e">
        <f t="shared" si="80"/>
        <v>#DIV/0!</v>
      </c>
      <c r="L681" s="185" t="e">
        <f t="shared" si="76"/>
        <v>#DIV/0!</v>
      </c>
      <c r="M681" s="186" t="str">
        <f t="shared" si="77"/>
        <v>PO</v>
      </c>
      <c r="N681" s="193" t="str">
        <f t="shared" si="78"/>
        <v>OK</v>
      </c>
    </row>
    <row r="682" spans="1:14" ht="14.25" customHeight="1" x14ac:dyDescent="0.25">
      <c r="A682" s="188" t="str">
        <f t="shared" si="82"/>
        <v/>
      </c>
      <c r="B682" s="265"/>
      <c r="C682" s="266"/>
      <c r="D682" s="264"/>
      <c r="E682" s="278"/>
      <c r="F682" s="301">
        <f t="shared" si="79"/>
        <v>0</v>
      </c>
      <c r="G682" s="319"/>
      <c r="H682" s="282"/>
      <c r="I682" s="271"/>
      <c r="J682" s="185" t="e">
        <f>HLOOKUP('Operational Worksheet'!H682,$B$768:$AA$770,3)</f>
        <v>#N/A</v>
      </c>
      <c r="K682" s="185" t="e">
        <f t="shared" si="80"/>
        <v>#DIV/0!</v>
      </c>
      <c r="L682" s="185" t="e">
        <f t="shared" si="76"/>
        <v>#DIV/0!</v>
      </c>
      <c r="M682" s="186" t="str">
        <f t="shared" si="77"/>
        <v>PO</v>
      </c>
      <c r="N682" s="193" t="str">
        <f t="shared" si="78"/>
        <v>OK</v>
      </c>
    </row>
    <row r="683" spans="1:14" ht="14.25" customHeight="1" x14ac:dyDescent="0.25">
      <c r="A683" s="188" t="str">
        <f t="shared" si="82"/>
        <v/>
      </c>
      <c r="B683" s="265"/>
      <c r="C683" s="266"/>
      <c r="D683" s="264"/>
      <c r="E683" s="278"/>
      <c r="F683" s="301">
        <f t="shared" si="79"/>
        <v>0</v>
      </c>
      <c r="G683" s="317"/>
      <c r="H683" s="282"/>
      <c r="I683" s="271"/>
      <c r="J683" s="185" t="e">
        <f>HLOOKUP('Operational Worksheet'!H683,$B$768:$AA$770,3)</f>
        <v>#N/A</v>
      </c>
      <c r="K683" s="185" t="e">
        <f t="shared" si="80"/>
        <v>#DIV/0!</v>
      </c>
      <c r="L683" s="185" t="e">
        <f t="shared" si="76"/>
        <v>#DIV/0!</v>
      </c>
      <c r="M683" s="186" t="str">
        <f t="shared" si="77"/>
        <v>PO</v>
      </c>
      <c r="N683" s="193" t="str">
        <f t="shared" si="78"/>
        <v>OK</v>
      </c>
    </row>
    <row r="684" spans="1:14" ht="14.25" customHeight="1" x14ac:dyDescent="0.25">
      <c r="A684" s="188" t="str">
        <f t="shared" si="82"/>
        <v/>
      </c>
      <c r="B684" s="265"/>
      <c r="C684" s="266"/>
      <c r="D684" s="264"/>
      <c r="E684" s="278"/>
      <c r="F684" s="301">
        <f t="shared" si="79"/>
        <v>0</v>
      </c>
      <c r="G684" s="317"/>
      <c r="H684" s="282"/>
      <c r="I684" s="271"/>
      <c r="J684" s="185" t="e">
        <f>HLOOKUP('Operational Worksheet'!H684,$B$768:$AA$770,3)</f>
        <v>#N/A</v>
      </c>
      <c r="K684" s="185" t="e">
        <f t="shared" si="80"/>
        <v>#DIV/0!</v>
      </c>
      <c r="L684" s="185" t="e">
        <f t="shared" si="76"/>
        <v>#DIV/0!</v>
      </c>
      <c r="M684" s="186" t="str">
        <f t="shared" si="77"/>
        <v>PO</v>
      </c>
      <c r="N684" s="193" t="str">
        <f t="shared" si="78"/>
        <v>OK</v>
      </c>
    </row>
    <row r="685" spans="1:14" ht="14.25" customHeight="1" x14ac:dyDescent="0.25">
      <c r="A685" s="188" t="str">
        <f t="shared" si="82"/>
        <v/>
      </c>
      <c r="B685" s="265"/>
      <c r="C685" s="266"/>
      <c r="D685" s="264"/>
      <c r="E685" s="278"/>
      <c r="F685" s="301">
        <f t="shared" si="79"/>
        <v>0</v>
      </c>
      <c r="G685" s="317"/>
      <c r="H685" s="282"/>
      <c r="I685" s="271"/>
      <c r="J685" s="185" t="e">
        <f>HLOOKUP('Operational Worksheet'!H685,$B$768:$AA$770,3)</f>
        <v>#N/A</v>
      </c>
      <c r="K685" s="185" t="e">
        <f t="shared" si="80"/>
        <v>#DIV/0!</v>
      </c>
      <c r="L685" s="185" t="e">
        <f t="shared" si="76"/>
        <v>#DIV/0!</v>
      </c>
      <c r="M685" s="186" t="str">
        <f t="shared" si="77"/>
        <v>PO</v>
      </c>
      <c r="N685" s="193" t="str">
        <f t="shared" si="78"/>
        <v>OK</v>
      </c>
    </row>
    <row r="686" spans="1:14" ht="14.25" customHeight="1" x14ac:dyDescent="0.25">
      <c r="A686" s="188" t="str">
        <f t="shared" si="82"/>
        <v/>
      </c>
      <c r="B686" s="265"/>
      <c r="C686" s="266"/>
      <c r="D686" s="264"/>
      <c r="E686" s="278"/>
      <c r="F686" s="301">
        <f t="shared" si="79"/>
        <v>0</v>
      </c>
      <c r="G686" s="317"/>
      <c r="H686" s="282"/>
      <c r="I686" s="271"/>
      <c r="J686" s="185" t="e">
        <f>HLOOKUP('Operational Worksheet'!H686,$B$768:$AA$770,3)</f>
        <v>#N/A</v>
      </c>
      <c r="K686" s="185" t="e">
        <f t="shared" si="80"/>
        <v>#DIV/0!</v>
      </c>
      <c r="L686" s="185" t="e">
        <f t="shared" si="76"/>
        <v>#DIV/0!</v>
      </c>
      <c r="M686" s="186" t="str">
        <f t="shared" si="77"/>
        <v>PO</v>
      </c>
      <c r="N686" s="193" t="str">
        <f t="shared" si="78"/>
        <v>OK</v>
      </c>
    </row>
    <row r="687" spans="1:14" ht="14.25" customHeight="1" x14ac:dyDescent="0.25">
      <c r="A687" s="188" t="str">
        <f t="shared" si="82"/>
        <v/>
      </c>
      <c r="B687" s="265"/>
      <c r="C687" s="266"/>
      <c r="D687" s="264"/>
      <c r="E687" s="278"/>
      <c r="F687" s="301">
        <f t="shared" si="79"/>
        <v>0</v>
      </c>
      <c r="G687" s="319"/>
      <c r="H687" s="282"/>
      <c r="I687" s="271"/>
      <c r="J687" s="185" t="e">
        <f>HLOOKUP('Operational Worksheet'!H687,$B$768:$AA$770,3)</f>
        <v>#N/A</v>
      </c>
      <c r="K687" s="185" t="e">
        <f t="shared" si="80"/>
        <v>#DIV/0!</v>
      </c>
      <c r="L687" s="185" t="e">
        <f t="shared" si="76"/>
        <v>#DIV/0!</v>
      </c>
      <c r="M687" s="186" t="str">
        <f t="shared" si="77"/>
        <v>PO</v>
      </c>
      <c r="N687" s="193" t="str">
        <f t="shared" si="78"/>
        <v>OK</v>
      </c>
    </row>
    <row r="688" spans="1:14" ht="14.25" customHeight="1" x14ac:dyDescent="0.25">
      <c r="A688" s="188" t="str">
        <f t="shared" si="82"/>
        <v/>
      </c>
      <c r="B688" s="265"/>
      <c r="C688" s="266"/>
      <c r="D688" s="264"/>
      <c r="E688" s="278"/>
      <c r="F688" s="301">
        <f t="shared" si="79"/>
        <v>0</v>
      </c>
      <c r="G688" s="317"/>
      <c r="H688" s="282"/>
      <c r="I688" s="271"/>
      <c r="J688" s="185" t="e">
        <f>HLOOKUP('Operational Worksheet'!H688,$B$768:$AA$770,3)</f>
        <v>#N/A</v>
      </c>
      <c r="K688" s="185" t="e">
        <f t="shared" si="80"/>
        <v>#DIV/0!</v>
      </c>
      <c r="L688" s="185" t="e">
        <f t="shared" si="76"/>
        <v>#DIV/0!</v>
      </c>
      <c r="M688" s="186" t="str">
        <f t="shared" si="77"/>
        <v>PO</v>
      </c>
      <c r="N688" s="193" t="str">
        <f t="shared" si="78"/>
        <v>OK</v>
      </c>
    </row>
    <row r="689" spans="1:14" ht="14.25" customHeight="1" x14ac:dyDescent="0.25">
      <c r="A689" s="188" t="str">
        <f t="shared" si="82"/>
        <v/>
      </c>
      <c r="B689" s="265"/>
      <c r="C689" s="266"/>
      <c r="D689" s="264"/>
      <c r="E689" s="278"/>
      <c r="F689" s="301">
        <f t="shared" si="79"/>
        <v>0</v>
      </c>
      <c r="G689" s="317"/>
      <c r="H689" s="282"/>
      <c r="I689" s="271"/>
      <c r="J689" s="185" t="e">
        <f>HLOOKUP('Operational Worksheet'!H689,$B$768:$AA$770,3)</f>
        <v>#N/A</v>
      </c>
      <c r="K689" s="185" t="e">
        <f t="shared" si="80"/>
        <v>#DIV/0!</v>
      </c>
      <c r="L689" s="185" t="e">
        <f t="shared" si="76"/>
        <v>#DIV/0!</v>
      </c>
      <c r="M689" s="186" t="str">
        <f t="shared" si="77"/>
        <v>PO</v>
      </c>
      <c r="N689" s="193" t="str">
        <f t="shared" si="78"/>
        <v>OK</v>
      </c>
    </row>
    <row r="690" spans="1:14" ht="14.25" customHeight="1" x14ac:dyDescent="0.25">
      <c r="A690" s="188" t="str">
        <f t="shared" si="82"/>
        <v/>
      </c>
      <c r="B690" s="265"/>
      <c r="C690" s="266"/>
      <c r="D690" s="264"/>
      <c r="E690" s="278"/>
      <c r="F690" s="301">
        <f t="shared" si="79"/>
        <v>0</v>
      </c>
      <c r="G690" s="317"/>
      <c r="H690" s="282"/>
      <c r="I690" s="271"/>
      <c r="J690" s="185" t="e">
        <f>HLOOKUP('Operational Worksheet'!H690,$B$768:$AA$770,3)</f>
        <v>#N/A</v>
      </c>
      <c r="K690" s="185" t="e">
        <f t="shared" si="80"/>
        <v>#DIV/0!</v>
      </c>
      <c r="L690" s="185" t="e">
        <f t="shared" si="76"/>
        <v>#DIV/0!</v>
      </c>
      <c r="M690" s="186" t="str">
        <f t="shared" si="77"/>
        <v>PO</v>
      </c>
      <c r="N690" s="193" t="str">
        <f t="shared" si="78"/>
        <v>OK</v>
      </c>
    </row>
    <row r="691" spans="1:14" ht="14.25" customHeight="1" x14ac:dyDescent="0.25">
      <c r="A691" s="188" t="str">
        <f t="shared" si="82"/>
        <v/>
      </c>
      <c r="B691" s="265"/>
      <c r="C691" s="266"/>
      <c r="D691" s="264"/>
      <c r="E691" s="278"/>
      <c r="F691" s="301">
        <f t="shared" si="79"/>
        <v>0</v>
      </c>
      <c r="G691" s="317"/>
      <c r="H691" s="282"/>
      <c r="I691" s="271"/>
      <c r="J691" s="185" t="e">
        <f>HLOOKUP('Operational Worksheet'!H691,$B$768:$AA$770,3)</f>
        <v>#N/A</v>
      </c>
      <c r="K691" s="185" t="e">
        <f t="shared" si="80"/>
        <v>#DIV/0!</v>
      </c>
      <c r="L691" s="185" t="e">
        <f t="shared" si="76"/>
        <v>#DIV/0!</v>
      </c>
      <c r="M691" s="186" t="str">
        <f t="shared" si="77"/>
        <v>PO</v>
      </c>
      <c r="N691" s="193" t="str">
        <f t="shared" si="78"/>
        <v>OK</v>
      </c>
    </row>
    <row r="692" spans="1:14" ht="14.25" customHeight="1" x14ac:dyDescent="0.25">
      <c r="A692" s="188" t="str">
        <f t="shared" si="82"/>
        <v/>
      </c>
      <c r="B692" s="265"/>
      <c r="C692" s="266"/>
      <c r="D692" s="264"/>
      <c r="E692" s="278"/>
      <c r="F692" s="301">
        <f t="shared" si="79"/>
        <v>0</v>
      </c>
      <c r="G692" s="319"/>
      <c r="H692" s="282"/>
      <c r="I692" s="271"/>
      <c r="J692" s="185" t="e">
        <f>HLOOKUP('Operational Worksheet'!H692,$B$768:$AA$770,3)</f>
        <v>#N/A</v>
      </c>
      <c r="K692" s="185" t="e">
        <f t="shared" si="80"/>
        <v>#DIV/0!</v>
      </c>
      <c r="L692" s="185" t="e">
        <f t="shared" si="76"/>
        <v>#DIV/0!</v>
      </c>
      <c r="M692" s="186" t="str">
        <f t="shared" si="77"/>
        <v>PO</v>
      </c>
      <c r="N692" s="193" t="str">
        <f t="shared" si="78"/>
        <v>OK</v>
      </c>
    </row>
    <row r="693" spans="1:14" ht="14.25" customHeight="1" x14ac:dyDescent="0.25">
      <c r="A693" s="188" t="str">
        <f t="shared" si="82"/>
        <v/>
      </c>
      <c r="B693" s="265"/>
      <c r="C693" s="266"/>
      <c r="D693" s="264"/>
      <c r="E693" s="278"/>
      <c r="F693" s="301">
        <f t="shared" si="79"/>
        <v>0</v>
      </c>
      <c r="G693" s="317"/>
      <c r="H693" s="282"/>
      <c r="I693" s="271"/>
      <c r="J693" s="185" t="e">
        <f>HLOOKUP('Operational Worksheet'!H693,$B$768:$AA$770,3)</f>
        <v>#N/A</v>
      </c>
      <c r="K693" s="185" t="e">
        <f t="shared" si="80"/>
        <v>#DIV/0!</v>
      </c>
      <c r="L693" s="185" t="e">
        <f t="shared" si="76"/>
        <v>#DIV/0!</v>
      </c>
      <c r="M693" s="186" t="str">
        <f t="shared" si="77"/>
        <v>PO</v>
      </c>
      <c r="N693" s="193" t="str">
        <f t="shared" si="78"/>
        <v>OK</v>
      </c>
    </row>
    <row r="694" spans="1:14" ht="14.25" customHeight="1" x14ac:dyDescent="0.25">
      <c r="A694" s="188" t="str">
        <f t="shared" si="82"/>
        <v/>
      </c>
      <c r="B694" s="265"/>
      <c r="C694" s="266"/>
      <c r="D694" s="264"/>
      <c r="E694" s="278"/>
      <c r="F694" s="301">
        <f t="shared" si="79"/>
        <v>0</v>
      </c>
      <c r="G694" s="317"/>
      <c r="H694" s="282"/>
      <c r="I694" s="271"/>
      <c r="J694" s="185" t="e">
        <f>HLOOKUP('Operational Worksheet'!H694,$B$768:$AA$770,3)</f>
        <v>#N/A</v>
      </c>
      <c r="K694" s="185" t="e">
        <f t="shared" si="80"/>
        <v>#DIV/0!</v>
      </c>
      <c r="L694" s="185" t="e">
        <f t="shared" si="76"/>
        <v>#DIV/0!</v>
      </c>
      <c r="M694" s="186" t="str">
        <f t="shared" si="77"/>
        <v>PO</v>
      </c>
      <c r="N694" s="193" t="str">
        <f t="shared" si="78"/>
        <v>OK</v>
      </c>
    </row>
    <row r="695" spans="1:14" ht="14.25" customHeight="1" x14ac:dyDescent="0.25">
      <c r="A695" s="188" t="str">
        <f t="shared" si="82"/>
        <v/>
      </c>
      <c r="B695" s="265"/>
      <c r="C695" s="266"/>
      <c r="D695" s="264"/>
      <c r="E695" s="278"/>
      <c r="F695" s="301">
        <f t="shared" si="79"/>
        <v>0</v>
      </c>
      <c r="G695" s="317"/>
      <c r="H695" s="282"/>
      <c r="I695" s="271"/>
      <c r="J695" s="185" t="e">
        <f>HLOOKUP('Operational Worksheet'!H695,$B$768:$AA$770,3)</f>
        <v>#N/A</v>
      </c>
      <c r="K695" s="185" t="e">
        <f t="shared" si="80"/>
        <v>#DIV/0!</v>
      </c>
      <c r="L695" s="185" t="e">
        <f t="shared" si="76"/>
        <v>#DIV/0!</v>
      </c>
      <c r="M695" s="186" t="str">
        <f t="shared" si="77"/>
        <v>PO</v>
      </c>
      <c r="N695" s="193" t="str">
        <f t="shared" si="78"/>
        <v>OK</v>
      </c>
    </row>
    <row r="696" spans="1:14" ht="14.25" customHeight="1" x14ac:dyDescent="0.25">
      <c r="A696" s="188" t="str">
        <f t="shared" si="82"/>
        <v/>
      </c>
      <c r="B696" s="265"/>
      <c r="C696" s="266"/>
      <c r="D696" s="264"/>
      <c r="E696" s="278"/>
      <c r="F696" s="301">
        <f t="shared" si="79"/>
        <v>0</v>
      </c>
      <c r="G696" s="317"/>
      <c r="H696" s="282"/>
      <c r="I696" s="271"/>
      <c r="J696" s="185" t="e">
        <f>HLOOKUP('Operational Worksheet'!H696,$B$768:$AA$770,3)</f>
        <v>#N/A</v>
      </c>
      <c r="K696" s="185" t="e">
        <f t="shared" si="80"/>
        <v>#DIV/0!</v>
      </c>
      <c r="L696" s="185" t="e">
        <f t="shared" si="76"/>
        <v>#DIV/0!</v>
      </c>
      <c r="M696" s="186" t="str">
        <f t="shared" si="77"/>
        <v>PO</v>
      </c>
      <c r="N696" s="193" t="str">
        <f t="shared" si="78"/>
        <v>OK</v>
      </c>
    </row>
    <row r="697" spans="1:14" ht="14.25" customHeight="1" x14ac:dyDescent="0.25">
      <c r="A697" s="188" t="str">
        <f t="shared" si="82"/>
        <v/>
      </c>
      <c r="B697" s="265"/>
      <c r="C697" s="266"/>
      <c r="D697" s="264"/>
      <c r="E697" s="278"/>
      <c r="F697" s="301">
        <f t="shared" si="79"/>
        <v>0</v>
      </c>
      <c r="G697" s="319"/>
      <c r="H697" s="282"/>
      <c r="I697" s="271"/>
      <c r="J697" s="185" t="e">
        <f>HLOOKUP('Operational Worksheet'!H697,$B$768:$AA$770,3)</f>
        <v>#N/A</v>
      </c>
      <c r="K697" s="185" t="e">
        <f t="shared" si="80"/>
        <v>#DIV/0!</v>
      </c>
      <c r="L697" s="185" t="e">
        <f t="shared" si="76"/>
        <v>#DIV/0!</v>
      </c>
      <c r="M697" s="186" t="str">
        <f t="shared" si="77"/>
        <v>PO</v>
      </c>
      <c r="N697" s="193" t="str">
        <f t="shared" si="78"/>
        <v>OK</v>
      </c>
    </row>
    <row r="698" spans="1:14" ht="14.25" customHeight="1" x14ac:dyDescent="0.25">
      <c r="A698" s="188" t="str">
        <f t="shared" si="82"/>
        <v/>
      </c>
      <c r="B698" s="265"/>
      <c r="C698" s="266"/>
      <c r="D698" s="264"/>
      <c r="E698" s="278"/>
      <c r="F698" s="301">
        <f t="shared" si="79"/>
        <v>0</v>
      </c>
      <c r="G698" s="317"/>
      <c r="H698" s="282"/>
      <c r="I698" s="271"/>
      <c r="J698" s="185" t="e">
        <f>HLOOKUP('Operational Worksheet'!H698,$B$768:$AA$770,3)</f>
        <v>#N/A</v>
      </c>
      <c r="K698" s="185" t="e">
        <f t="shared" si="80"/>
        <v>#DIV/0!</v>
      </c>
      <c r="L698" s="185" t="e">
        <f t="shared" si="76"/>
        <v>#DIV/0!</v>
      </c>
      <c r="M698" s="186" t="str">
        <f t="shared" si="77"/>
        <v>PO</v>
      </c>
      <c r="N698" s="193" t="str">
        <f t="shared" si="78"/>
        <v>OK</v>
      </c>
    </row>
    <row r="699" spans="1:14" ht="14.25" customHeight="1" x14ac:dyDescent="0.25">
      <c r="A699" s="188" t="str">
        <f t="shared" si="82"/>
        <v/>
      </c>
      <c r="B699" s="265"/>
      <c r="C699" s="266"/>
      <c r="D699" s="264"/>
      <c r="E699" s="278"/>
      <c r="F699" s="301">
        <f t="shared" si="79"/>
        <v>0</v>
      </c>
      <c r="G699" s="317"/>
      <c r="H699" s="282"/>
      <c r="I699" s="271"/>
      <c r="J699" s="185" t="e">
        <f>HLOOKUP('Operational Worksheet'!H699,$B$768:$AA$770,3)</f>
        <v>#N/A</v>
      </c>
      <c r="K699" s="185" t="e">
        <f t="shared" si="80"/>
        <v>#DIV/0!</v>
      </c>
      <c r="L699" s="185" t="e">
        <f t="shared" si="76"/>
        <v>#DIV/0!</v>
      </c>
      <c r="M699" s="186" t="str">
        <f t="shared" si="77"/>
        <v>PO</v>
      </c>
      <c r="N699" s="193" t="str">
        <f t="shared" si="78"/>
        <v>OK</v>
      </c>
    </row>
    <row r="700" spans="1:14" ht="14.25" customHeight="1" x14ac:dyDescent="0.25">
      <c r="A700" s="188" t="str">
        <f t="shared" si="82"/>
        <v/>
      </c>
      <c r="B700" s="265"/>
      <c r="C700" s="266"/>
      <c r="D700" s="264"/>
      <c r="E700" s="278"/>
      <c r="F700" s="301">
        <f t="shared" si="79"/>
        <v>0</v>
      </c>
      <c r="G700" s="317"/>
      <c r="H700" s="282"/>
      <c r="I700" s="271"/>
      <c r="J700" s="185" t="e">
        <f>HLOOKUP('Operational Worksheet'!H700,$B$768:$AA$770,3)</f>
        <v>#N/A</v>
      </c>
      <c r="K700" s="185" t="e">
        <f t="shared" si="80"/>
        <v>#DIV/0!</v>
      </c>
      <c r="L700" s="185" t="e">
        <f t="shared" si="76"/>
        <v>#DIV/0!</v>
      </c>
      <c r="M700" s="186" t="str">
        <f t="shared" si="77"/>
        <v>PO</v>
      </c>
      <c r="N700" s="193" t="str">
        <f t="shared" si="78"/>
        <v>OK</v>
      </c>
    </row>
    <row r="701" spans="1:14" ht="14.25" customHeight="1" x14ac:dyDescent="0.25">
      <c r="A701" s="188" t="str">
        <f t="shared" si="82"/>
        <v/>
      </c>
      <c r="B701" s="265"/>
      <c r="C701" s="266"/>
      <c r="D701" s="264"/>
      <c r="E701" s="278"/>
      <c r="F701" s="301">
        <f t="shared" si="79"/>
        <v>0</v>
      </c>
      <c r="G701" s="317"/>
      <c r="H701" s="282"/>
      <c r="I701" s="271"/>
      <c r="J701" s="185" t="e">
        <f>HLOOKUP('Operational Worksheet'!H701,$B$768:$AA$770,3)</f>
        <v>#N/A</v>
      </c>
      <c r="K701" s="185" t="e">
        <f t="shared" si="80"/>
        <v>#DIV/0!</v>
      </c>
      <c r="L701" s="185" t="e">
        <f t="shared" si="76"/>
        <v>#DIV/0!</v>
      </c>
      <c r="M701" s="186" t="str">
        <f t="shared" si="77"/>
        <v>PO</v>
      </c>
      <c r="N701" s="193" t="str">
        <f t="shared" si="78"/>
        <v>OK</v>
      </c>
    </row>
    <row r="702" spans="1:14" ht="14.25" customHeight="1" x14ac:dyDescent="0.25">
      <c r="A702" s="188" t="str">
        <f t="shared" si="82"/>
        <v/>
      </c>
      <c r="B702" s="265"/>
      <c r="C702" s="266"/>
      <c r="D702" s="264"/>
      <c r="E702" s="278"/>
      <c r="F702" s="301">
        <f t="shared" si="79"/>
        <v>0</v>
      </c>
      <c r="G702" s="319"/>
      <c r="H702" s="282"/>
      <c r="I702" s="271"/>
      <c r="J702" s="185" t="e">
        <f>HLOOKUP('Operational Worksheet'!H702,$B$768:$AA$770,3)</f>
        <v>#N/A</v>
      </c>
      <c r="K702" s="185" t="e">
        <f t="shared" si="80"/>
        <v>#DIV/0!</v>
      </c>
      <c r="L702" s="185" t="e">
        <f t="shared" si="76"/>
        <v>#DIV/0!</v>
      </c>
      <c r="M702" s="186" t="str">
        <f t="shared" si="77"/>
        <v>PO</v>
      </c>
      <c r="N702" s="193" t="str">
        <f t="shared" si="78"/>
        <v>OK</v>
      </c>
    </row>
    <row r="703" spans="1:14" ht="14.25" customHeight="1" x14ac:dyDescent="0.25">
      <c r="A703" s="194" t="str">
        <f t="shared" si="82"/>
        <v/>
      </c>
      <c r="B703" s="267"/>
      <c r="C703" s="268"/>
      <c r="D703" s="294"/>
      <c r="E703" s="295"/>
      <c r="F703" s="301">
        <f t="shared" si="79"/>
        <v>0</v>
      </c>
      <c r="G703" s="318"/>
      <c r="H703" s="296"/>
      <c r="I703" s="297"/>
      <c r="J703" s="185" t="e">
        <f>HLOOKUP('Operational Worksheet'!H703,$B$768:$AA$770,3)</f>
        <v>#N/A</v>
      </c>
      <c r="K703" s="185" t="e">
        <f t="shared" si="80"/>
        <v>#DIV/0!</v>
      </c>
      <c r="L703" s="292" t="e">
        <f t="shared" si="76"/>
        <v>#DIV/0!</v>
      </c>
      <c r="M703" s="293" t="str">
        <f t="shared" si="77"/>
        <v>PO</v>
      </c>
      <c r="N703" s="197" t="str">
        <f t="shared" si="78"/>
        <v>OK</v>
      </c>
    </row>
    <row r="704" spans="1:14" ht="14.25" customHeight="1" x14ac:dyDescent="0.25">
      <c r="A704" s="188" t="str">
        <f t="shared" ref="A704:A727" si="83">IF(M704=MIN($M$704:$M$727),1,"")</f>
        <v/>
      </c>
      <c r="B704" s="285"/>
      <c r="C704" s="266"/>
      <c r="D704" s="264"/>
      <c r="E704" s="278"/>
      <c r="F704" s="301">
        <f t="shared" si="79"/>
        <v>0</v>
      </c>
      <c r="G704" s="317"/>
      <c r="H704" s="282"/>
      <c r="I704" s="271"/>
      <c r="J704" s="185" t="e">
        <f>HLOOKUP('Operational Worksheet'!H704,$B$768:$AA$770,3)</f>
        <v>#N/A</v>
      </c>
      <c r="K704" s="185" t="e">
        <f t="shared" si="80"/>
        <v>#DIV/0!</v>
      </c>
      <c r="L704" s="286" t="e">
        <f t="shared" si="76"/>
        <v>#DIV/0!</v>
      </c>
      <c r="M704" s="287" t="str">
        <f t="shared" si="77"/>
        <v>PO</v>
      </c>
      <c r="N704" s="193" t="str">
        <f t="shared" si="78"/>
        <v>OK</v>
      </c>
    </row>
    <row r="705" spans="1:14" ht="14.25" customHeight="1" x14ac:dyDescent="0.25">
      <c r="A705" s="188" t="str">
        <f t="shared" si="83"/>
        <v/>
      </c>
      <c r="B705" s="265"/>
      <c r="C705" s="266"/>
      <c r="D705" s="264"/>
      <c r="E705" s="278"/>
      <c r="F705" s="301">
        <f t="shared" si="79"/>
        <v>0</v>
      </c>
      <c r="G705" s="317"/>
      <c r="H705" s="282"/>
      <c r="I705" s="271"/>
      <c r="J705" s="185" t="e">
        <f>HLOOKUP('Operational Worksheet'!H705,$B$768:$AA$770,3)</f>
        <v>#N/A</v>
      </c>
      <c r="K705" s="185" t="e">
        <f t="shared" si="80"/>
        <v>#DIV/0!</v>
      </c>
      <c r="L705" s="185" t="e">
        <f t="shared" si="76"/>
        <v>#DIV/0!</v>
      </c>
      <c r="M705" s="186" t="str">
        <f t="shared" si="77"/>
        <v>PO</v>
      </c>
      <c r="N705" s="193" t="str">
        <f t="shared" si="78"/>
        <v>OK</v>
      </c>
    </row>
    <row r="706" spans="1:14" ht="14.25" customHeight="1" x14ac:dyDescent="0.25">
      <c r="A706" s="188" t="str">
        <f t="shared" si="83"/>
        <v/>
      </c>
      <c r="B706" s="265"/>
      <c r="C706" s="266"/>
      <c r="D706" s="264"/>
      <c r="E706" s="278"/>
      <c r="F706" s="301">
        <f t="shared" si="79"/>
        <v>0</v>
      </c>
      <c r="G706" s="317"/>
      <c r="H706" s="282"/>
      <c r="I706" s="271"/>
      <c r="J706" s="185" t="e">
        <f>HLOOKUP('Operational Worksheet'!H706,$B$768:$AA$770,3)</f>
        <v>#N/A</v>
      </c>
      <c r="K706" s="185" t="e">
        <f t="shared" si="80"/>
        <v>#DIV/0!</v>
      </c>
      <c r="L706" s="185" t="e">
        <f t="shared" si="76"/>
        <v>#DIV/0!</v>
      </c>
      <c r="M706" s="186" t="str">
        <f t="shared" si="77"/>
        <v>PO</v>
      </c>
      <c r="N706" s="193" t="str">
        <f t="shared" si="78"/>
        <v>OK</v>
      </c>
    </row>
    <row r="707" spans="1:14" ht="14.25" customHeight="1" x14ac:dyDescent="0.25">
      <c r="A707" s="188" t="str">
        <f t="shared" si="83"/>
        <v/>
      </c>
      <c r="B707" s="265"/>
      <c r="C707" s="266"/>
      <c r="D707" s="264"/>
      <c r="E707" s="278"/>
      <c r="F707" s="301">
        <f t="shared" si="79"/>
        <v>0</v>
      </c>
      <c r="G707" s="319"/>
      <c r="H707" s="282"/>
      <c r="I707" s="271"/>
      <c r="J707" s="185" t="e">
        <f>HLOOKUP('Operational Worksheet'!H707,$B$768:$AA$770,3)</f>
        <v>#N/A</v>
      </c>
      <c r="K707" s="185" t="e">
        <f t="shared" si="80"/>
        <v>#DIV/0!</v>
      </c>
      <c r="L707" s="185" t="e">
        <f t="shared" si="76"/>
        <v>#DIV/0!</v>
      </c>
      <c r="M707" s="186" t="str">
        <f t="shared" si="77"/>
        <v>PO</v>
      </c>
      <c r="N707" s="193" t="str">
        <f t="shared" si="78"/>
        <v>OK</v>
      </c>
    </row>
    <row r="708" spans="1:14" ht="14.25" customHeight="1" x14ac:dyDescent="0.25">
      <c r="A708" s="188" t="str">
        <f t="shared" si="83"/>
        <v/>
      </c>
      <c r="B708" s="265"/>
      <c r="C708" s="266"/>
      <c r="D708" s="264"/>
      <c r="E708" s="278"/>
      <c r="F708" s="301">
        <f t="shared" si="79"/>
        <v>0</v>
      </c>
      <c r="G708" s="317"/>
      <c r="H708" s="282"/>
      <c r="I708" s="271"/>
      <c r="J708" s="185" t="e">
        <f>HLOOKUP('Operational Worksheet'!H708,$B$768:$AA$770,3)</f>
        <v>#N/A</v>
      </c>
      <c r="K708" s="185" t="e">
        <f t="shared" si="80"/>
        <v>#DIV/0!</v>
      </c>
      <c r="L708" s="185" t="e">
        <f t="shared" si="76"/>
        <v>#DIV/0!</v>
      </c>
      <c r="M708" s="186" t="str">
        <f t="shared" si="77"/>
        <v>PO</v>
      </c>
      <c r="N708" s="193" t="str">
        <f t="shared" si="78"/>
        <v>OK</v>
      </c>
    </row>
    <row r="709" spans="1:14" ht="14.25" customHeight="1" x14ac:dyDescent="0.25">
      <c r="A709" s="188" t="str">
        <f t="shared" si="83"/>
        <v/>
      </c>
      <c r="B709" s="265"/>
      <c r="C709" s="266"/>
      <c r="D709" s="264"/>
      <c r="E709" s="278"/>
      <c r="F709" s="301">
        <f t="shared" si="79"/>
        <v>0</v>
      </c>
      <c r="G709" s="317"/>
      <c r="H709" s="282"/>
      <c r="I709" s="271"/>
      <c r="J709" s="185" t="e">
        <f>HLOOKUP('Operational Worksheet'!H709,$B$768:$AA$770,3)</f>
        <v>#N/A</v>
      </c>
      <c r="K709" s="185" t="e">
        <f t="shared" si="80"/>
        <v>#DIV/0!</v>
      </c>
      <c r="L709" s="185" t="e">
        <f t="shared" si="76"/>
        <v>#DIV/0!</v>
      </c>
      <c r="M709" s="186" t="str">
        <f t="shared" si="77"/>
        <v>PO</v>
      </c>
      <c r="N709" s="193" t="str">
        <f t="shared" si="78"/>
        <v>OK</v>
      </c>
    </row>
    <row r="710" spans="1:14" ht="14.25" customHeight="1" x14ac:dyDescent="0.25">
      <c r="A710" s="188" t="str">
        <f t="shared" si="83"/>
        <v/>
      </c>
      <c r="B710" s="265"/>
      <c r="C710" s="266"/>
      <c r="D710" s="264"/>
      <c r="E710" s="278"/>
      <c r="F710" s="301">
        <f t="shared" si="79"/>
        <v>0</v>
      </c>
      <c r="G710" s="317"/>
      <c r="H710" s="282"/>
      <c r="I710" s="271"/>
      <c r="J710" s="185" t="e">
        <f>HLOOKUP('Operational Worksheet'!H710,$B$768:$AA$770,3)</f>
        <v>#N/A</v>
      </c>
      <c r="K710" s="185" t="e">
        <f t="shared" si="80"/>
        <v>#DIV/0!</v>
      </c>
      <c r="L710" s="185" t="e">
        <f t="shared" si="76"/>
        <v>#DIV/0!</v>
      </c>
      <c r="M710" s="186" t="str">
        <f t="shared" si="77"/>
        <v>PO</v>
      </c>
      <c r="N710" s="193" t="str">
        <f t="shared" si="78"/>
        <v>OK</v>
      </c>
    </row>
    <row r="711" spans="1:14" ht="14.25" customHeight="1" x14ac:dyDescent="0.25">
      <c r="A711" s="188" t="str">
        <f t="shared" si="83"/>
        <v/>
      </c>
      <c r="B711" s="265"/>
      <c r="C711" s="266"/>
      <c r="D711" s="264"/>
      <c r="E711" s="278"/>
      <c r="F711" s="301">
        <f t="shared" si="79"/>
        <v>0</v>
      </c>
      <c r="G711" s="317"/>
      <c r="H711" s="282"/>
      <c r="I711" s="271"/>
      <c r="J711" s="185" t="e">
        <f>HLOOKUP('Operational Worksheet'!H711,$B$768:$AA$770,3)</f>
        <v>#N/A</v>
      </c>
      <c r="K711" s="185" t="e">
        <f t="shared" si="80"/>
        <v>#DIV/0!</v>
      </c>
      <c r="L711" s="185" t="e">
        <f t="shared" si="76"/>
        <v>#DIV/0!</v>
      </c>
      <c r="M711" s="186" t="str">
        <f t="shared" si="77"/>
        <v>PO</v>
      </c>
      <c r="N711" s="193" t="str">
        <f t="shared" si="78"/>
        <v>OK</v>
      </c>
    </row>
    <row r="712" spans="1:14" ht="14.25" customHeight="1" x14ac:dyDescent="0.25">
      <c r="A712" s="188" t="str">
        <f t="shared" si="83"/>
        <v/>
      </c>
      <c r="B712" s="265"/>
      <c r="C712" s="266"/>
      <c r="D712" s="264"/>
      <c r="E712" s="278"/>
      <c r="F712" s="301">
        <f t="shared" si="79"/>
        <v>0</v>
      </c>
      <c r="G712" s="319"/>
      <c r="H712" s="282"/>
      <c r="I712" s="271"/>
      <c r="J712" s="185" t="e">
        <f>HLOOKUP('Operational Worksheet'!H712,$B$768:$AA$770,3)</f>
        <v>#N/A</v>
      </c>
      <c r="K712" s="185" t="e">
        <f t="shared" si="80"/>
        <v>#DIV/0!</v>
      </c>
      <c r="L712" s="185" t="e">
        <f t="shared" ref="L712:L751" si="84">K712*$I712</f>
        <v>#DIV/0!</v>
      </c>
      <c r="M712" s="186" t="str">
        <f t="shared" ref="M712:M751" si="85">IF(D712&gt;0,L712/J712,"PO")</f>
        <v>PO</v>
      </c>
      <c r="N712" s="193" t="str">
        <f t="shared" ref="N712:N751" si="86">+IF(M712&gt;=1, "OK","Alarm")</f>
        <v>OK</v>
      </c>
    </row>
    <row r="713" spans="1:14" ht="14.25" customHeight="1" x14ac:dyDescent="0.25">
      <c r="A713" s="188" t="str">
        <f t="shared" si="83"/>
        <v/>
      </c>
      <c r="B713" s="265"/>
      <c r="C713" s="266"/>
      <c r="D713" s="264"/>
      <c r="E713" s="278"/>
      <c r="F713" s="301">
        <f t="shared" ref="F713:F751" si="87">D713+E713</f>
        <v>0</v>
      </c>
      <c r="G713" s="317"/>
      <c r="H713" s="282"/>
      <c r="I713" s="271"/>
      <c r="J713" s="185" t="e">
        <f>HLOOKUP('Operational Worksheet'!H713,$B$768:$AA$770,3)</f>
        <v>#N/A</v>
      </c>
      <c r="K713" s="185" t="e">
        <f t="shared" ref="K713:K751" si="88">$J$764/F713*$L$764</f>
        <v>#DIV/0!</v>
      </c>
      <c r="L713" s="185" t="e">
        <f t="shared" si="84"/>
        <v>#DIV/0!</v>
      </c>
      <c r="M713" s="186" t="str">
        <f t="shared" si="85"/>
        <v>PO</v>
      </c>
      <c r="N713" s="193" t="str">
        <f t="shared" si="86"/>
        <v>OK</v>
      </c>
    </row>
    <row r="714" spans="1:14" ht="14.25" customHeight="1" x14ac:dyDescent="0.25">
      <c r="A714" s="188" t="str">
        <f t="shared" si="83"/>
        <v/>
      </c>
      <c r="B714" s="265"/>
      <c r="C714" s="266"/>
      <c r="D714" s="264"/>
      <c r="E714" s="278"/>
      <c r="F714" s="301">
        <f t="shared" si="87"/>
        <v>0</v>
      </c>
      <c r="G714" s="317"/>
      <c r="H714" s="282"/>
      <c r="I714" s="271"/>
      <c r="J714" s="185" t="e">
        <f>HLOOKUP('Operational Worksheet'!H714,$B$768:$AA$770,3)</f>
        <v>#N/A</v>
      </c>
      <c r="K714" s="185" t="e">
        <f t="shared" si="88"/>
        <v>#DIV/0!</v>
      </c>
      <c r="L714" s="185" t="e">
        <f t="shared" si="84"/>
        <v>#DIV/0!</v>
      </c>
      <c r="M714" s="186" t="str">
        <f t="shared" si="85"/>
        <v>PO</v>
      </c>
      <c r="N714" s="193" t="str">
        <f t="shared" si="86"/>
        <v>OK</v>
      </c>
    </row>
    <row r="715" spans="1:14" ht="14.25" customHeight="1" x14ac:dyDescent="0.25">
      <c r="A715" s="188" t="str">
        <f t="shared" si="83"/>
        <v/>
      </c>
      <c r="B715" s="265"/>
      <c r="C715" s="266"/>
      <c r="D715" s="264"/>
      <c r="E715" s="278"/>
      <c r="F715" s="301">
        <f t="shared" si="87"/>
        <v>0</v>
      </c>
      <c r="G715" s="317"/>
      <c r="H715" s="282"/>
      <c r="I715" s="271"/>
      <c r="J715" s="185" t="e">
        <f>HLOOKUP('Operational Worksheet'!H715,$B$768:$AA$770,3)</f>
        <v>#N/A</v>
      </c>
      <c r="K715" s="185" t="e">
        <f t="shared" si="88"/>
        <v>#DIV/0!</v>
      </c>
      <c r="L715" s="185" t="e">
        <f t="shared" si="84"/>
        <v>#DIV/0!</v>
      </c>
      <c r="M715" s="186" t="str">
        <f t="shared" si="85"/>
        <v>PO</v>
      </c>
      <c r="N715" s="193" t="str">
        <f t="shared" si="86"/>
        <v>OK</v>
      </c>
    </row>
    <row r="716" spans="1:14" ht="14.25" customHeight="1" x14ac:dyDescent="0.25">
      <c r="A716" s="188" t="str">
        <f t="shared" si="83"/>
        <v/>
      </c>
      <c r="B716" s="265"/>
      <c r="C716" s="266"/>
      <c r="D716" s="264"/>
      <c r="E716" s="278"/>
      <c r="F716" s="301">
        <f t="shared" si="87"/>
        <v>0</v>
      </c>
      <c r="G716" s="317"/>
      <c r="H716" s="282"/>
      <c r="I716" s="271"/>
      <c r="J716" s="185" t="e">
        <f>HLOOKUP('Operational Worksheet'!H716,$B$768:$AA$770,3)</f>
        <v>#N/A</v>
      </c>
      <c r="K716" s="185" t="e">
        <f t="shared" si="88"/>
        <v>#DIV/0!</v>
      </c>
      <c r="L716" s="185" t="e">
        <f t="shared" si="84"/>
        <v>#DIV/0!</v>
      </c>
      <c r="M716" s="186" t="str">
        <f t="shared" si="85"/>
        <v>PO</v>
      </c>
      <c r="N716" s="193" t="str">
        <f t="shared" si="86"/>
        <v>OK</v>
      </c>
    </row>
    <row r="717" spans="1:14" ht="14.25" customHeight="1" x14ac:dyDescent="0.25">
      <c r="A717" s="188" t="str">
        <f t="shared" si="83"/>
        <v/>
      </c>
      <c r="B717" s="265"/>
      <c r="C717" s="266"/>
      <c r="D717" s="264"/>
      <c r="E717" s="278"/>
      <c r="F717" s="301">
        <f t="shared" si="87"/>
        <v>0</v>
      </c>
      <c r="G717" s="319"/>
      <c r="H717" s="282"/>
      <c r="I717" s="271"/>
      <c r="J717" s="185" t="e">
        <f>HLOOKUP('Operational Worksheet'!H717,$B$768:$AA$770,3)</f>
        <v>#N/A</v>
      </c>
      <c r="K717" s="185" t="e">
        <f t="shared" si="88"/>
        <v>#DIV/0!</v>
      </c>
      <c r="L717" s="185" t="e">
        <f t="shared" si="84"/>
        <v>#DIV/0!</v>
      </c>
      <c r="M717" s="186" t="str">
        <f t="shared" si="85"/>
        <v>PO</v>
      </c>
      <c r="N717" s="193" t="str">
        <f t="shared" si="86"/>
        <v>OK</v>
      </c>
    </row>
    <row r="718" spans="1:14" ht="14.25" customHeight="1" x14ac:dyDescent="0.25">
      <c r="A718" s="188" t="str">
        <f t="shared" si="83"/>
        <v/>
      </c>
      <c r="B718" s="265"/>
      <c r="C718" s="266"/>
      <c r="D718" s="264"/>
      <c r="E718" s="278"/>
      <c r="F718" s="301">
        <f t="shared" si="87"/>
        <v>0</v>
      </c>
      <c r="G718" s="317"/>
      <c r="H718" s="282"/>
      <c r="I718" s="271"/>
      <c r="J718" s="185" t="e">
        <f>HLOOKUP('Operational Worksheet'!H718,$B$768:$AA$770,3)</f>
        <v>#N/A</v>
      </c>
      <c r="K718" s="185" t="e">
        <f t="shared" si="88"/>
        <v>#DIV/0!</v>
      </c>
      <c r="L718" s="185" t="e">
        <f t="shared" si="84"/>
        <v>#DIV/0!</v>
      </c>
      <c r="M718" s="186" t="str">
        <f t="shared" si="85"/>
        <v>PO</v>
      </c>
      <c r="N718" s="193" t="str">
        <f t="shared" si="86"/>
        <v>OK</v>
      </c>
    </row>
    <row r="719" spans="1:14" ht="14.25" customHeight="1" x14ac:dyDescent="0.25">
      <c r="A719" s="188" t="str">
        <f t="shared" si="83"/>
        <v/>
      </c>
      <c r="B719" s="265"/>
      <c r="C719" s="266"/>
      <c r="D719" s="264"/>
      <c r="E719" s="278"/>
      <c r="F719" s="301">
        <f t="shared" si="87"/>
        <v>0</v>
      </c>
      <c r="G719" s="317"/>
      <c r="H719" s="282"/>
      <c r="I719" s="271"/>
      <c r="J719" s="185" t="e">
        <f>HLOOKUP('Operational Worksheet'!H719,$B$768:$AA$770,3)</f>
        <v>#N/A</v>
      </c>
      <c r="K719" s="185" t="e">
        <f t="shared" si="88"/>
        <v>#DIV/0!</v>
      </c>
      <c r="L719" s="185" t="e">
        <f t="shared" si="84"/>
        <v>#DIV/0!</v>
      </c>
      <c r="M719" s="186" t="str">
        <f t="shared" si="85"/>
        <v>PO</v>
      </c>
      <c r="N719" s="193" t="str">
        <f t="shared" si="86"/>
        <v>OK</v>
      </c>
    </row>
    <row r="720" spans="1:14" ht="14.25" customHeight="1" x14ac:dyDescent="0.25">
      <c r="A720" s="188" t="str">
        <f t="shared" si="83"/>
        <v/>
      </c>
      <c r="B720" s="265"/>
      <c r="C720" s="266"/>
      <c r="D720" s="264"/>
      <c r="E720" s="278"/>
      <c r="F720" s="301">
        <f t="shared" si="87"/>
        <v>0</v>
      </c>
      <c r="G720" s="317"/>
      <c r="H720" s="282"/>
      <c r="I720" s="271"/>
      <c r="J720" s="185" t="e">
        <f>HLOOKUP('Operational Worksheet'!H720,$B$768:$AA$770,3)</f>
        <v>#N/A</v>
      </c>
      <c r="K720" s="185" t="e">
        <f t="shared" si="88"/>
        <v>#DIV/0!</v>
      </c>
      <c r="L720" s="185" t="e">
        <f t="shared" si="84"/>
        <v>#DIV/0!</v>
      </c>
      <c r="M720" s="186" t="str">
        <f t="shared" si="85"/>
        <v>PO</v>
      </c>
      <c r="N720" s="193" t="str">
        <f t="shared" si="86"/>
        <v>OK</v>
      </c>
    </row>
    <row r="721" spans="1:14" ht="14.25" customHeight="1" x14ac:dyDescent="0.25">
      <c r="A721" s="188" t="str">
        <f t="shared" si="83"/>
        <v/>
      </c>
      <c r="B721" s="265"/>
      <c r="C721" s="266"/>
      <c r="D721" s="264"/>
      <c r="E721" s="278"/>
      <c r="F721" s="301">
        <f t="shared" si="87"/>
        <v>0</v>
      </c>
      <c r="G721" s="317"/>
      <c r="H721" s="282"/>
      <c r="I721" s="271"/>
      <c r="J721" s="185" t="e">
        <f>HLOOKUP('Operational Worksheet'!H721,$B$768:$AA$770,3)</f>
        <v>#N/A</v>
      </c>
      <c r="K721" s="185" t="e">
        <f t="shared" si="88"/>
        <v>#DIV/0!</v>
      </c>
      <c r="L721" s="185" t="e">
        <f t="shared" si="84"/>
        <v>#DIV/0!</v>
      </c>
      <c r="M721" s="186" t="str">
        <f t="shared" si="85"/>
        <v>PO</v>
      </c>
      <c r="N721" s="193" t="str">
        <f t="shared" si="86"/>
        <v>OK</v>
      </c>
    </row>
    <row r="722" spans="1:14" ht="14.25" customHeight="1" x14ac:dyDescent="0.25">
      <c r="A722" s="188" t="str">
        <f t="shared" si="83"/>
        <v/>
      </c>
      <c r="B722" s="265"/>
      <c r="C722" s="266"/>
      <c r="D722" s="264"/>
      <c r="E722" s="278"/>
      <c r="F722" s="301">
        <f t="shared" si="87"/>
        <v>0</v>
      </c>
      <c r="G722" s="319"/>
      <c r="H722" s="282"/>
      <c r="I722" s="271"/>
      <c r="J722" s="185" t="e">
        <f>HLOOKUP('Operational Worksheet'!H722,$B$768:$AA$770,3)</f>
        <v>#N/A</v>
      </c>
      <c r="K722" s="185" t="e">
        <f t="shared" si="88"/>
        <v>#DIV/0!</v>
      </c>
      <c r="L722" s="185" t="e">
        <f t="shared" si="84"/>
        <v>#DIV/0!</v>
      </c>
      <c r="M722" s="186" t="str">
        <f t="shared" si="85"/>
        <v>PO</v>
      </c>
      <c r="N722" s="193" t="str">
        <f t="shared" si="86"/>
        <v>OK</v>
      </c>
    </row>
    <row r="723" spans="1:14" ht="14.25" customHeight="1" x14ac:dyDescent="0.25">
      <c r="A723" s="188" t="str">
        <f t="shared" si="83"/>
        <v/>
      </c>
      <c r="B723" s="265"/>
      <c r="C723" s="266"/>
      <c r="D723" s="264"/>
      <c r="E723" s="278"/>
      <c r="F723" s="301">
        <f t="shared" si="87"/>
        <v>0</v>
      </c>
      <c r="G723" s="317"/>
      <c r="H723" s="282"/>
      <c r="I723" s="271"/>
      <c r="J723" s="185" t="e">
        <f>HLOOKUP('Operational Worksheet'!H723,$B$768:$AA$770,3)</f>
        <v>#N/A</v>
      </c>
      <c r="K723" s="185" t="e">
        <f t="shared" si="88"/>
        <v>#DIV/0!</v>
      </c>
      <c r="L723" s="185" t="e">
        <f t="shared" si="84"/>
        <v>#DIV/0!</v>
      </c>
      <c r="M723" s="186" t="str">
        <f t="shared" si="85"/>
        <v>PO</v>
      </c>
      <c r="N723" s="193" t="str">
        <f t="shared" si="86"/>
        <v>OK</v>
      </c>
    </row>
    <row r="724" spans="1:14" ht="14.25" customHeight="1" x14ac:dyDescent="0.25">
      <c r="A724" s="188" t="str">
        <f t="shared" si="83"/>
        <v/>
      </c>
      <c r="B724" s="265"/>
      <c r="C724" s="266"/>
      <c r="D724" s="264"/>
      <c r="E724" s="278"/>
      <c r="F724" s="301">
        <f t="shared" si="87"/>
        <v>0</v>
      </c>
      <c r="G724" s="317"/>
      <c r="H724" s="282"/>
      <c r="I724" s="271"/>
      <c r="J724" s="185" t="e">
        <f>HLOOKUP('Operational Worksheet'!H724,$B$768:$AA$770,3)</f>
        <v>#N/A</v>
      </c>
      <c r="K724" s="185" t="e">
        <f t="shared" si="88"/>
        <v>#DIV/0!</v>
      </c>
      <c r="L724" s="185" t="e">
        <f t="shared" si="84"/>
        <v>#DIV/0!</v>
      </c>
      <c r="M724" s="186" t="str">
        <f t="shared" si="85"/>
        <v>PO</v>
      </c>
      <c r="N724" s="193" t="str">
        <f t="shared" si="86"/>
        <v>OK</v>
      </c>
    </row>
    <row r="725" spans="1:14" ht="14.25" customHeight="1" x14ac:dyDescent="0.25">
      <c r="A725" s="188" t="str">
        <f t="shared" si="83"/>
        <v/>
      </c>
      <c r="B725" s="265"/>
      <c r="C725" s="266"/>
      <c r="D725" s="264"/>
      <c r="E725" s="278"/>
      <c r="F725" s="301">
        <f t="shared" si="87"/>
        <v>0</v>
      </c>
      <c r="G725" s="317"/>
      <c r="H725" s="282"/>
      <c r="I725" s="271"/>
      <c r="J725" s="185" t="e">
        <f>HLOOKUP('Operational Worksheet'!H725,$B$768:$AA$770,3)</f>
        <v>#N/A</v>
      </c>
      <c r="K725" s="185" t="e">
        <f t="shared" si="88"/>
        <v>#DIV/0!</v>
      </c>
      <c r="L725" s="185" t="e">
        <f t="shared" si="84"/>
        <v>#DIV/0!</v>
      </c>
      <c r="M725" s="186" t="str">
        <f t="shared" si="85"/>
        <v>PO</v>
      </c>
      <c r="N725" s="193" t="str">
        <f t="shared" si="86"/>
        <v>OK</v>
      </c>
    </row>
    <row r="726" spans="1:14" ht="14.25" customHeight="1" x14ac:dyDescent="0.25">
      <c r="A726" s="188" t="str">
        <f t="shared" si="83"/>
        <v/>
      </c>
      <c r="B726" s="265"/>
      <c r="C726" s="266"/>
      <c r="D726" s="264"/>
      <c r="E726" s="278"/>
      <c r="F726" s="301">
        <f t="shared" si="87"/>
        <v>0</v>
      </c>
      <c r="G726" s="317"/>
      <c r="H726" s="282"/>
      <c r="I726" s="271"/>
      <c r="J726" s="185" t="e">
        <f>HLOOKUP('Operational Worksheet'!H726,$B$768:$AA$770,3)</f>
        <v>#N/A</v>
      </c>
      <c r="K726" s="185" t="e">
        <f t="shared" si="88"/>
        <v>#DIV/0!</v>
      </c>
      <c r="L726" s="185" t="e">
        <f t="shared" si="84"/>
        <v>#DIV/0!</v>
      </c>
      <c r="M726" s="186" t="str">
        <f t="shared" si="85"/>
        <v>PO</v>
      </c>
      <c r="N726" s="193" t="str">
        <f t="shared" si="86"/>
        <v>OK</v>
      </c>
    </row>
    <row r="727" spans="1:14" ht="14.25" customHeight="1" x14ac:dyDescent="0.25">
      <c r="A727" s="194" t="str">
        <f t="shared" si="83"/>
        <v/>
      </c>
      <c r="B727" s="267"/>
      <c r="C727" s="268"/>
      <c r="D727" s="294"/>
      <c r="E727" s="295"/>
      <c r="F727" s="301">
        <f t="shared" si="87"/>
        <v>0</v>
      </c>
      <c r="G727" s="320"/>
      <c r="H727" s="296"/>
      <c r="I727" s="297"/>
      <c r="J727" s="185" t="e">
        <f>HLOOKUP('Operational Worksheet'!H727,$B$768:$AA$770,3)</f>
        <v>#N/A</v>
      </c>
      <c r="K727" s="185" t="e">
        <f t="shared" si="88"/>
        <v>#DIV/0!</v>
      </c>
      <c r="L727" s="292" t="e">
        <f t="shared" si="84"/>
        <v>#DIV/0!</v>
      </c>
      <c r="M727" s="293" t="str">
        <f t="shared" si="85"/>
        <v>PO</v>
      </c>
      <c r="N727" s="197" t="str">
        <f t="shared" si="86"/>
        <v>OK</v>
      </c>
    </row>
    <row r="728" spans="1:14" ht="14.25" customHeight="1" x14ac:dyDescent="0.25">
      <c r="A728" s="188" t="str">
        <f>IF(M728=MIN($M$728:$M$751),1,"")</f>
        <v/>
      </c>
      <c r="B728" s="285"/>
      <c r="C728" s="266"/>
      <c r="D728" s="264"/>
      <c r="E728" s="278"/>
      <c r="F728" s="301">
        <f t="shared" si="87"/>
        <v>0</v>
      </c>
      <c r="G728" s="317"/>
      <c r="H728" s="282"/>
      <c r="I728" s="271"/>
      <c r="J728" s="185" t="e">
        <f>HLOOKUP('Operational Worksheet'!H728,$B$768:$AA$770,3)</f>
        <v>#N/A</v>
      </c>
      <c r="K728" s="185" t="e">
        <f t="shared" si="88"/>
        <v>#DIV/0!</v>
      </c>
      <c r="L728" s="286" t="e">
        <f t="shared" si="84"/>
        <v>#DIV/0!</v>
      </c>
      <c r="M728" s="287" t="str">
        <f t="shared" si="85"/>
        <v>PO</v>
      </c>
      <c r="N728" s="193" t="str">
        <f t="shared" si="86"/>
        <v>OK</v>
      </c>
    </row>
    <row r="729" spans="1:14" ht="14.25" customHeight="1" x14ac:dyDescent="0.25">
      <c r="A729" s="188" t="str">
        <f t="shared" ref="A729:A751" si="89">IF(M729=MIN($M$728:$M$751),1,"")</f>
        <v/>
      </c>
      <c r="B729" s="265"/>
      <c r="C729" s="266"/>
      <c r="D729" s="264"/>
      <c r="E729" s="278"/>
      <c r="F729" s="301">
        <f t="shared" si="87"/>
        <v>0</v>
      </c>
      <c r="G729" s="317"/>
      <c r="H729" s="282"/>
      <c r="I729" s="271"/>
      <c r="J729" s="185" t="e">
        <f>HLOOKUP('Operational Worksheet'!H729,$B$768:$AA$770,3)</f>
        <v>#N/A</v>
      </c>
      <c r="K729" s="185" t="e">
        <f t="shared" si="88"/>
        <v>#DIV/0!</v>
      </c>
      <c r="L729" s="185" t="e">
        <f t="shared" si="84"/>
        <v>#DIV/0!</v>
      </c>
      <c r="M729" s="186" t="str">
        <f t="shared" si="85"/>
        <v>PO</v>
      </c>
      <c r="N729" s="193" t="str">
        <f t="shared" si="86"/>
        <v>OK</v>
      </c>
    </row>
    <row r="730" spans="1:14" ht="14.25" customHeight="1" x14ac:dyDescent="0.25">
      <c r="A730" s="188" t="str">
        <f t="shared" si="89"/>
        <v/>
      </c>
      <c r="B730" s="265"/>
      <c r="C730" s="266"/>
      <c r="D730" s="264"/>
      <c r="E730" s="278"/>
      <c r="F730" s="301">
        <f t="shared" si="87"/>
        <v>0</v>
      </c>
      <c r="G730" s="317"/>
      <c r="H730" s="282"/>
      <c r="I730" s="271"/>
      <c r="J730" s="185" t="e">
        <f>HLOOKUP('Operational Worksheet'!H730,$B$768:$AA$770,3)</f>
        <v>#N/A</v>
      </c>
      <c r="K730" s="185" t="e">
        <f t="shared" si="88"/>
        <v>#DIV/0!</v>
      </c>
      <c r="L730" s="185" t="e">
        <f t="shared" si="84"/>
        <v>#DIV/0!</v>
      </c>
      <c r="M730" s="186" t="str">
        <f t="shared" si="85"/>
        <v>PO</v>
      </c>
      <c r="N730" s="193" t="str">
        <f t="shared" si="86"/>
        <v>OK</v>
      </c>
    </row>
    <row r="731" spans="1:14" ht="14.25" customHeight="1" x14ac:dyDescent="0.25">
      <c r="A731" s="188" t="str">
        <f t="shared" si="89"/>
        <v/>
      </c>
      <c r="B731" s="265"/>
      <c r="C731" s="266"/>
      <c r="D731" s="264"/>
      <c r="E731" s="278"/>
      <c r="F731" s="301">
        <f t="shared" si="87"/>
        <v>0</v>
      </c>
      <c r="G731" s="317"/>
      <c r="H731" s="282"/>
      <c r="I731" s="271"/>
      <c r="J731" s="185" t="e">
        <f>HLOOKUP('Operational Worksheet'!H731,$B$768:$AA$770,3)</f>
        <v>#N/A</v>
      </c>
      <c r="K731" s="185" t="e">
        <f t="shared" si="88"/>
        <v>#DIV/0!</v>
      </c>
      <c r="L731" s="185" t="e">
        <f t="shared" si="84"/>
        <v>#DIV/0!</v>
      </c>
      <c r="M731" s="186" t="str">
        <f t="shared" si="85"/>
        <v>PO</v>
      </c>
      <c r="N731" s="193" t="str">
        <f t="shared" si="86"/>
        <v>OK</v>
      </c>
    </row>
    <row r="732" spans="1:14" ht="14.25" customHeight="1" x14ac:dyDescent="0.25">
      <c r="A732" s="188" t="str">
        <f t="shared" si="89"/>
        <v/>
      </c>
      <c r="B732" s="265"/>
      <c r="C732" s="266"/>
      <c r="D732" s="264"/>
      <c r="E732" s="278"/>
      <c r="F732" s="301">
        <f t="shared" si="87"/>
        <v>0</v>
      </c>
      <c r="G732" s="319"/>
      <c r="H732" s="282"/>
      <c r="I732" s="271"/>
      <c r="J732" s="185" t="e">
        <f>HLOOKUP('Operational Worksheet'!H732,$B$768:$AA$770,3)</f>
        <v>#N/A</v>
      </c>
      <c r="K732" s="185" t="e">
        <f t="shared" si="88"/>
        <v>#DIV/0!</v>
      </c>
      <c r="L732" s="185" t="e">
        <f t="shared" si="84"/>
        <v>#DIV/0!</v>
      </c>
      <c r="M732" s="186" t="str">
        <f t="shared" si="85"/>
        <v>PO</v>
      </c>
      <c r="N732" s="193" t="str">
        <f t="shared" si="86"/>
        <v>OK</v>
      </c>
    </row>
    <row r="733" spans="1:14" ht="14.25" customHeight="1" x14ac:dyDescent="0.25">
      <c r="A733" s="188" t="str">
        <f t="shared" si="89"/>
        <v/>
      </c>
      <c r="B733" s="265"/>
      <c r="C733" s="266"/>
      <c r="D733" s="264"/>
      <c r="E733" s="278"/>
      <c r="F733" s="301">
        <f t="shared" si="87"/>
        <v>0</v>
      </c>
      <c r="G733" s="317"/>
      <c r="H733" s="282"/>
      <c r="I733" s="271"/>
      <c r="J733" s="185" t="e">
        <f>HLOOKUP('Operational Worksheet'!H733,$B$768:$AA$770,3)</f>
        <v>#N/A</v>
      </c>
      <c r="K733" s="185" t="e">
        <f t="shared" si="88"/>
        <v>#DIV/0!</v>
      </c>
      <c r="L733" s="185" t="e">
        <f t="shared" si="84"/>
        <v>#DIV/0!</v>
      </c>
      <c r="M733" s="186" t="str">
        <f t="shared" si="85"/>
        <v>PO</v>
      </c>
      <c r="N733" s="193" t="str">
        <f t="shared" si="86"/>
        <v>OK</v>
      </c>
    </row>
    <row r="734" spans="1:14" ht="14.25" customHeight="1" x14ac:dyDescent="0.25">
      <c r="A734" s="188" t="str">
        <f t="shared" si="89"/>
        <v/>
      </c>
      <c r="B734" s="265"/>
      <c r="C734" s="266"/>
      <c r="D734" s="264"/>
      <c r="E734" s="278"/>
      <c r="F734" s="301">
        <f t="shared" si="87"/>
        <v>0</v>
      </c>
      <c r="G734" s="317"/>
      <c r="H734" s="282"/>
      <c r="I734" s="271"/>
      <c r="J734" s="185" t="e">
        <f>HLOOKUP('Operational Worksheet'!H734,$B$768:$AA$770,3)</f>
        <v>#N/A</v>
      </c>
      <c r="K734" s="185" t="e">
        <f t="shared" si="88"/>
        <v>#DIV/0!</v>
      </c>
      <c r="L734" s="185" t="e">
        <f t="shared" si="84"/>
        <v>#DIV/0!</v>
      </c>
      <c r="M734" s="186" t="str">
        <f t="shared" si="85"/>
        <v>PO</v>
      </c>
      <c r="N734" s="193" t="str">
        <f t="shared" si="86"/>
        <v>OK</v>
      </c>
    </row>
    <row r="735" spans="1:14" ht="14.25" customHeight="1" x14ac:dyDescent="0.25">
      <c r="A735" s="188" t="str">
        <f t="shared" si="89"/>
        <v/>
      </c>
      <c r="B735" s="265"/>
      <c r="C735" s="266"/>
      <c r="D735" s="264"/>
      <c r="E735" s="278"/>
      <c r="F735" s="301">
        <f t="shared" si="87"/>
        <v>0</v>
      </c>
      <c r="G735" s="317"/>
      <c r="H735" s="282"/>
      <c r="I735" s="271"/>
      <c r="J735" s="185" t="e">
        <f>HLOOKUP('Operational Worksheet'!H735,$B$768:$AA$770,3)</f>
        <v>#N/A</v>
      </c>
      <c r="K735" s="185" t="e">
        <f t="shared" si="88"/>
        <v>#DIV/0!</v>
      </c>
      <c r="L735" s="185" t="e">
        <f t="shared" si="84"/>
        <v>#DIV/0!</v>
      </c>
      <c r="M735" s="186" t="str">
        <f t="shared" si="85"/>
        <v>PO</v>
      </c>
      <c r="N735" s="193" t="str">
        <f t="shared" si="86"/>
        <v>OK</v>
      </c>
    </row>
    <row r="736" spans="1:14" ht="14.25" customHeight="1" x14ac:dyDescent="0.25">
      <c r="A736" s="188" t="str">
        <f t="shared" si="89"/>
        <v/>
      </c>
      <c r="B736" s="265"/>
      <c r="C736" s="266"/>
      <c r="D736" s="264"/>
      <c r="E736" s="278"/>
      <c r="F736" s="301">
        <f t="shared" si="87"/>
        <v>0</v>
      </c>
      <c r="G736" s="317"/>
      <c r="H736" s="282"/>
      <c r="I736" s="271"/>
      <c r="J736" s="185" t="e">
        <f>HLOOKUP('Operational Worksheet'!H736,$B$768:$AA$770,3)</f>
        <v>#N/A</v>
      </c>
      <c r="K736" s="185" t="e">
        <f t="shared" si="88"/>
        <v>#DIV/0!</v>
      </c>
      <c r="L736" s="185" t="e">
        <f t="shared" si="84"/>
        <v>#DIV/0!</v>
      </c>
      <c r="M736" s="186" t="str">
        <f t="shared" si="85"/>
        <v>PO</v>
      </c>
      <c r="N736" s="193" t="str">
        <f t="shared" si="86"/>
        <v>OK</v>
      </c>
    </row>
    <row r="737" spans="1:23" ht="14.25" customHeight="1" x14ac:dyDescent="0.25">
      <c r="A737" s="188" t="str">
        <f t="shared" si="89"/>
        <v/>
      </c>
      <c r="B737" s="265"/>
      <c r="C737" s="266"/>
      <c r="D737" s="264"/>
      <c r="E737" s="278"/>
      <c r="F737" s="301">
        <f t="shared" si="87"/>
        <v>0</v>
      </c>
      <c r="G737" s="319"/>
      <c r="H737" s="282"/>
      <c r="I737" s="271"/>
      <c r="J737" s="185" t="e">
        <f>HLOOKUP('Operational Worksheet'!H737,$B$768:$AA$770,3)</f>
        <v>#N/A</v>
      </c>
      <c r="K737" s="185" t="e">
        <f t="shared" si="88"/>
        <v>#DIV/0!</v>
      </c>
      <c r="L737" s="185" t="e">
        <f t="shared" si="84"/>
        <v>#DIV/0!</v>
      </c>
      <c r="M737" s="186" t="str">
        <f t="shared" si="85"/>
        <v>PO</v>
      </c>
      <c r="N737" s="193" t="str">
        <f t="shared" si="86"/>
        <v>OK</v>
      </c>
    </row>
    <row r="738" spans="1:23" ht="14.25" customHeight="1" x14ac:dyDescent="0.25">
      <c r="A738" s="188" t="str">
        <f t="shared" si="89"/>
        <v/>
      </c>
      <c r="B738" s="265"/>
      <c r="C738" s="266"/>
      <c r="D738" s="264"/>
      <c r="E738" s="278"/>
      <c r="F738" s="301">
        <f t="shared" si="87"/>
        <v>0</v>
      </c>
      <c r="G738" s="317"/>
      <c r="H738" s="282"/>
      <c r="I738" s="271"/>
      <c r="J738" s="185" t="e">
        <f>HLOOKUP('Operational Worksheet'!H738,$B$768:$AA$770,3)</f>
        <v>#N/A</v>
      </c>
      <c r="K738" s="185" t="e">
        <f t="shared" si="88"/>
        <v>#DIV/0!</v>
      </c>
      <c r="L738" s="185" t="e">
        <f t="shared" si="84"/>
        <v>#DIV/0!</v>
      </c>
      <c r="M738" s="186" t="str">
        <f t="shared" si="85"/>
        <v>PO</v>
      </c>
      <c r="N738" s="193" t="str">
        <f t="shared" si="86"/>
        <v>OK</v>
      </c>
    </row>
    <row r="739" spans="1:23" ht="14.25" customHeight="1" x14ac:dyDescent="0.25">
      <c r="A739" s="188" t="str">
        <f t="shared" si="89"/>
        <v/>
      </c>
      <c r="B739" s="265"/>
      <c r="C739" s="266"/>
      <c r="D739" s="264"/>
      <c r="E739" s="278"/>
      <c r="F739" s="301">
        <f t="shared" si="87"/>
        <v>0</v>
      </c>
      <c r="G739" s="317"/>
      <c r="H739" s="282"/>
      <c r="I739" s="271"/>
      <c r="J739" s="185" t="e">
        <f>HLOOKUP('Operational Worksheet'!H739,$B$768:$AA$770,3)</f>
        <v>#N/A</v>
      </c>
      <c r="K739" s="185" t="e">
        <f t="shared" si="88"/>
        <v>#DIV/0!</v>
      </c>
      <c r="L739" s="185" t="e">
        <f t="shared" si="84"/>
        <v>#DIV/0!</v>
      </c>
      <c r="M739" s="186" t="str">
        <f t="shared" si="85"/>
        <v>PO</v>
      </c>
      <c r="N739" s="193" t="str">
        <f t="shared" si="86"/>
        <v>OK</v>
      </c>
    </row>
    <row r="740" spans="1:23" ht="14.25" customHeight="1" x14ac:dyDescent="0.25">
      <c r="A740" s="188" t="str">
        <f t="shared" si="89"/>
        <v/>
      </c>
      <c r="B740" s="265"/>
      <c r="C740" s="266"/>
      <c r="D740" s="264"/>
      <c r="E740" s="278"/>
      <c r="F740" s="301">
        <f t="shared" si="87"/>
        <v>0</v>
      </c>
      <c r="G740" s="317"/>
      <c r="H740" s="282"/>
      <c r="I740" s="271"/>
      <c r="J740" s="185" t="e">
        <f>HLOOKUP('Operational Worksheet'!H740,$B$768:$AA$770,3)</f>
        <v>#N/A</v>
      </c>
      <c r="K740" s="185" t="e">
        <f t="shared" si="88"/>
        <v>#DIV/0!</v>
      </c>
      <c r="L740" s="185" t="e">
        <f t="shared" si="84"/>
        <v>#DIV/0!</v>
      </c>
      <c r="M740" s="186" t="str">
        <f t="shared" si="85"/>
        <v>PO</v>
      </c>
      <c r="N740" s="193" t="str">
        <f t="shared" si="86"/>
        <v>OK</v>
      </c>
    </row>
    <row r="741" spans="1:23" ht="14.25" customHeight="1" x14ac:dyDescent="0.25">
      <c r="A741" s="188" t="str">
        <f t="shared" si="89"/>
        <v/>
      </c>
      <c r="B741" s="265"/>
      <c r="C741" s="266"/>
      <c r="D741" s="264"/>
      <c r="E741" s="278"/>
      <c r="F741" s="301">
        <f t="shared" si="87"/>
        <v>0</v>
      </c>
      <c r="G741" s="317"/>
      <c r="H741" s="282"/>
      <c r="I741" s="271"/>
      <c r="J741" s="185" t="e">
        <f>HLOOKUP('Operational Worksheet'!H741,$B$768:$AA$770,3)</f>
        <v>#N/A</v>
      </c>
      <c r="K741" s="185" t="e">
        <f t="shared" si="88"/>
        <v>#DIV/0!</v>
      </c>
      <c r="L741" s="185" t="e">
        <f t="shared" si="84"/>
        <v>#DIV/0!</v>
      </c>
      <c r="M741" s="186" t="str">
        <f t="shared" si="85"/>
        <v>PO</v>
      </c>
      <c r="N741" s="193" t="str">
        <f t="shared" si="86"/>
        <v>OK</v>
      </c>
    </row>
    <row r="742" spans="1:23" ht="14.25" customHeight="1" x14ac:dyDescent="0.25">
      <c r="A742" s="188" t="str">
        <f t="shared" si="89"/>
        <v/>
      </c>
      <c r="B742" s="265"/>
      <c r="C742" s="266"/>
      <c r="D742" s="264"/>
      <c r="E742" s="278"/>
      <c r="F742" s="301">
        <f t="shared" si="87"/>
        <v>0</v>
      </c>
      <c r="G742" s="319"/>
      <c r="H742" s="282"/>
      <c r="I742" s="271"/>
      <c r="J742" s="185" t="e">
        <f>HLOOKUP('Operational Worksheet'!H742,$B$768:$AA$770,3)</f>
        <v>#N/A</v>
      </c>
      <c r="K742" s="185" t="e">
        <f t="shared" si="88"/>
        <v>#DIV/0!</v>
      </c>
      <c r="L742" s="185" t="e">
        <f t="shared" si="84"/>
        <v>#DIV/0!</v>
      </c>
      <c r="M742" s="186" t="str">
        <f t="shared" si="85"/>
        <v>PO</v>
      </c>
      <c r="N742" s="193" t="str">
        <f t="shared" si="86"/>
        <v>OK</v>
      </c>
    </row>
    <row r="743" spans="1:23" ht="14.25" customHeight="1" x14ac:dyDescent="0.25">
      <c r="A743" s="188" t="str">
        <f t="shared" si="89"/>
        <v/>
      </c>
      <c r="B743" s="265"/>
      <c r="C743" s="266"/>
      <c r="D743" s="264"/>
      <c r="E743" s="278"/>
      <c r="F743" s="301">
        <f t="shared" si="87"/>
        <v>0</v>
      </c>
      <c r="G743" s="317"/>
      <c r="H743" s="282"/>
      <c r="I743" s="271"/>
      <c r="J743" s="185" t="e">
        <f>HLOOKUP('Operational Worksheet'!H743,$B$768:$AA$770,3)</f>
        <v>#N/A</v>
      </c>
      <c r="K743" s="185" t="e">
        <f t="shared" si="88"/>
        <v>#DIV/0!</v>
      </c>
      <c r="L743" s="185" t="e">
        <f t="shared" si="84"/>
        <v>#DIV/0!</v>
      </c>
      <c r="M743" s="186" t="str">
        <f t="shared" si="85"/>
        <v>PO</v>
      </c>
      <c r="N743" s="193" t="str">
        <f t="shared" si="86"/>
        <v>OK</v>
      </c>
    </row>
    <row r="744" spans="1:23" ht="14.25" customHeight="1" x14ac:dyDescent="0.25">
      <c r="A744" s="188" t="str">
        <f t="shared" si="89"/>
        <v/>
      </c>
      <c r="B744" s="265"/>
      <c r="C744" s="266"/>
      <c r="D744" s="264"/>
      <c r="E744" s="278"/>
      <c r="F744" s="301">
        <f t="shared" si="87"/>
        <v>0</v>
      </c>
      <c r="G744" s="317"/>
      <c r="H744" s="282"/>
      <c r="I744" s="271"/>
      <c r="J744" s="185" t="e">
        <f>HLOOKUP('Operational Worksheet'!H744,$B$768:$AA$770,3)</f>
        <v>#N/A</v>
      </c>
      <c r="K744" s="185" t="e">
        <f t="shared" si="88"/>
        <v>#DIV/0!</v>
      </c>
      <c r="L744" s="185" t="e">
        <f t="shared" si="84"/>
        <v>#DIV/0!</v>
      </c>
      <c r="M744" s="186" t="str">
        <f t="shared" si="85"/>
        <v>PO</v>
      </c>
      <c r="N744" s="193" t="str">
        <f t="shared" si="86"/>
        <v>OK</v>
      </c>
    </row>
    <row r="745" spans="1:23" ht="14.25" customHeight="1" x14ac:dyDescent="0.25">
      <c r="A745" s="188" t="str">
        <f t="shared" si="89"/>
        <v/>
      </c>
      <c r="B745" s="265"/>
      <c r="C745" s="266"/>
      <c r="D745" s="264"/>
      <c r="E745" s="278"/>
      <c r="F745" s="301">
        <f t="shared" si="87"/>
        <v>0</v>
      </c>
      <c r="G745" s="317"/>
      <c r="H745" s="282"/>
      <c r="I745" s="271"/>
      <c r="J745" s="185" t="e">
        <f>HLOOKUP('Operational Worksheet'!H745,$B$768:$AA$770,3)</f>
        <v>#N/A</v>
      </c>
      <c r="K745" s="185" t="e">
        <f t="shared" si="88"/>
        <v>#DIV/0!</v>
      </c>
      <c r="L745" s="185" t="e">
        <f t="shared" si="84"/>
        <v>#DIV/0!</v>
      </c>
      <c r="M745" s="186" t="str">
        <f t="shared" si="85"/>
        <v>PO</v>
      </c>
      <c r="N745" s="193" t="str">
        <f t="shared" si="86"/>
        <v>OK</v>
      </c>
    </row>
    <row r="746" spans="1:23" ht="14.25" customHeight="1" x14ac:dyDescent="0.25">
      <c r="A746" s="188" t="str">
        <f t="shared" si="89"/>
        <v/>
      </c>
      <c r="B746" s="265"/>
      <c r="C746" s="266"/>
      <c r="D746" s="264"/>
      <c r="E746" s="278"/>
      <c r="F746" s="301">
        <f t="shared" si="87"/>
        <v>0</v>
      </c>
      <c r="G746" s="317"/>
      <c r="H746" s="282"/>
      <c r="I746" s="271"/>
      <c r="J746" s="185" t="e">
        <f>HLOOKUP('Operational Worksheet'!H746,$B$768:$AA$770,3)</f>
        <v>#N/A</v>
      </c>
      <c r="K746" s="185" t="e">
        <f t="shared" si="88"/>
        <v>#DIV/0!</v>
      </c>
      <c r="L746" s="185" t="e">
        <f t="shared" si="84"/>
        <v>#DIV/0!</v>
      </c>
      <c r="M746" s="186" t="str">
        <f t="shared" si="85"/>
        <v>PO</v>
      </c>
      <c r="N746" s="193" t="str">
        <f t="shared" si="86"/>
        <v>OK</v>
      </c>
    </row>
    <row r="747" spans="1:23" ht="14.25" customHeight="1" x14ac:dyDescent="0.25">
      <c r="A747" s="188" t="str">
        <f t="shared" si="89"/>
        <v/>
      </c>
      <c r="B747" s="265"/>
      <c r="C747" s="266"/>
      <c r="D747" s="264"/>
      <c r="E747" s="278"/>
      <c r="F747" s="301">
        <f t="shared" si="87"/>
        <v>0</v>
      </c>
      <c r="G747" s="319"/>
      <c r="H747" s="282"/>
      <c r="I747" s="271"/>
      <c r="J747" s="185" t="e">
        <f>HLOOKUP('Operational Worksheet'!H747,$B$768:$AA$770,3)</f>
        <v>#N/A</v>
      </c>
      <c r="K747" s="185" t="e">
        <f t="shared" si="88"/>
        <v>#DIV/0!</v>
      </c>
      <c r="L747" s="185" t="e">
        <f t="shared" si="84"/>
        <v>#DIV/0!</v>
      </c>
      <c r="M747" s="186" t="str">
        <f t="shared" si="85"/>
        <v>PO</v>
      </c>
      <c r="N747" s="193" t="str">
        <f t="shared" si="86"/>
        <v>OK</v>
      </c>
    </row>
    <row r="748" spans="1:23" ht="14.25" customHeight="1" x14ac:dyDescent="0.25">
      <c r="A748" s="188" t="str">
        <f t="shared" si="89"/>
        <v/>
      </c>
      <c r="B748" s="265"/>
      <c r="C748" s="266"/>
      <c r="D748" s="264"/>
      <c r="E748" s="278"/>
      <c r="F748" s="301">
        <f t="shared" si="87"/>
        <v>0</v>
      </c>
      <c r="G748" s="317"/>
      <c r="H748" s="282"/>
      <c r="I748" s="271"/>
      <c r="J748" s="185" t="e">
        <f>HLOOKUP('Operational Worksheet'!H748,$B$768:$AA$770,3)</f>
        <v>#N/A</v>
      </c>
      <c r="K748" s="185" t="e">
        <f t="shared" si="88"/>
        <v>#DIV/0!</v>
      </c>
      <c r="L748" s="185" t="e">
        <f t="shared" si="84"/>
        <v>#DIV/0!</v>
      </c>
      <c r="M748" s="186" t="str">
        <f t="shared" si="85"/>
        <v>PO</v>
      </c>
      <c r="N748" s="193" t="str">
        <f t="shared" si="86"/>
        <v>OK</v>
      </c>
    </row>
    <row r="749" spans="1:23" ht="14.25" customHeight="1" x14ac:dyDescent="0.25">
      <c r="A749" s="188" t="str">
        <f t="shared" si="89"/>
        <v/>
      </c>
      <c r="B749" s="265"/>
      <c r="C749" s="266"/>
      <c r="D749" s="264"/>
      <c r="E749" s="278"/>
      <c r="F749" s="301">
        <f t="shared" si="87"/>
        <v>0</v>
      </c>
      <c r="G749" s="317"/>
      <c r="H749" s="282"/>
      <c r="I749" s="271"/>
      <c r="J749" s="185" t="e">
        <f>HLOOKUP('Operational Worksheet'!H749,$B$768:$AA$770,3)</f>
        <v>#N/A</v>
      </c>
      <c r="K749" s="185" t="e">
        <f t="shared" si="88"/>
        <v>#DIV/0!</v>
      </c>
      <c r="L749" s="185" t="e">
        <f t="shared" si="84"/>
        <v>#DIV/0!</v>
      </c>
      <c r="M749" s="186" t="str">
        <f t="shared" si="85"/>
        <v>PO</v>
      </c>
      <c r="N749" s="193" t="str">
        <f t="shared" si="86"/>
        <v>OK</v>
      </c>
    </row>
    <row r="750" spans="1:23" ht="14.25" customHeight="1" x14ac:dyDescent="0.25">
      <c r="A750" s="188" t="str">
        <f t="shared" si="89"/>
        <v/>
      </c>
      <c r="B750" s="265"/>
      <c r="C750" s="266"/>
      <c r="D750" s="264"/>
      <c r="E750" s="278"/>
      <c r="F750" s="301">
        <f t="shared" si="87"/>
        <v>0</v>
      </c>
      <c r="G750" s="317"/>
      <c r="H750" s="282"/>
      <c r="I750" s="271"/>
      <c r="J750" s="185" t="e">
        <f>HLOOKUP('Operational Worksheet'!H750,$B$768:$AA$770,3)</f>
        <v>#N/A</v>
      </c>
      <c r="K750" s="185" t="e">
        <f t="shared" si="88"/>
        <v>#DIV/0!</v>
      </c>
      <c r="L750" s="185" t="e">
        <f t="shared" si="84"/>
        <v>#DIV/0!</v>
      </c>
      <c r="M750" s="186" t="str">
        <f t="shared" si="85"/>
        <v>PO</v>
      </c>
      <c r="N750" s="193" t="str">
        <f t="shared" si="86"/>
        <v>OK</v>
      </c>
    </row>
    <row r="751" spans="1:23" ht="14.25" customHeight="1" thickBot="1" x14ac:dyDescent="0.3">
      <c r="A751" s="272" t="str">
        <f t="shared" si="89"/>
        <v/>
      </c>
      <c r="B751" s="269"/>
      <c r="C751" s="270"/>
      <c r="D751" s="273"/>
      <c r="E751" s="279"/>
      <c r="F751" s="301">
        <f t="shared" si="87"/>
        <v>0</v>
      </c>
      <c r="G751" s="321"/>
      <c r="H751" s="283"/>
      <c r="I751" s="274"/>
      <c r="J751" s="185" t="e">
        <f>HLOOKUP('Operational Worksheet'!H751,$B$768:$AA$770,3)</f>
        <v>#N/A</v>
      </c>
      <c r="K751" s="185" t="e">
        <f t="shared" si="88"/>
        <v>#DIV/0!</v>
      </c>
      <c r="L751" s="198" t="e">
        <f t="shared" si="84"/>
        <v>#DIV/0!</v>
      </c>
      <c r="M751" s="275" t="str">
        <f t="shared" si="85"/>
        <v>PO</v>
      </c>
      <c r="N751" s="199" t="str">
        <f t="shared" si="86"/>
        <v>OK</v>
      </c>
    </row>
    <row r="752" spans="1:23" ht="14.25" customHeight="1" x14ac:dyDescent="0.25">
      <c r="A752" s="200"/>
      <c r="B752" s="201"/>
      <c r="C752" s="202"/>
      <c r="D752" s="203"/>
      <c r="E752" s="203"/>
      <c r="F752" s="203"/>
      <c r="G752" s="203"/>
      <c r="H752" s="203"/>
      <c r="I752" s="203"/>
      <c r="J752" s="204"/>
      <c r="K752" s="204"/>
      <c r="L752" s="203"/>
      <c r="M752" s="203"/>
      <c r="N752" s="203"/>
      <c r="O752" s="203"/>
      <c r="P752" s="203"/>
      <c r="Q752" s="203"/>
      <c r="R752" s="203"/>
      <c r="S752" s="203"/>
      <c r="T752" s="203"/>
      <c r="U752" s="203"/>
      <c r="V752" s="205"/>
      <c r="W752" s="201"/>
    </row>
    <row r="753" spans="1:24" ht="15" customHeight="1" x14ac:dyDescent="0.25">
      <c r="A753" s="200"/>
      <c r="B753" s="206" t="s">
        <v>113</v>
      </c>
      <c r="C753" s="207"/>
      <c r="D753" s="203"/>
      <c r="E753" s="203"/>
      <c r="F753" s="203"/>
      <c r="G753" s="203"/>
      <c r="H753" s="203"/>
      <c r="I753" s="203"/>
      <c r="J753" s="204"/>
      <c r="K753" s="204"/>
      <c r="L753" s="203"/>
      <c r="M753" s="203"/>
      <c r="N753" s="203"/>
      <c r="O753" s="203"/>
      <c r="P753" s="203"/>
      <c r="Q753" s="203"/>
      <c r="R753" s="203"/>
      <c r="S753" s="203"/>
      <c r="T753" s="205"/>
      <c r="U753" s="205"/>
      <c r="V753" s="208"/>
      <c r="W753" s="208"/>
    </row>
    <row r="754" spans="1:24" ht="14.25" customHeight="1" x14ac:dyDescent="0.25">
      <c r="A754" s="200"/>
      <c r="B754" s="209" t="s">
        <v>167</v>
      </c>
      <c r="C754" s="210"/>
      <c r="D754" s="203"/>
      <c r="E754" s="203"/>
      <c r="F754" s="203"/>
      <c r="G754" s="203"/>
      <c r="H754" s="203"/>
      <c r="I754" s="203"/>
      <c r="J754" s="204"/>
      <c r="K754" s="204"/>
      <c r="L754" s="203"/>
      <c r="M754" s="203"/>
      <c r="N754" s="203"/>
      <c r="O754" s="203"/>
      <c r="P754" s="203"/>
      <c r="Q754" s="203"/>
      <c r="R754" s="203"/>
      <c r="S754" s="203"/>
      <c r="T754" s="205"/>
      <c r="U754" s="205"/>
      <c r="V754" s="208"/>
      <c r="W754" s="208"/>
    </row>
    <row r="755" spans="1:24" ht="14.25" customHeight="1" x14ac:dyDescent="0.25">
      <c r="A755" s="200"/>
      <c r="B755" s="209" t="s">
        <v>114</v>
      </c>
      <c r="C755" s="210"/>
      <c r="D755" s="203"/>
      <c r="E755" s="203"/>
      <c r="F755" s="203"/>
      <c r="G755" s="203"/>
      <c r="H755" s="203"/>
      <c r="I755" s="203"/>
      <c r="J755" s="204"/>
      <c r="K755" s="204"/>
      <c r="L755" s="203"/>
      <c r="M755" s="203"/>
      <c r="N755" s="203"/>
      <c r="O755" s="203"/>
      <c r="P755" s="203"/>
      <c r="Q755" s="203"/>
      <c r="R755" s="203"/>
      <c r="S755" s="203"/>
      <c r="T755" s="205"/>
      <c r="U755" s="205"/>
      <c r="V755" s="208"/>
      <c r="W755" s="208"/>
    </row>
    <row r="756" spans="1:24" ht="14.25" customHeight="1" x14ac:dyDescent="0.25">
      <c r="A756" s="200"/>
      <c r="B756" s="209" t="s">
        <v>123</v>
      </c>
      <c r="C756" s="210"/>
      <c r="D756" s="203"/>
      <c r="E756" s="203"/>
      <c r="F756" s="203"/>
      <c r="G756" s="203"/>
      <c r="H756" s="203"/>
      <c r="I756" s="203"/>
      <c r="J756" s="204"/>
      <c r="K756" s="204"/>
      <c r="L756" s="203"/>
      <c r="M756" s="203"/>
      <c r="N756" s="203"/>
      <c r="O756" s="203"/>
      <c r="P756" s="203"/>
      <c r="Q756" s="203"/>
      <c r="R756" s="203"/>
      <c r="S756" s="203"/>
      <c r="T756" s="205"/>
      <c r="U756" s="205"/>
      <c r="V756" s="208"/>
      <c r="W756" s="208"/>
    </row>
    <row r="757" spans="1:24" ht="14.25" customHeight="1" x14ac:dyDescent="0.25">
      <c r="A757" s="200"/>
      <c r="B757" s="209" t="s">
        <v>168</v>
      </c>
      <c r="C757" s="210"/>
      <c r="D757" s="203"/>
      <c r="E757" s="203"/>
      <c r="F757" s="203"/>
      <c r="G757" s="203"/>
      <c r="H757" s="203"/>
      <c r="I757" s="203"/>
      <c r="J757" s="204"/>
      <c r="K757" s="204"/>
      <c r="L757" s="203"/>
      <c r="M757" s="203"/>
      <c r="N757" s="203"/>
      <c r="O757" s="203"/>
      <c r="P757" s="203"/>
      <c r="Q757" s="203"/>
      <c r="R757" s="203"/>
      <c r="S757" s="203"/>
      <c r="T757" s="205"/>
      <c r="U757" s="205"/>
      <c r="V757" s="208"/>
      <c r="W757" s="208"/>
    </row>
    <row r="758" spans="1:24" ht="14.25" customHeight="1" x14ac:dyDescent="0.25">
      <c r="A758" s="205"/>
      <c r="B758" s="209" t="s">
        <v>124</v>
      </c>
      <c r="C758" s="210"/>
      <c r="D758" s="203"/>
      <c r="E758" s="203"/>
      <c r="F758" s="203"/>
      <c r="G758" s="203"/>
      <c r="H758" s="203"/>
      <c r="I758" s="203"/>
      <c r="J758" s="204"/>
      <c r="K758" s="204"/>
      <c r="L758" s="203"/>
      <c r="M758" s="203"/>
      <c r="N758" s="203"/>
      <c r="O758" s="203"/>
      <c r="P758" s="203"/>
      <c r="Q758" s="203"/>
      <c r="R758" s="203"/>
      <c r="S758" s="203"/>
      <c r="T758" s="205"/>
      <c r="U758" s="205"/>
      <c r="V758" s="208"/>
      <c r="W758" s="208"/>
    </row>
    <row r="759" spans="1:24" ht="14.25" customHeight="1" x14ac:dyDescent="0.25">
      <c r="A759" s="208"/>
      <c r="B759" s="209" t="s">
        <v>115</v>
      </c>
      <c r="C759" s="210"/>
      <c r="D759" s="203"/>
      <c r="E759" s="203"/>
      <c r="F759" s="203"/>
      <c r="G759" s="203"/>
      <c r="H759" s="203"/>
      <c r="I759" s="203"/>
      <c r="J759" s="204"/>
      <c r="K759" s="204"/>
      <c r="L759" s="203"/>
      <c r="M759" s="203"/>
      <c r="N759" s="203"/>
      <c r="O759" s="203"/>
      <c r="P759" s="203"/>
      <c r="Q759" s="203"/>
      <c r="R759" s="203"/>
      <c r="S759" s="203"/>
      <c r="T759" s="205"/>
      <c r="U759" s="205"/>
      <c r="V759" s="208"/>
      <c r="W759" s="208"/>
    </row>
    <row r="760" spans="1:24" ht="14.25" customHeight="1" x14ac:dyDescent="0.25">
      <c r="A760" s="208"/>
      <c r="B760" s="208" t="s">
        <v>183</v>
      </c>
      <c r="C760" s="211"/>
      <c r="D760" s="203"/>
      <c r="E760" s="203"/>
      <c r="F760" s="203"/>
      <c r="G760" s="203"/>
      <c r="H760" s="203"/>
      <c r="I760" s="203"/>
      <c r="J760" s="204"/>
      <c r="K760" s="204"/>
      <c r="L760" s="203"/>
      <c r="M760" s="203"/>
      <c r="N760" s="203"/>
      <c r="O760" s="203"/>
      <c r="P760" s="203"/>
      <c r="Q760" s="203"/>
      <c r="R760" s="203"/>
      <c r="S760" s="203"/>
      <c r="T760" s="205"/>
      <c r="U760" s="205"/>
      <c r="V760" s="208"/>
      <c r="W760" s="208"/>
    </row>
    <row r="761" spans="1:24" ht="15" customHeight="1" x14ac:dyDescent="0.25">
      <c r="A761" s="208"/>
      <c r="B761" s="206"/>
      <c r="C761" s="207"/>
      <c r="D761" s="203"/>
      <c r="E761" s="203"/>
      <c r="F761" s="203"/>
      <c r="G761" s="203"/>
      <c r="H761" s="203"/>
      <c r="I761" s="203"/>
      <c r="J761" s="204"/>
      <c r="K761" s="204"/>
      <c r="L761" s="203"/>
      <c r="M761" s="203"/>
      <c r="N761" s="203"/>
      <c r="O761" s="203"/>
      <c r="P761" s="203"/>
      <c r="Q761" s="203"/>
      <c r="R761" s="203"/>
      <c r="S761" s="203"/>
      <c r="T761" s="205"/>
      <c r="U761" s="205"/>
      <c r="V761" s="208"/>
      <c r="W761" s="208"/>
    </row>
    <row r="762" spans="1:24" ht="15" customHeight="1" x14ac:dyDescent="0.25">
      <c r="A762" s="212"/>
      <c r="B762" s="213"/>
      <c r="C762" s="214"/>
      <c r="D762" s="215"/>
      <c r="E762" s="215"/>
      <c r="F762" s="215"/>
      <c r="G762" s="215"/>
      <c r="H762" s="215"/>
      <c r="I762" s="216"/>
      <c r="J762" s="217" t="s">
        <v>116</v>
      </c>
      <c r="K762" s="217"/>
      <c r="L762" s="218" t="s">
        <v>117</v>
      </c>
      <c r="M762" s="219"/>
      <c r="N762" s="219"/>
      <c r="O762" s="219"/>
      <c r="P762" s="219"/>
      <c r="Q762" s="219"/>
      <c r="R762" s="219"/>
      <c r="S762" s="212"/>
      <c r="T762" s="212"/>
      <c r="U762" s="212"/>
      <c r="V762" s="212"/>
      <c r="W762" s="212"/>
    </row>
    <row r="763" spans="1:24" ht="15" customHeight="1" x14ac:dyDescent="0.25">
      <c r="A763" s="212"/>
      <c r="B763" s="220"/>
      <c r="C763" s="221"/>
      <c r="D763" s="222"/>
      <c r="E763" s="222"/>
      <c r="F763" s="222"/>
      <c r="G763" s="222"/>
      <c r="H763" s="222"/>
      <c r="I763" s="223"/>
      <c r="J763" s="224" t="s">
        <v>118</v>
      </c>
      <c r="K763" s="224"/>
      <c r="L763" s="225" t="s">
        <v>119</v>
      </c>
      <c r="M763" s="219"/>
      <c r="N763" s="219"/>
      <c r="O763" s="219"/>
      <c r="P763" s="219"/>
      <c r="Q763" s="219"/>
      <c r="R763" s="219"/>
      <c r="S763" s="212"/>
      <c r="T763" s="212"/>
      <c r="U763" s="212"/>
      <c r="V763" s="212"/>
      <c r="W763" s="212"/>
    </row>
    <row r="764" spans="1:24" ht="15" customHeight="1" x14ac:dyDescent="0.25">
      <c r="A764" s="212"/>
      <c r="B764" s="226" t="s">
        <v>161</v>
      </c>
      <c r="C764" s="227"/>
      <c r="D764" s="228"/>
      <c r="E764" s="228"/>
      <c r="F764" s="228"/>
      <c r="G764" s="228"/>
      <c r="H764" s="228"/>
      <c r="I764" s="229"/>
      <c r="J764" s="251">
        <f>ROUND(3.14/4*(12/12)^2*2335.3*7.48,-1)</f>
        <v>13710</v>
      </c>
      <c r="K764" s="230"/>
      <c r="L764" s="231">
        <v>1</v>
      </c>
      <c r="M764" s="219"/>
      <c r="N764" s="219"/>
      <c r="O764" s="219"/>
      <c r="P764" s="219"/>
      <c r="Q764" s="219"/>
      <c r="R764" s="219"/>
      <c r="S764" s="212"/>
      <c r="T764" s="212"/>
      <c r="U764" s="212"/>
      <c r="V764" s="212"/>
      <c r="W764" s="212"/>
    </row>
    <row r="765" spans="1:24" ht="15" customHeight="1" x14ac:dyDescent="0.25">
      <c r="A765" s="208"/>
      <c r="B765" s="220"/>
      <c r="C765" s="221"/>
      <c r="D765" s="232"/>
      <c r="E765" s="232"/>
      <c r="F765" s="232"/>
      <c r="G765" s="232"/>
      <c r="H765" s="232"/>
      <c r="I765" s="233"/>
      <c r="J765" s="234"/>
      <c r="K765" s="234"/>
      <c r="L765" s="235"/>
      <c r="M765" s="202"/>
      <c r="N765" s="202"/>
      <c r="O765" s="202"/>
      <c r="P765" s="202"/>
      <c r="Q765" s="202"/>
      <c r="R765" s="202"/>
      <c r="S765" s="208"/>
      <c r="T765" s="208"/>
      <c r="U765" s="208"/>
      <c r="V765" s="208"/>
      <c r="W765" s="208"/>
    </row>
    <row r="766" spans="1:24" ht="14.25" customHeight="1" x14ac:dyDescent="0.25">
      <c r="A766" s="208"/>
      <c r="B766" s="236"/>
      <c r="C766" s="237"/>
      <c r="D766" s="208"/>
      <c r="E766" s="208"/>
      <c r="F766" s="208"/>
      <c r="G766" s="208"/>
      <c r="H766" s="208"/>
      <c r="I766" s="208"/>
      <c r="J766" s="238"/>
      <c r="K766" s="238"/>
      <c r="L766" s="208"/>
      <c r="M766" s="208"/>
      <c r="N766" s="208"/>
      <c r="O766" s="208"/>
      <c r="P766" s="208"/>
      <c r="Q766" s="208"/>
      <c r="R766" s="208"/>
      <c r="S766" s="208"/>
      <c r="T766" s="208"/>
      <c r="U766" s="208"/>
      <c r="V766" s="208"/>
      <c r="W766" s="208"/>
    </row>
    <row r="767" spans="1:24" ht="18" customHeight="1" x14ac:dyDescent="0.25">
      <c r="A767" s="159"/>
      <c r="B767" s="159" t="s">
        <v>168</v>
      </c>
      <c r="C767" s="239"/>
      <c r="D767" s="228"/>
      <c r="E767" s="228"/>
      <c r="F767" s="228"/>
      <c r="G767" s="228"/>
      <c r="H767" s="240"/>
      <c r="I767" s="159"/>
      <c r="J767" s="157"/>
      <c r="K767" s="157"/>
      <c r="L767" s="155"/>
      <c r="M767" s="155"/>
      <c r="N767" s="155"/>
      <c r="O767" s="155"/>
      <c r="P767" s="155"/>
      <c r="Q767" s="155"/>
      <c r="R767" s="155"/>
      <c r="S767" s="155"/>
      <c r="T767" s="155"/>
      <c r="U767" s="155"/>
      <c r="V767" s="159"/>
      <c r="W767" s="159"/>
    </row>
    <row r="768" spans="1:24" ht="15" customHeight="1" x14ac:dyDescent="0.25">
      <c r="A768" s="241"/>
      <c r="B768" s="241" t="s">
        <v>120</v>
      </c>
      <c r="C768" s="242"/>
      <c r="D768" s="241">
        <f>D769*1.8+32</f>
        <v>32.9</v>
      </c>
      <c r="E768" s="241">
        <f t="shared" ref="E768:X768" si="90">E769*1.8+32</f>
        <v>33.799999999999997</v>
      </c>
      <c r="F768" s="241">
        <f t="shared" si="90"/>
        <v>35.6</v>
      </c>
      <c r="G768" s="241">
        <f t="shared" si="90"/>
        <v>37.4</v>
      </c>
      <c r="H768" s="241">
        <f t="shared" si="90"/>
        <v>39.200000000000003</v>
      </c>
      <c r="I768" s="241">
        <f t="shared" si="90"/>
        <v>41</v>
      </c>
      <c r="J768" s="241">
        <f t="shared" si="90"/>
        <v>42.8</v>
      </c>
      <c r="K768" s="241">
        <f t="shared" si="90"/>
        <v>44.6</v>
      </c>
      <c r="L768" s="241">
        <f t="shared" si="90"/>
        <v>46.4</v>
      </c>
      <c r="M768" s="241">
        <f t="shared" si="90"/>
        <v>48.2</v>
      </c>
      <c r="N768" s="241">
        <f t="shared" si="90"/>
        <v>50</v>
      </c>
      <c r="O768" s="241">
        <f t="shared" si="90"/>
        <v>51.8</v>
      </c>
      <c r="P768" s="241">
        <f t="shared" si="90"/>
        <v>53.6</v>
      </c>
      <c r="Q768" s="241">
        <f t="shared" si="90"/>
        <v>55.400000000000006</v>
      </c>
      <c r="R768" s="241">
        <f t="shared" si="90"/>
        <v>57.2</v>
      </c>
      <c r="S768" s="241">
        <f t="shared" si="90"/>
        <v>59</v>
      </c>
      <c r="T768" s="241">
        <f t="shared" si="90"/>
        <v>60.8</v>
      </c>
      <c r="U768" s="241">
        <f t="shared" si="90"/>
        <v>62.6</v>
      </c>
      <c r="V768" s="241">
        <f t="shared" si="90"/>
        <v>64.400000000000006</v>
      </c>
      <c r="W768" s="241">
        <f t="shared" si="90"/>
        <v>66.2</v>
      </c>
      <c r="X768" s="241">
        <f t="shared" si="90"/>
        <v>68</v>
      </c>
    </row>
    <row r="769" spans="1:24" ht="15" customHeight="1" x14ac:dyDescent="0.25">
      <c r="A769" s="241"/>
      <c r="B769" s="241" t="s">
        <v>121</v>
      </c>
      <c r="C769" s="242"/>
      <c r="D769" s="241">
        <v>0.5</v>
      </c>
      <c r="E769" s="241">
        <v>1</v>
      </c>
      <c r="F769" s="241">
        <v>2</v>
      </c>
      <c r="G769" s="306">
        <v>3</v>
      </c>
      <c r="H769" s="241">
        <v>4</v>
      </c>
      <c r="I769" s="241">
        <v>5</v>
      </c>
      <c r="J769" s="241">
        <v>6</v>
      </c>
      <c r="K769" s="241">
        <v>7</v>
      </c>
      <c r="L769" s="241">
        <v>8</v>
      </c>
      <c r="M769" s="241">
        <v>9</v>
      </c>
      <c r="N769" s="241">
        <v>10</v>
      </c>
      <c r="O769" s="241">
        <v>11</v>
      </c>
      <c r="P769" s="241">
        <v>12</v>
      </c>
      <c r="Q769" s="241">
        <v>13</v>
      </c>
      <c r="R769" s="241">
        <v>14</v>
      </c>
      <c r="S769" s="241">
        <v>15</v>
      </c>
      <c r="T769" s="241">
        <v>16</v>
      </c>
      <c r="U769" s="241">
        <v>17</v>
      </c>
      <c r="V769" s="241">
        <v>18</v>
      </c>
      <c r="W769" s="241">
        <v>19</v>
      </c>
      <c r="X769" s="241">
        <v>20</v>
      </c>
    </row>
    <row r="770" spans="1:24" ht="14.25" customHeight="1" x14ac:dyDescent="0.25">
      <c r="A770" s="243"/>
      <c r="B770" s="244" t="s">
        <v>122</v>
      </c>
      <c r="C770" s="245"/>
      <c r="D770" s="243">
        <v>12</v>
      </c>
      <c r="E770" s="243">
        <v>11.6</v>
      </c>
      <c r="F770" s="243">
        <v>10.7</v>
      </c>
      <c r="G770" s="243">
        <v>9.8000000000000007</v>
      </c>
      <c r="H770" s="243">
        <v>8.9</v>
      </c>
      <c r="I770" s="243">
        <v>8</v>
      </c>
      <c r="J770" s="243">
        <v>7.6</v>
      </c>
      <c r="K770" s="243">
        <v>7.2</v>
      </c>
      <c r="L770" s="243">
        <v>6.8</v>
      </c>
      <c r="M770" s="243">
        <v>6.4</v>
      </c>
      <c r="N770" s="243">
        <v>6</v>
      </c>
      <c r="O770" s="243">
        <v>5.6</v>
      </c>
      <c r="P770" s="243">
        <v>5.2</v>
      </c>
      <c r="Q770" s="243">
        <v>4.8</v>
      </c>
      <c r="R770" s="243">
        <v>4.4000000000000004</v>
      </c>
      <c r="S770" s="243">
        <v>4</v>
      </c>
      <c r="T770" s="243">
        <v>3.8</v>
      </c>
      <c r="U770" s="243">
        <v>3.6</v>
      </c>
      <c r="V770" s="243">
        <v>3.4</v>
      </c>
      <c r="W770" s="243">
        <v>3.2</v>
      </c>
      <c r="X770" s="243">
        <v>3</v>
      </c>
    </row>
    <row r="771" spans="1:24" ht="15" customHeight="1" x14ac:dyDescent="0.25">
      <c r="A771" s="246"/>
      <c r="B771" s="159"/>
      <c r="C771" s="239"/>
      <c r="D771" s="246"/>
      <c r="E771" s="246"/>
      <c r="F771" s="246"/>
      <c r="G771" s="246"/>
      <c r="H771" s="246"/>
      <c r="I771" s="246"/>
      <c r="J771" s="246"/>
      <c r="K771" s="246"/>
      <c r="L771" s="246"/>
      <c r="M771" s="246"/>
      <c r="N771" s="246"/>
      <c r="O771" s="246"/>
      <c r="P771" s="246"/>
      <c r="Q771" s="246"/>
      <c r="R771" s="246"/>
      <c r="S771" s="246"/>
      <c r="T771" s="246"/>
      <c r="U771" s="246"/>
      <c r="V771" s="246"/>
      <c r="W771" s="246"/>
    </row>
    <row r="772" spans="1:24" ht="14.25" customHeight="1" x14ac:dyDescent="0.25">
      <c r="A772" s="208"/>
      <c r="B772" s="159"/>
      <c r="C772" s="211"/>
      <c r="D772" s="208"/>
      <c r="E772" s="208"/>
      <c r="F772" s="208"/>
      <c r="G772" s="208"/>
      <c r="H772" s="208"/>
      <c r="I772" s="208"/>
      <c r="J772" s="238"/>
      <c r="K772" s="238"/>
      <c r="L772" s="208"/>
      <c r="M772" s="208"/>
      <c r="N772" s="208"/>
      <c r="O772" s="208"/>
      <c r="P772" s="208"/>
      <c r="Q772" s="208"/>
      <c r="R772" s="208"/>
      <c r="S772" s="208"/>
      <c r="T772" s="208"/>
      <c r="U772" s="208"/>
      <c r="V772" s="208"/>
      <c r="W772" s="208"/>
    </row>
    <row r="773" spans="1:24" ht="14.25" customHeight="1" x14ac:dyDescent="0.25">
      <c r="A773" s="208"/>
      <c r="B773" s="159"/>
      <c r="C773" s="211"/>
      <c r="D773" s="208"/>
      <c r="E773" s="208"/>
      <c r="F773" s="208"/>
      <c r="G773" s="208"/>
      <c r="H773" s="208"/>
      <c r="I773" s="208"/>
      <c r="J773" s="238"/>
      <c r="K773" s="238"/>
      <c r="L773" s="208"/>
      <c r="M773" s="208"/>
      <c r="N773" s="208"/>
      <c r="O773" s="208"/>
      <c r="P773" s="208"/>
      <c r="Q773" s="208"/>
      <c r="R773" s="208"/>
      <c r="S773" s="208"/>
      <c r="T773" s="208"/>
      <c r="U773" s="208"/>
      <c r="V773" s="208"/>
      <c r="W773" s="208"/>
    </row>
    <row r="774" spans="1:24" ht="12.75" customHeight="1" x14ac:dyDescent="0.25">
      <c r="J774" s="247"/>
      <c r="K774" s="247"/>
    </row>
    <row r="775" spans="1:24" ht="12.75" customHeight="1" x14ac:dyDescent="0.25">
      <c r="B775" s="248"/>
      <c r="J775" s="247"/>
      <c r="K775" s="247"/>
    </row>
    <row r="776" spans="1:24" ht="12.75" customHeight="1" x14ac:dyDescent="0.25">
      <c r="C776" s="247"/>
      <c r="H776" s="247"/>
      <c r="J776" s="247"/>
      <c r="K776" s="247"/>
    </row>
    <row r="777" spans="1:24" ht="12.75" customHeight="1" x14ac:dyDescent="0.25">
      <c r="C777" s="247"/>
      <c r="H777" s="247"/>
      <c r="J777" s="247"/>
      <c r="K777" s="247"/>
    </row>
    <row r="778" spans="1:24" ht="12.75" customHeight="1" x14ac:dyDescent="0.25">
      <c r="B778" s="302"/>
      <c r="C778" s="247"/>
      <c r="H778" s="247"/>
      <c r="J778" s="247"/>
      <c r="K778" s="247"/>
    </row>
    <row r="779" spans="1:24" ht="12.75" customHeight="1" x14ac:dyDescent="0.25">
      <c r="B779" s="302"/>
      <c r="C779" s="303"/>
      <c r="D779" s="302"/>
      <c r="H779" s="247"/>
      <c r="J779" s="247"/>
      <c r="K779" s="247"/>
    </row>
    <row r="780" spans="1:24" ht="12.75" customHeight="1" x14ac:dyDescent="0.25">
      <c r="C780" s="304"/>
      <c r="D780" s="305"/>
      <c r="E780" s="302"/>
      <c r="H780" s="247"/>
      <c r="J780" s="247"/>
      <c r="K780" s="247"/>
    </row>
    <row r="781" spans="1:24" ht="12.75" customHeight="1" x14ac:dyDescent="0.25">
      <c r="C781" s="304"/>
      <c r="D781" s="302"/>
      <c r="E781" s="302"/>
      <c r="H781" s="247"/>
      <c r="J781" s="247"/>
      <c r="K781" s="247"/>
    </row>
    <row r="782" spans="1:24" ht="12.75" customHeight="1" x14ac:dyDescent="0.25">
      <c r="B782" s="302"/>
      <c r="C782" s="304"/>
      <c r="D782" s="302"/>
      <c r="E782" s="302"/>
      <c r="F782" s="248"/>
      <c r="G782" s="248"/>
      <c r="H782" s="249"/>
      <c r="J782" s="247"/>
      <c r="K782" s="247"/>
    </row>
    <row r="783" spans="1:24" ht="12.75" customHeight="1" x14ac:dyDescent="0.25">
      <c r="B783" s="302"/>
      <c r="C783" s="304"/>
      <c r="D783" s="302"/>
      <c r="E783" s="302"/>
      <c r="H783" s="247"/>
      <c r="J783" s="247"/>
      <c r="K783" s="247"/>
    </row>
    <row r="784" spans="1:24" ht="12.75" customHeight="1" x14ac:dyDescent="0.25">
      <c r="B784" s="302"/>
      <c r="C784" s="304"/>
      <c r="D784" s="302"/>
      <c r="E784" s="302"/>
      <c r="J784" s="247"/>
      <c r="K784" s="247"/>
    </row>
    <row r="785" spans="2:11" ht="12.75" customHeight="1" x14ac:dyDescent="0.25">
      <c r="B785" s="302"/>
      <c r="C785" s="304"/>
      <c r="H785" s="247"/>
      <c r="J785" s="247"/>
      <c r="K785" s="247"/>
    </row>
    <row r="786" spans="2:11" ht="12.75" customHeight="1" x14ac:dyDescent="0.25">
      <c r="B786" s="302"/>
      <c r="C786" s="247"/>
      <c r="H786" s="247"/>
      <c r="J786" s="247"/>
      <c r="K786" s="247"/>
    </row>
    <row r="787" spans="2:11" ht="12.75" customHeight="1" x14ac:dyDescent="0.25">
      <c r="C787" s="247"/>
      <c r="H787" s="247"/>
      <c r="J787" s="247"/>
      <c r="K787" s="247"/>
    </row>
    <row r="788" spans="2:11" ht="12.75" customHeight="1" x14ac:dyDescent="0.25">
      <c r="C788" s="247"/>
      <c r="H788" s="247"/>
      <c r="J788" s="247"/>
      <c r="K788" s="247"/>
    </row>
    <row r="789" spans="2:11" ht="12.75" customHeight="1" x14ac:dyDescent="0.25">
      <c r="C789" s="247"/>
      <c r="H789" s="247"/>
      <c r="J789" s="247"/>
      <c r="K789" s="247"/>
    </row>
    <row r="790" spans="2:11" ht="12.75" customHeight="1" x14ac:dyDescent="0.25">
      <c r="C790" s="247"/>
      <c r="H790" s="247"/>
      <c r="J790" s="247"/>
      <c r="K790" s="247"/>
    </row>
    <row r="791" spans="2:11" ht="12.75" customHeight="1" x14ac:dyDescent="0.25">
      <c r="C791" s="247"/>
      <c r="H791" s="247"/>
      <c r="J791" s="247"/>
      <c r="K791" s="247"/>
    </row>
    <row r="792" spans="2:11" ht="12.75" customHeight="1" x14ac:dyDescent="0.25">
      <c r="C792" s="247"/>
      <c r="H792" s="247"/>
      <c r="J792" s="247"/>
      <c r="K792" s="247"/>
    </row>
    <row r="793" spans="2:11" ht="12.75" customHeight="1" x14ac:dyDescent="0.25">
      <c r="C793" s="247"/>
      <c r="H793" s="247"/>
      <c r="J793" s="247"/>
      <c r="K793" s="247"/>
    </row>
    <row r="794" spans="2:11" ht="12.75" customHeight="1" x14ac:dyDescent="0.25">
      <c r="C794" s="247"/>
      <c r="H794" s="247"/>
      <c r="J794" s="247"/>
      <c r="K794" s="247"/>
    </row>
    <row r="795" spans="2:11" ht="12.75" customHeight="1" x14ac:dyDescent="0.25">
      <c r="C795" s="247"/>
      <c r="H795" s="247"/>
      <c r="J795" s="247"/>
      <c r="K795" s="247"/>
    </row>
    <row r="796" spans="2:11" x14ac:dyDescent="0.25">
      <c r="C796" s="247"/>
      <c r="H796" s="247"/>
      <c r="J796" s="247"/>
    </row>
    <row r="797" spans="2:11" x14ac:dyDescent="0.25">
      <c r="C797" s="247"/>
      <c r="H797" s="247"/>
      <c r="J797" s="247"/>
    </row>
    <row r="798" spans="2:11" x14ac:dyDescent="0.25">
      <c r="C798" s="247"/>
      <c r="H798" s="247"/>
      <c r="J798" s="247"/>
    </row>
    <row r="799" spans="2:11" x14ac:dyDescent="0.25">
      <c r="C799" s="247"/>
      <c r="D799" s="250"/>
      <c r="E799" s="250"/>
      <c r="F799" s="250"/>
      <c r="G799" s="250"/>
      <c r="H799" s="249"/>
      <c r="J799" s="247"/>
    </row>
    <row r="800" spans="2:11" x14ac:dyDescent="0.25">
      <c r="C800" s="247"/>
      <c r="D800" s="250"/>
      <c r="E800" s="250"/>
      <c r="F800" s="250"/>
      <c r="G800" s="250"/>
      <c r="H800" s="249"/>
      <c r="J800" s="247"/>
    </row>
    <row r="801" spans="2:10" x14ac:dyDescent="0.25">
      <c r="C801" s="247"/>
      <c r="D801" s="248"/>
      <c r="E801" s="248"/>
      <c r="F801" s="248"/>
      <c r="G801" s="248"/>
      <c r="H801" s="249"/>
      <c r="J801" s="247"/>
    </row>
    <row r="802" spans="2:10" x14ac:dyDescent="0.25">
      <c r="B802" s="248"/>
      <c r="C802" s="247"/>
    </row>
    <row r="803" spans="2:10" x14ac:dyDescent="0.25">
      <c r="C803" s="247"/>
      <c r="H803" s="247"/>
      <c r="J803" s="247"/>
    </row>
    <row r="804" spans="2:10" x14ac:dyDescent="0.25">
      <c r="C804" s="247"/>
      <c r="H804" s="247"/>
      <c r="J804" s="247"/>
    </row>
    <row r="805" spans="2:10" x14ac:dyDescent="0.25">
      <c r="C805" s="247"/>
      <c r="D805" s="248"/>
      <c r="E805" s="248"/>
      <c r="F805" s="248"/>
      <c r="G805" s="248"/>
      <c r="H805" s="249"/>
    </row>
    <row r="806" spans="2:10" x14ac:dyDescent="0.25">
      <c r="C806" s="247"/>
      <c r="H806" s="247"/>
      <c r="J806" s="247"/>
    </row>
    <row r="807" spans="2:10" x14ac:dyDescent="0.25">
      <c r="B807" s="248"/>
    </row>
    <row r="808" spans="2:10" x14ac:dyDescent="0.25">
      <c r="C808" s="247"/>
      <c r="H808" s="247"/>
      <c r="J808" s="247"/>
    </row>
    <row r="809" spans="2:10" x14ac:dyDescent="0.25">
      <c r="C809" s="247"/>
      <c r="H809" s="247"/>
      <c r="J809" s="247"/>
    </row>
    <row r="810" spans="2:10" x14ac:dyDescent="0.25">
      <c r="H810" s="247"/>
      <c r="J810" s="247"/>
    </row>
    <row r="811" spans="2:10" x14ac:dyDescent="0.25">
      <c r="C811" s="247"/>
      <c r="D811" s="248"/>
      <c r="E811" s="248"/>
      <c r="F811" s="248"/>
      <c r="G811" s="248"/>
      <c r="H811" s="249"/>
      <c r="J811" s="247"/>
    </row>
  </sheetData>
  <mergeCells count="4">
    <mergeCell ref="A1:N1"/>
    <mergeCell ref="A2:N2"/>
    <mergeCell ref="D4:I4"/>
    <mergeCell ref="K4:L4"/>
  </mergeCells>
  <conditionalFormatting sqref="N8:N13">
    <cfRule type="containsText" dxfId="247" priority="247" stopIfTrue="1" operator="containsText" text="ALARM">
      <formula>NOT(ISERROR(SEARCH("ALARM",N8)))</formula>
    </cfRule>
    <cfRule type="containsText" dxfId="246" priority="248" stopIfTrue="1" operator="containsText" text="OK">
      <formula>NOT(ISERROR(SEARCH("OK",N8)))</formula>
    </cfRule>
  </conditionalFormatting>
  <conditionalFormatting sqref="N14:N19">
    <cfRule type="containsText" dxfId="245" priority="245" stopIfTrue="1" operator="containsText" text="ALARM">
      <formula>NOT(ISERROR(SEARCH("ALARM",N14)))</formula>
    </cfRule>
    <cfRule type="containsText" dxfId="244" priority="246" stopIfTrue="1" operator="containsText" text="OK">
      <formula>NOT(ISERROR(SEARCH("OK",N14)))</formula>
    </cfRule>
  </conditionalFormatting>
  <conditionalFormatting sqref="N20:N25">
    <cfRule type="containsText" dxfId="243" priority="243" stopIfTrue="1" operator="containsText" text="ALARM">
      <formula>NOT(ISERROR(SEARCH("ALARM",N20)))</formula>
    </cfRule>
    <cfRule type="containsText" dxfId="242" priority="244" stopIfTrue="1" operator="containsText" text="OK">
      <formula>NOT(ISERROR(SEARCH("OK",N20)))</formula>
    </cfRule>
  </conditionalFormatting>
  <conditionalFormatting sqref="N26:N31">
    <cfRule type="containsText" dxfId="241" priority="241" stopIfTrue="1" operator="containsText" text="ALARM">
      <formula>NOT(ISERROR(SEARCH("ALARM",N26)))</formula>
    </cfRule>
    <cfRule type="containsText" dxfId="240" priority="242" stopIfTrue="1" operator="containsText" text="OK">
      <formula>NOT(ISERROR(SEARCH("OK",N26)))</formula>
    </cfRule>
  </conditionalFormatting>
  <conditionalFormatting sqref="N32:N37">
    <cfRule type="containsText" dxfId="239" priority="239" stopIfTrue="1" operator="containsText" text="ALARM">
      <formula>NOT(ISERROR(SEARCH("ALARM",N32)))</formula>
    </cfRule>
    <cfRule type="containsText" dxfId="238" priority="240" stopIfTrue="1" operator="containsText" text="OK">
      <formula>NOT(ISERROR(SEARCH("OK",N32)))</formula>
    </cfRule>
  </conditionalFormatting>
  <conditionalFormatting sqref="N38:N43">
    <cfRule type="containsText" dxfId="237" priority="237" stopIfTrue="1" operator="containsText" text="ALARM">
      <formula>NOT(ISERROR(SEARCH("ALARM",N38)))</formula>
    </cfRule>
    <cfRule type="containsText" dxfId="236" priority="238" stopIfTrue="1" operator="containsText" text="OK">
      <formula>NOT(ISERROR(SEARCH("OK",N38)))</formula>
    </cfRule>
  </conditionalFormatting>
  <conditionalFormatting sqref="N44:N49">
    <cfRule type="containsText" dxfId="235" priority="235" stopIfTrue="1" operator="containsText" text="ALARM">
      <formula>NOT(ISERROR(SEARCH("ALARM",N44)))</formula>
    </cfRule>
    <cfRule type="containsText" dxfId="234" priority="236" stopIfTrue="1" operator="containsText" text="OK">
      <formula>NOT(ISERROR(SEARCH("OK",N44)))</formula>
    </cfRule>
  </conditionalFormatting>
  <conditionalFormatting sqref="N50:N55">
    <cfRule type="containsText" dxfId="233" priority="233" stopIfTrue="1" operator="containsText" text="ALARM">
      <formula>NOT(ISERROR(SEARCH("ALARM",N50)))</formula>
    </cfRule>
    <cfRule type="containsText" dxfId="232" priority="234" stopIfTrue="1" operator="containsText" text="OK">
      <formula>NOT(ISERROR(SEARCH("OK",N50)))</formula>
    </cfRule>
  </conditionalFormatting>
  <conditionalFormatting sqref="N56:N61">
    <cfRule type="containsText" dxfId="231" priority="231" stopIfTrue="1" operator="containsText" text="ALARM">
      <formula>NOT(ISERROR(SEARCH("ALARM",N56)))</formula>
    </cfRule>
    <cfRule type="containsText" dxfId="230" priority="232" stopIfTrue="1" operator="containsText" text="OK">
      <formula>NOT(ISERROR(SEARCH("OK",N56)))</formula>
    </cfRule>
  </conditionalFormatting>
  <conditionalFormatting sqref="N62:N67">
    <cfRule type="containsText" dxfId="229" priority="229" stopIfTrue="1" operator="containsText" text="ALARM">
      <formula>NOT(ISERROR(SEARCH("ALARM",N62)))</formula>
    </cfRule>
    <cfRule type="containsText" dxfId="228" priority="230" stopIfTrue="1" operator="containsText" text="OK">
      <formula>NOT(ISERROR(SEARCH("OK",N62)))</formula>
    </cfRule>
  </conditionalFormatting>
  <conditionalFormatting sqref="N68:N73">
    <cfRule type="containsText" dxfId="227" priority="227" stopIfTrue="1" operator="containsText" text="ALARM">
      <formula>NOT(ISERROR(SEARCH("ALARM",N68)))</formula>
    </cfRule>
    <cfRule type="containsText" dxfId="226" priority="228" stopIfTrue="1" operator="containsText" text="OK">
      <formula>NOT(ISERROR(SEARCH("OK",N68)))</formula>
    </cfRule>
  </conditionalFormatting>
  <conditionalFormatting sqref="N74:N79">
    <cfRule type="containsText" dxfId="225" priority="225" stopIfTrue="1" operator="containsText" text="ALARM">
      <formula>NOT(ISERROR(SEARCH("ALARM",N74)))</formula>
    </cfRule>
    <cfRule type="containsText" dxfId="224" priority="226" stopIfTrue="1" operator="containsText" text="OK">
      <formula>NOT(ISERROR(SEARCH("OK",N74)))</formula>
    </cfRule>
  </conditionalFormatting>
  <conditionalFormatting sqref="N80:N85">
    <cfRule type="containsText" dxfId="223" priority="223" stopIfTrue="1" operator="containsText" text="ALARM">
      <formula>NOT(ISERROR(SEARCH("ALARM",N80)))</formula>
    </cfRule>
    <cfRule type="containsText" dxfId="222" priority="224" stopIfTrue="1" operator="containsText" text="OK">
      <formula>NOT(ISERROR(SEARCH("OK",N80)))</formula>
    </cfRule>
  </conditionalFormatting>
  <conditionalFormatting sqref="N86:N91">
    <cfRule type="containsText" dxfId="221" priority="221" stopIfTrue="1" operator="containsText" text="ALARM">
      <formula>NOT(ISERROR(SEARCH("ALARM",N86)))</formula>
    </cfRule>
    <cfRule type="containsText" dxfId="220" priority="222" stopIfTrue="1" operator="containsText" text="OK">
      <formula>NOT(ISERROR(SEARCH("OK",N86)))</formula>
    </cfRule>
  </conditionalFormatting>
  <conditionalFormatting sqref="N92:N97">
    <cfRule type="containsText" dxfId="219" priority="219" stopIfTrue="1" operator="containsText" text="ALARM">
      <formula>NOT(ISERROR(SEARCH("ALARM",N92)))</formula>
    </cfRule>
    <cfRule type="containsText" dxfId="218" priority="220" stopIfTrue="1" operator="containsText" text="OK">
      <formula>NOT(ISERROR(SEARCH("OK",N92)))</formula>
    </cfRule>
  </conditionalFormatting>
  <conditionalFormatting sqref="N98:N103">
    <cfRule type="containsText" dxfId="217" priority="217" stopIfTrue="1" operator="containsText" text="ALARM">
      <formula>NOT(ISERROR(SEARCH("ALARM",N98)))</formula>
    </cfRule>
    <cfRule type="containsText" dxfId="216" priority="218" stopIfTrue="1" operator="containsText" text="OK">
      <formula>NOT(ISERROR(SEARCH("OK",N98)))</formula>
    </cfRule>
  </conditionalFormatting>
  <conditionalFormatting sqref="N104:N109">
    <cfRule type="containsText" dxfId="215" priority="215" stopIfTrue="1" operator="containsText" text="ALARM">
      <formula>NOT(ISERROR(SEARCH("ALARM",N104)))</formula>
    </cfRule>
    <cfRule type="containsText" dxfId="214" priority="216" stopIfTrue="1" operator="containsText" text="OK">
      <formula>NOT(ISERROR(SEARCH("OK",N104)))</formula>
    </cfRule>
  </conditionalFormatting>
  <conditionalFormatting sqref="N110:N115">
    <cfRule type="containsText" dxfId="213" priority="213" stopIfTrue="1" operator="containsText" text="ALARM">
      <formula>NOT(ISERROR(SEARCH("ALARM",N110)))</formula>
    </cfRule>
    <cfRule type="containsText" dxfId="212" priority="214" stopIfTrue="1" operator="containsText" text="OK">
      <formula>NOT(ISERROR(SEARCH("OK",N110)))</formula>
    </cfRule>
  </conditionalFormatting>
  <conditionalFormatting sqref="N116:N121">
    <cfRule type="containsText" dxfId="211" priority="211" stopIfTrue="1" operator="containsText" text="ALARM">
      <formula>NOT(ISERROR(SEARCH("ALARM",N116)))</formula>
    </cfRule>
    <cfRule type="containsText" dxfId="210" priority="212" stopIfTrue="1" operator="containsText" text="OK">
      <formula>NOT(ISERROR(SEARCH("OK",N116)))</formula>
    </cfRule>
  </conditionalFormatting>
  <conditionalFormatting sqref="N122:N127">
    <cfRule type="containsText" dxfId="209" priority="209" stopIfTrue="1" operator="containsText" text="ALARM">
      <formula>NOT(ISERROR(SEARCH("ALARM",N122)))</formula>
    </cfRule>
    <cfRule type="containsText" dxfId="208" priority="210" stopIfTrue="1" operator="containsText" text="OK">
      <formula>NOT(ISERROR(SEARCH("OK",N122)))</formula>
    </cfRule>
  </conditionalFormatting>
  <conditionalFormatting sqref="N128:N133">
    <cfRule type="containsText" dxfId="207" priority="207" stopIfTrue="1" operator="containsText" text="ALARM">
      <formula>NOT(ISERROR(SEARCH("ALARM",N128)))</formula>
    </cfRule>
    <cfRule type="containsText" dxfId="206" priority="208" stopIfTrue="1" operator="containsText" text="OK">
      <formula>NOT(ISERROR(SEARCH("OK",N128)))</formula>
    </cfRule>
  </conditionalFormatting>
  <conditionalFormatting sqref="N134:N139">
    <cfRule type="containsText" dxfId="205" priority="205" stopIfTrue="1" operator="containsText" text="ALARM">
      <formula>NOT(ISERROR(SEARCH("ALARM",N134)))</formula>
    </cfRule>
    <cfRule type="containsText" dxfId="204" priority="206" stopIfTrue="1" operator="containsText" text="OK">
      <formula>NOT(ISERROR(SEARCH("OK",N134)))</formula>
    </cfRule>
  </conditionalFormatting>
  <conditionalFormatting sqref="N140:N145">
    <cfRule type="containsText" dxfId="203" priority="203" stopIfTrue="1" operator="containsText" text="ALARM">
      <formula>NOT(ISERROR(SEARCH("ALARM",N140)))</formula>
    </cfRule>
    <cfRule type="containsText" dxfId="202" priority="204" stopIfTrue="1" operator="containsText" text="OK">
      <formula>NOT(ISERROR(SEARCH("OK",N140)))</formula>
    </cfRule>
  </conditionalFormatting>
  <conditionalFormatting sqref="N146:N151">
    <cfRule type="containsText" dxfId="201" priority="201" stopIfTrue="1" operator="containsText" text="ALARM">
      <formula>NOT(ISERROR(SEARCH("ALARM",N146)))</formula>
    </cfRule>
    <cfRule type="containsText" dxfId="200" priority="202" stopIfTrue="1" operator="containsText" text="OK">
      <formula>NOT(ISERROR(SEARCH("OK",N146)))</formula>
    </cfRule>
  </conditionalFormatting>
  <conditionalFormatting sqref="N152:N157">
    <cfRule type="containsText" dxfId="199" priority="199" stopIfTrue="1" operator="containsText" text="ALARM">
      <formula>NOT(ISERROR(SEARCH("ALARM",N152)))</formula>
    </cfRule>
    <cfRule type="containsText" dxfId="198" priority="200" stopIfTrue="1" operator="containsText" text="OK">
      <formula>NOT(ISERROR(SEARCH("OK",N152)))</formula>
    </cfRule>
  </conditionalFormatting>
  <conditionalFormatting sqref="N158:N163">
    <cfRule type="containsText" dxfId="197" priority="197" stopIfTrue="1" operator="containsText" text="ALARM">
      <formula>NOT(ISERROR(SEARCH("ALARM",N158)))</formula>
    </cfRule>
    <cfRule type="containsText" dxfId="196" priority="198" stopIfTrue="1" operator="containsText" text="OK">
      <formula>NOT(ISERROR(SEARCH("OK",N158)))</formula>
    </cfRule>
  </conditionalFormatting>
  <conditionalFormatting sqref="N164:N169">
    <cfRule type="containsText" dxfId="195" priority="195" stopIfTrue="1" operator="containsText" text="ALARM">
      <formula>NOT(ISERROR(SEARCH("ALARM",N164)))</formula>
    </cfRule>
    <cfRule type="containsText" dxfId="194" priority="196" stopIfTrue="1" operator="containsText" text="OK">
      <formula>NOT(ISERROR(SEARCH("OK",N164)))</formula>
    </cfRule>
  </conditionalFormatting>
  <conditionalFormatting sqref="N170:N175">
    <cfRule type="containsText" dxfId="193" priority="193" stopIfTrue="1" operator="containsText" text="ALARM">
      <formula>NOT(ISERROR(SEARCH("ALARM",N170)))</formula>
    </cfRule>
    <cfRule type="containsText" dxfId="192" priority="194" stopIfTrue="1" operator="containsText" text="OK">
      <formula>NOT(ISERROR(SEARCH("OK",N170)))</formula>
    </cfRule>
  </conditionalFormatting>
  <conditionalFormatting sqref="N176:N181">
    <cfRule type="containsText" dxfId="191" priority="191" stopIfTrue="1" operator="containsText" text="ALARM">
      <formula>NOT(ISERROR(SEARCH("ALARM",N176)))</formula>
    </cfRule>
    <cfRule type="containsText" dxfId="190" priority="192" stopIfTrue="1" operator="containsText" text="OK">
      <formula>NOT(ISERROR(SEARCH("OK",N176)))</formula>
    </cfRule>
  </conditionalFormatting>
  <conditionalFormatting sqref="N182:N187">
    <cfRule type="containsText" dxfId="189" priority="189" stopIfTrue="1" operator="containsText" text="ALARM">
      <formula>NOT(ISERROR(SEARCH("ALARM",N182)))</formula>
    </cfRule>
    <cfRule type="containsText" dxfId="188" priority="190" stopIfTrue="1" operator="containsText" text="OK">
      <formula>NOT(ISERROR(SEARCH("OK",N182)))</formula>
    </cfRule>
  </conditionalFormatting>
  <conditionalFormatting sqref="N188:N193">
    <cfRule type="containsText" dxfId="187" priority="187" stopIfTrue="1" operator="containsText" text="ALARM">
      <formula>NOT(ISERROR(SEARCH("ALARM",N188)))</formula>
    </cfRule>
    <cfRule type="containsText" dxfId="186" priority="188" stopIfTrue="1" operator="containsText" text="OK">
      <formula>NOT(ISERROR(SEARCH("OK",N188)))</formula>
    </cfRule>
  </conditionalFormatting>
  <conditionalFormatting sqref="N194:N199">
    <cfRule type="containsText" dxfId="185" priority="185" stopIfTrue="1" operator="containsText" text="ALARM">
      <formula>NOT(ISERROR(SEARCH("ALARM",N194)))</formula>
    </cfRule>
    <cfRule type="containsText" dxfId="184" priority="186" stopIfTrue="1" operator="containsText" text="OK">
      <formula>NOT(ISERROR(SEARCH("OK",N194)))</formula>
    </cfRule>
  </conditionalFormatting>
  <conditionalFormatting sqref="N200:N205">
    <cfRule type="containsText" dxfId="183" priority="183" stopIfTrue="1" operator="containsText" text="ALARM">
      <formula>NOT(ISERROR(SEARCH("ALARM",N200)))</formula>
    </cfRule>
    <cfRule type="containsText" dxfId="182" priority="184" stopIfTrue="1" operator="containsText" text="OK">
      <formula>NOT(ISERROR(SEARCH("OK",N200)))</formula>
    </cfRule>
  </conditionalFormatting>
  <conditionalFormatting sqref="N206:N211">
    <cfRule type="containsText" dxfId="181" priority="181" stopIfTrue="1" operator="containsText" text="ALARM">
      <formula>NOT(ISERROR(SEARCH("ALARM",N206)))</formula>
    </cfRule>
    <cfRule type="containsText" dxfId="180" priority="182" stopIfTrue="1" operator="containsText" text="OK">
      <formula>NOT(ISERROR(SEARCH("OK",N206)))</formula>
    </cfRule>
  </conditionalFormatting>
  <conditionalFormatting sqref="N212:N217">
    <cfRule type="containsText" dxfId="179" priority="179" stopIfTrue="1" operator="containsText" text="ALARM">
      <formula>NOT(ISERROR(SEARCH("ALARM",N212)))</formula>
    </cfRule>
    <cfRule type="containsText" dxfId="178" priority="180" stopIfTrue="1" operator="containsText" text="OK">
      <formula>NOT(ISERROR(SEARCH("OK",N212)))</formula>
    </cfRule>
  </conditionalFormatting>
  <conditionalFormatting sqref="N218:N223">
    <cfRule type="containsText" dxfId="177" priority="177" stopIfTrue="1" operator="containsText" text="ALARM">
      <formula>NOT(ISERROR(SEARCH("ALARM",N218)))</formula>
    </cfRule>
    <cfRule type="containsText" dxfId="176" priority="178" stopIfTrue="1" operator="containsText" text="OK">
      <formula>NOT(ISERROR(SEARCH("OK",N218)))</formula>
    </cfRule>
  </conditionalFormatting>
  <conditionalFormatting sqref="N224:N229">
    <cfRule type="containsText" dxfId="175" priority="175" stopIfTrue="1" operator="containsText" text="ALARM">
      <formula>NOT(ISERROR(SEARCH("ALARM",N224)))</formula>
    </cfRule>
    <cfRule type="containsText" dxfId="174" priority="176" stopIfTrue="1" operator="containsText" text="OK">
      <formula>NOT(ISERROR(SEARCH("OK",N224)))</formula>
    </cfRule>
  </conditionalFormatting>
  <conditionalFormatting sqref="N230:N235">
    <cfRule type="containsText" dxfId="173" priority="173" stopIfTrue="1" operator="containsText" text="ALARM">
      <formula>NOT(ISERROR(SEARCH("ALARM",N230)))</formula>
    </cfRule>
    <cfRule type="containsText" dxfId="172" priority="174" stopIfTrue="1" operator="containsText" text="OK">
      <formula>NOT(ISERROR(SEARCH("OK",N230)))</formula>
    </cfRule>
  </conditionalFormatting>
  <conditionalFormatting sqref="N236:N241">
    <cfRule type="containsText" dxfId="171" priority="171" stopIfTrue="1" operator="containsText" text="ALARM">
      <formula>NOT(ISERROR(SEARCH("ALARM",N236)))</formula>
    </cfRule>
    <cfRule type="containsText" dxfId="170" priority="172" stopIfTrue="1" operator="containsText" text="OK">
      <formula>NOT(ISERROR(SEARCH("OK",N236)))</formula>
    </cfRule>
  </conditionalFormatting>
  <conditionalFormatting sqref="N242:N247">
    <cfRule type="containsText" dxfId="169" priority="169" stopIfTrue="1" operator="containsText" text="ALARM">
      <formula>NOT(ISERROR(SEARCH("ALARM",N242)))</formula>
    </cfRule>
    <cfRule type="containsText" dxfId="168" priority="170" stopIfTrue="1" operator="containsText" text="OK">
      <formula>NOT(ISERROR(SEARCH("OK",N242)))</formula>
    </cfRule>
  </conditionalFormatting>
  <conditionalFormatting sqref="N248:N253">
    <cfRule type="containsText" dxfId="167" priority="167" stopIfTrue="1" operator="containsText" text="ALARM">
      <formula>NOT(ISERROR(SEARCH("ALARM",N248)))</formula>
    </cfRule>
    <cfRule type="containsText" dxfId="166" priority="168" stopIfTrue="1" operator="containsText" text="OK">
      <formula>NOT(ISERROR(SEARCH("OK",N248)))</formula>
    </cfRule>
  </conditionalFormatting>
  <conditionalFormatting sqref="N254:N259">
    <cfRule type="containsText" dxfId="165" priority="165" stopIfTrue="1" operator="containsText" text="ALARM">
      <formula>NOT(ISERROR(SEARCH("ALARM",N254)))</formula>
    </cfRule>
    <cfRule type="containsText" dxfId="164" priority="166" stopIfTrue="1" operator="containsText" text="OK">
      <formula>NOT(ISERROR(SEARCH("OK",N254)))</formula>
    </cfRule>
  </conditionalFormatting>
  <conditionalFormatting sqref="N260:N265">
    <cfRule type="containsText" dxfId="163" priority="163" stopIfTrue="1" operator="containsText" text="ALARM">
      <formula>NOT(ISERROR(SEARCH("ALARM",N260)))</formula>
    </cfRule>
    <cfRule type="containsText" dxfId="162" priority="164" stopIfTrue="1" operator="containsText" text="OK">
      <formula>NOT(ISERROR(SEARCH("OK",N260)))</formula>
    </cfRule>
  </conditionalFormatting>
  <conditionalFormatting sqref="N266:N271">
    <cfRule type="containsText" dxfId="161" priority="161" stopIfTrue="1" operator="containsText" text="ALARM">
      <formula>NOT(ISERROR(SEARCH("ALARM",N266)))</formula>
    </cfRule>
    <cfRule type="containsText" dxfId="160" priority="162" stopIfTrue="1" operator="containsText" text="OK">
      <formula>NOT(ISERROR(SEARCH("OK",N266)))</formula>
    </cfRule>
  </conditionalFormatting>
  <conditionalFormatting sqref="N272:N277">
    <cfRule type="containsText" dxfId="159" priority="159" stopIfTrue="1" operator="containsText" text="ALARM">
      <formula>NOT(ISERROR(SEARCH("ALARM",N272)))</formula>
    </cfRule>
    <cfRule type="containsText" dxfId="158" priority="160" stopIfTrue="1" operator="containsText" text="OK">
      <formula>NOT(ISERROR(SEARCH("OK",N272)))</formula>
    </cfRule>
  </conditionalFormatting>
  <conditionalFormatting sqref="N278:N283">
    <cfRule type="containsText" dxfId="157" priority="157" stopIfTrue="1" operator="containsText" text="ALARM">
      <formula>NOT(ISERROR(SEARCH("ALARM",N278)))</formula>
    </cfRule>
    <cfRule type="containsText" dxfId="156" priority="158" stopIfTrue="1" operator="containsText" text="OK">
      <formula>NOT(ISERROR(SEARCH("OK",N278)))</formula>
    </cfRule>
  </conditionalFormatting>
  <conditionalFormatting sqref="N284:N289">
    <cfRule type="containsText" dxfId="155" priority="155" stopIfTrue="1" operator="containsText" text="ALARM">
      <formula>NOT(ISERROR(SEARCH("ALARM",N284)))</formula>
    </cfRule>
    <cfRule type="containsText" dxfId="154" priority="156" stopIfTrue="1" operator="containsText" text="OK">
      <formula>NOT(ISERROR(SEARCH("OK",N284)))</formula>
    </cfRule>
  </conditionalFormatting>
  <conditionalFormatting sqref="N290:N295">
    <cfRule type="containsText" dxfId="153" priority="153" stopIfTrue="1" operator="containsText" text="ALARM">
      <formula>NOT(ISERROR(SEARCH("ALARM",N290)))</formula>
    </cfRule>
    <cfRule type="containsText" dxfId="152" priority="154" stopIfTrue="1" operator="containsText" text="OK">
      <formula>NOT(ISERROR(SEARCH("OK",N290)))</formula>
    </cfRule>
  </conditionalFormatting>
  <conditionalFormatting sqref="N296:N301">
    <cfRule type="containsText" dxfId="151" priority="151" stopIfTrue="1" operator="containsText" text="ALARM">
      <formula>NOT(ISERROR(SEARCH("ALARM",N296)))</formula>
    </cfRule>
    <cfRule type="containsText" dxfId="150" priority="152" stopIfTrue="1" operator="containsText" text="OK">
      <formula>NOT(ISERROR(SEARCH("OK",N296)))</formula>
    </cfRule>
  </conditionalFormatting>
  <conditionalFormatting sqref="N302:N307">
    <cfRule type="containsText" dxfId="149" priority="149" stopIfTrue="1" operator="containsText" text="ALARM">
      <formula>NOT(ISERROR(SEARCH("ALARM",N302)))</formula>
    </cfRule>
    <cfRule type="containsText" dxfId="148" priority="150" stopIfTrue="1" operator="containsText" text="OK">
      <formula>NOT(ISERROR(SEARCH("OK",N302)))</formula>
    </cfRule>
  </conditionalFormatting>
  <conditionalFormatting sqref="N308:N313">
    <cfRule type="containsText" dxfId="147" priority="147" stopIfTrue="1" operator="containsText" text="ALARM">
      <formula>NOT(ISERROR(SEARCH("ALARM",N308)))</formula>
    </cfRule>
    <cfRule type="containsText" dxfId="146" priority="148" stopIfTrue="1" operator="containsText" text="OK">
      <formula>NOT(ISERROR(SEARCH("OK",N308)))</formula>
    </cfRule>
  </conditionalFormatting>
  <conditionalFormatting sqref="N314:N319">
    <cfRule type="containsText" dxfId="145" priority="145" stopIfTrue="1" operator="containsText" text="ALARM">
      <formula>NOT(ISERROR(SEARCH("ALARM",N314)))</formula>
    </cfRule>
    <cfRule type="containsText" dxfId="144" priority="146" stopIfTrue="1" operator="containsText" text="OK">
      <formula>NOT(ISERROR(SEARCH("OK",N314)))</formula>
    </cfRule>
  </conditionalFormatting>
  <conditionalFormatting sqref="N320:N325">
    <cfRule type="containsText" dxfId="143" priority="143" stopIfTrue="1" operator="containsText" text="ALARM">
      <formula>NOT(ISERROR(SEARCH("ALARM",N320)))</formula>
    </cfRule>
    <cfRule type="containsText" dxfId="142" priority="144" stopIfTrue="1" operator="containsText" text="OK">
      <formula>NOT(ISERROR(SEARCH("OK",N320)))</formula>
    </cfRule>
  </conditionalFormatting>
  <conditionalFormatting sqref="N326:N331">
    <cfRule type="containsText" dxfId="141" priority="141" stopIfTrue="1" operator="containsText" text="ALARM">
      <formula>NOT(ISERROR(SEARCH("ALARM",N326)))</formula>
    </cfRule>
    <cfRule type="containsText" dxfId="140" priority="142" stopIfTrue="1" operator="containsText" text="OK">
      <formula>NOT(ISERROR(SEARCH("OK",N326)))</formula>
    </cfRule>
  </conditionalFormatting>
  <conditionalFormatting sqref="N332:N337">
    <cfRule type="containsText" dxfId="139" priority="139" stopIfTrue="1" operator="containsText" text="ALARM">
      <formula>NOT(ISERROR(SEARCH("ALARM",N332)))</formula>
    </cfRule>
    <cfRule type="containsText" dxfId="138" priority="140" stopIfTrue="1" operator="containsText" text="OK">
      <formula>NOT(ISERROR(SEARCH("OK",N332)))</formula>
    </cfRule>
  </conditionalFormatting>
  <conditionalFormatting sqref="N338:N343">
    <cfRule type="containsText" dxfId="137" priority="137" stopIfTrue="1" operator="containsText" text="ALARM">
      <formula>NOT(ISERROR(SEARCH("ALARM",N338)))</formula>
    </cfRule>
    <cfRule type="containsText" dxfId="136" priority="138" stopIfTrue="1" operator="containsText" text="OK">
      <formula>NOT(ISERROR(SEARCH("OK",N338)))</formula>
    </cfRule>
  </conditionalFormatting>
  <conditionalFormatting sqref="N344:N349">
    <cfRule type="containsText" dxfId="135" priority="135" stopIfTrue="1" operator="containsText" text="ALARM">
      <formula>NOT(ISERROR(SEARCH("ALARM",N344)))</formula>
    </cfRule>
    <cfRule type="containsText" dxfId="134" priority="136" stopIfTrue="1" operator="containsText" text="OK">
      <formula>NOT(ISERROR(SEARCH("OK",N344)))</formula>
    </cfRule>
  </conditionalFormatting>
  <conditionalFormatting sqref="N350:N355">
    <cfRule type="containsText" dxfId="133" priority="133" stopIfTrue="1" operator="containsText" text="ALARM">
      <formula>NOT(ISERROR(SEARCH("ALARM",N350)))</formula>
    </cfRule>
    <cfRule type="containsText" dxfId="132" priority="134" stopIfTrue="1" operator="containsText" text="OK">
      <formula>NOT(ISERROR(SEARCH("OK",N350)))</formula>
    </cfRule>
  </conditionalFormatting>
  <conditionalFormatting sqref="N356:N361">
    <cfRule type="containsText" dxfId="131" priority="131" stopIfTrue="1" operator="containsText" text="ALARM">
      <formula>NOT(ISERROR(SEARCH("ALARM",N356)))</formula>
    </cfRule>
    <cfRule type="containsText" dxfId="130" priority="132" stopIfTrue="1" operator="containsText" text="OK">
      <formula>NOT(ISERROR(SEARCH("OK",N356)))</formula>
    </cfRule>
  </conditionalFormatting>
  <conditionalFormatting sqref="N362:N367">
    <cfRule type="containsText" dxfId="129" priority="129" stopIfTrue="1" operator="containsText" text="ALARM">
      <formula>NOT(ISERROR(SEARCH("ALARM",N362)))</formula>
    </cfRule>
    <cfRule type="containsText" dxfId="128" priority="130" stopIfTrue="1" operator="containsText" text="OK">
      <formula>NOT(ISERROR(SEARCH("OK",N362)))</formula>
    </cfRule>
  </conditionalFormatting>
  <conditionalFormatting sqref="N368:N373">
    <cfRule type="containsText" dxfId="127" priority="127" stopIfTrue="1" operator="containsText" text="ALARM">
      <formula>NOT(ISERROR(SEARCH("ALARM",N368)))</formula>
    </cfRule>
    <cfRule type="containsText" dxfId="126" priority="128" stopIfTrue="1" operator="containsText" text="OK">
      <formula>NOT(ISERROR(SEARCH("OK",N368)))</formula>
    </cfRule>
  </conditionalFormatting>
  <conditionalFormatting sqref="N374:N379">
    <cfRule type="containsText" dxfId="125" priority="125" stopIfTrue="1" operator="containsText" text="ALARM">
      <formula>NOT(ISERROR(SEARCH("ALARM",N374)))</formula>
    </cfRule>
    <cfRule type="containsText" dxfId="124" priority="126" stopIfTrue="1" operator="containsText" text="OK">
      <formula>NOT(ISERROR(SEARCH("OK",N374)))</formula>
    </cfRule>
  </conditionalFormatting>
  <conditionalFormatting sqref="N380:N385">
    <cfRule type="containsText" dxfId="123" priority="123" stopIfTrue="1" operator="containsText" text="ALARM">
      <formula>NOT(ISERROR(SEARCH("ALARM",N380)))</formula>
    </cfRule>
    <cfRule type="containsText" dxfId="122" priority="124" stopIfTrue="1" operator="containsText" text="OK">
      <formula>NOT(ISERROR(SEARCH("OK",N380)))</formula>
    </cfRule>
  </conditionalFormatting>
  <conditionalFormatting sqref="N386:N391">
    <cfRule type="containsText" dxfId="121" priority="121" stopIfTrue="1" operator="containsText" text="ALARM">
      <formula>NOT(ISERROR(SEARCH("ALARM",N386)))</formula>
    </cfRule>
    <cfRule type="containsText" dxfId="120" priority="122" stopIfTrue="1" operator="containsText" text="OK">
      <formula>NOT(ISERROR(SEARCH("OK",N386)))</formula>
    </cfRule>
  </conditionalFormatting>
  <conditionalFormatting sqref="N392:N397">
    <cfRule type="containsText" dxfId="119" priority="119" stopIfTrue="1" operator="containsText" text="ALARM">
      <formula>NOT(ISERROR(SEARCH("ALARM",N392)))</formula>
    </cfRule>
    <cfRule type="containsText" dxfId="118" priority="120" stopIfTrue="1" operator="containsText" text="OK">
      <formula>NOT(ISERROR(SEARCH("OK",N392)))</formula>
    </cfRule>
  </conditionalFormatting>
  <conditionalFormatting sqref="N398:N403">
    <cfRule type="containsText" dxfId="117" priority="117" stopIfTrue="1" operator="containsText" text="ALARM">
      <formula>NOT(ISERROR(SEARCH("ALARM",N398)))</formula>
    </cfRule>
    <cfRule type="containsText" dxfId="116" priority="118" stopIfTrue="1" operator="containsText" text="OK">
      <formula>NOT(ISERROR(SEARCH("OK",N398)))</formula>
    </cfRule>
  </conditionalFormatting>
  <conditionalFormatting sqref="N404:N409">
    <cfRule type="containsText" dxfId="115" priority="115" stopIfTrue="1" operator="containsText" text="ALARM">
      <formula>NOT(ISERROR(SEARCH("ALARM",N404)))</formula>
    </cfRule>
    <cfRule type="containsText" dxfId="114" priority="116" stopIfTrue="1" operator="containsText" text="OK">
      <formula>NOT(ISERROR(SEARCH("OK",N404)))</formula>
    </cfRule>
  </conditionalFormatting>
  <conditionalFormatting sqref="N410:N415">
    <cfRule type="containsText" dxfId="113" priority="113" stopIfTrue="1" operator="containsText" text="ALARM">
      <formula>NOT(ISERROR(SEARCH("ALARM",N410)))</formula>
    </cfRule>
    <cfRule type="containsText" dxfId="112" priority="114" stopIfTrue="1" operator="containsText" text="OK">
      <formula>NOT(ISERROR(SEARCH("OK",N410)))</formula>
    </cfRule>
  </conditionalFormatting>
  <conditionalFormatting sqref="N416:N421">
    <cfRule type="containsText" dxfId="111" priority="111" stopIfTrue="1" operator="containsText" text="ALARM">
      <formula>NOT(ISERROR(SEARCH("ALARM",N416)))</formula>
    </cfRule>
    <cfRule type="containsText" dxfId="110" priority="112" stopIfTrue="1" operator="containsText" text="OK">
      <formula>NOT(ISERROR(SEARCH("OK",N416)))</formula>
    </cfRule>
  </conditionalFormatting>
  <conditionalFormatting sqref="N422:N427">
    <cfRule type="containsText" dxfId="109" priority="109" stopIfTrue="1" operator="containsText" text="ALARM">
      <formula>NOT(ISERROR(SEARCH("ALARM",N422)))</formula>
    </cfRule>
    <cfRule type="containsText" dxfId="108" priority="110" stopIfTrue="1" operator="containsText" text="OK">
      <formula>NOT(ISERROR(SEARCH("OK",N422)))</formula>
    </cfRule>
  </conditionalFormatting>
  <conditionalFormatting sqref="N428:N433">
    <cfRule type="containsText" dxfId="107" priority="107" stopIfTrue="1" operator="containsText" text="ALARM">
      <formula>NOT(ISERROR(SEARCH("ALARM",N428)))</formula>
    </cfRule>
    <cfRule type="containsText" dxfId="106" priority="108" stopIfTrue="1" operator="containsText" text="OK">
      <formula>NOT(ISERROR(SEARCH("OK",N428)))</formula>
    </cfRule>
  </conditionalFormatting>
  <conditionalFormatting sqref="N434:N439">
    <cfRule type="containsText" dxfId="105" priority="105" stopIfTrue="1" operator="containsText" text="ALARM">
      <formula>NOT(ISERROR(SEARCH("ALARM",N434)))</formula>
    </cfRule>
    <cfRule type="containsText" dxfId="104" priority="106" stopIfTrue="1" operator="containsText" text="OK">
      <formula>NOT(ISERROR(SEARCH("OK",N434)))</formula>
    </cfRule>
  </conditionalFormatting>
  <conditionalFormatting sqref="N440:N445">
    <cfRule type="containsText" dxfId="103" priority="103" stopIfTrue="1" operator="containsText" text="ALARM">
      <formula>NOT(ISERROR(SEARCH("ALARM",N440)))</formula>
    </cfRule>
    <cfRule type="containsText" dxfId="102" priority="104" stopIfTrue="1" operator="containsText" text="OK">
      <formula>NOT(ISERROR(SEARCH("OK",N440)))</formula>
    </cfRule>
  </conditionalFormatting>
  <conditionalFormatting sqref="N446:N451">
    <cfRule type="containsText" dxfId="101" priority="101" stopIfTrue="1" operator="containsText" text="ALARM">
      <formula>NOT(ISERROR(SEARCH("ALARM",N446)))</formula>
    </cfRule>
    <cfRule type="containsText" dxfId="100" priority="102" stopIfTrue="1" operator="containsText" text="OK">
      <formula>NOT(ISERROR(SEARCH("OK",N446)))</formula>
    </cfRule>
  </conditionalFormatting>
  <conditionalFormatting sqref="N452:N457">
    <cfRule type="containsText" dxfId="99" priority="99" stopIfTrue="1" operator="containsText" text="ALARM">
      <formula>NOT(ISERROR(SEARCH("ALARM",N452)))</formula>
    </cfRule>
    <cfRule type="containsText" dxfId="98" priority="100" stopIfTrue="1" operator="containsText" text="OK">
      <formula>NOT(ISERROR(SEARCH("OK",N452)))</formula>
    </cfRule>
  </conditionalFormatting>
  <conditionalFormatting sqref="N458:N463">
    <cfRule type="containsText" dxfId="97" priority="97" stopIfTrue="1" operator="containsText" text="ALARM">
      <formula>NOT(ISERROR(SEARCH("ALARM",N458)))</formula>
    </cfRule>
    <cfRule type="containsText" dxfId="96" priority="98" stopIfTrue="1" operator="containsText" text="OK">
      <formula>NOT(ISERROR(SEARCH("OK",N458)))</formula>
    </cfRule>
  </conditionalFormatting>
  <conditionalFormatting sqref="N464:N469">
    <cfRule type="containsText" dxfId="95" priority="95" stopIfTrue="1" operator="containsText" text="ALARM">
      <formula>NOT(ISERROR(SEARCH("ALARM",N464)))</formula>
    </cfRule>
    <cfRule type="containsText" dxfId="94" priority="96" stopIfTrue="1" operator="containsText" text="OK">
      <formula>NOT(ISERROR(SEARCH("OK",N464)))</formula>
    </cfRule>
  </conditionalFormatting>
  <conditionalFormatting sqref="N470:N475">
    <cfRule type="containsText" dxfId="93" priority="93" stopIfTrue="1" operator="containsText" text="ALARM">
      <formula>NOT(ISERROR(SEARCH("ALARM",N470)))</formula>
    </cfRule>
    <cfRule type="containsText" dxfId="92" priority="94" stopIfTrue="1" operator="containsText" text="OK">
      <formula>NOT(ISERROR(SEARCH("OK",N470)))</formula>
    </cfRule>
  </conditionalFormatting>
  <conditionalFormatting sqref="N476:N481">
    <cfRule type="containsText" dxfId="91" priority="91" stopIfTrue="1" operator="containsText" text="ALARM">
      <formula>NOT(ISERROR(SEARCH("ALARM",N476)))</formula>
    </cfRule>
    <cfRule type="containsText" dxfId="90" priority="92" stopIfTrue="1" operator="containsText" text="OK">
      <formula>NOT(ISERROR(SEARCH("OK",N476)))</formula>
    </cfRule>
  </conditionalFormatting>
  <conditionalFormatting sqref="N482:N487">
    <cfRule type="containsText" dxfId="89" priority="89" stopIfTrue="1" operator="containsText" text="ALARM">
      <formula>NOT(ISERROR(SEARCH("ALARM",N482)))</formula>
    </cfRule>
    <cfRule type="containsText" dxfId="88" priority="90" stopIfTrue="1" operator="containsText" text="OK">
      <formula>NOT(ISERROR(SEARCH("OK",N482)))</formula>
    </cfRule>
  </conditionalFormatting>
  <conditionalFormatting sqref="N488:N493">
    <cfRule type="containsText" dxfId="87" priority="87" stopIfTrue="1" operator="containsText" text="ALARM">
      <formula>NOT(ISERROR(SEARCH("ALARM",N488)))</formula>
    </cfRule>
    <cfRule type="containsText" dxfId="86" priority="88" stopIfTrue="1" operator="containsText" text="OK">
      <formula>NOT(ISERROR(SEARCH("OK",N488)))</formula>
    </cfRule>
  </conditionalFormatting>
  <conditionalFormatting sqref="N494:N499">
    <cfRule type="containsText" dxfId="85" priority="85" stopIfTrue="1" operator="containsText" text="ALARM">
      <formula>NOT(ISERROR(SEARCH("ALARM",N494)))</formula>
    </cfRule>
    <cfRule type="containsText" dxfId="84" priority="86" stopIfTrue="1" operator="containsText" text="OK">
      <formula>NOT(ISERROR(SEARCH("OK",N494)))</formula>
    </cfRule>
  </conditionalFormatting>
  <conditionalFormatting sqref="N500:N505">
    <cfRule type="containsText" dxfId="83" priority="83" stopIfTrue="1" operator="containsText" text="ALARM">
      <formula>NOT(ISERROR(SEARCH("ALARM",N500)))</formula>
    </cfRule>
    <cfRule type="containsText" dxfId="82" priority="84" stopIfTrue="1" operator="containsText" text="OK">
      <formula>NOT(ISERROR(SEARCH("OK",N500)))</formula>
    </cfRule>
  </conditionalFormatting>
  <conditionalFormatting sqref="N506:N511">
    <cfRule type="containsText" dxfId="81" priority="81" stopIfTrue="1" operator="containsText" text="ALARM">
      <formula>NOT(ISERROR(SEARCH("ALARM",N506)))</formula>
    </cfRule>
    <cfRule type="containsText" dxfId="80" priority="82" stopIfTrue="1" operator="containsText" text="OK">
      <formula>NOT(ISERROR(SEARCH("OK",N506)))</formula>
    </cfRule>
  </conditionalFormatting>
  <conditionalFormatting sqref="N512:N517">
    <cfRule type="containsText" dxfId="79" priority="79" stopIfTrue="1" operator="containsText" text="ALARM">
      <formula>NOT(ISERROR(SEARCH("ALARM",N512)))</formula>
    </cfRule>
    <cfRule type="containsText" dxfId="78" priority="80" stopIfTrue="1" operator="containsText" text="OK">
      <formula>NOT(ISERROR(SEARCH("OK",N512)))</formula>
    </cfRule>
  </conditionalFormatting>
  <conditionalFormatting sqref="N518:N523">
    <cfRule type="containsText" dxfId="77" priority="77" stopIfTrue="1" operator="containsText" text="ALARM">
      <formula>NOT(ISERROR(SEARCH("ALARM",N518)))</formula>
    </cfRule>
    <cfRule type="containsText" dxfId="76" priority="78" stopIfTrue="1" operator="containsText" text="OK">
      <formula>NOT(ISERROR(SEARCH("OK",N518)))</formula>
    </cfRule>
  </conditionalFormatting>
  <conditionalFormatting sqref="N524:N529">
    <cfRule type="containsText" dxfId="75" priority="75" stopIfTrue="1" operator="containsText" text="ALARM">
      <formula>NOT(ISERROR(SEARCH("ALARM",N524)))</formula>
    </cfRule>
    <cfRule type="containsText" dxfId="74" priority="76" stopIfTrue="1" operator="containsText" text="OK">
      <formula>NOT(ISERROR(SEARCH("OK",N524)))</formula>
    </cfRule>
  </conditionalFormatting>
  <conditionalFormatting sqref="N530:N535">
    <cfRule type="containsText" dxfId="73" priority="73" stopIfTrue="1" operator="containsText" text="ALARM">
      <formula>NOT(ISERROR(SEARCH("ALARM",N530)))</formula>
    </cfRule>
    <cfRule type="containsText" dxfId="72" priority="74" stopIfTrue="1" operator="containsText" text="OK">
      <formula>NOT(ISERROR(SEARCH("OK",N530)))</formula>
    </cfRule>
  </conditionalFormatting>
  <conditionalFormatting sqref="N536:N541">
    <cfRule type="containsText" dxfId="71" priority="71" stopIfTrue="1" operator="containsText" text="ALARM">
      <formula>NOT(ISERROR(SEARCH("ALARM",N536)))</formula>
    </cfRule>
    <cfRule type="containsText" dxfId="70" priority="72" stopIfTrue="1" operator="containsText" text="OK">
      <formula>NOT(ISERROR(SEARCH("OK",N536)))</formula>
    </cfRule>
  </conditionalFormatting>
  <conditionalFormatting sqref="N542:N547">
    <cfRule type="containsText" dxfId="69" priority="69" stopIfTrue="1" operator="containsText" text="ALARM">
      <formula>NOT(ISERROR(SEARCH("ALARM",N542)))</formula>
    </cfRule>
    <cfRule type="containsText" dxfId="68" priority="70" stopIfTrue="1" operator="containsText" text="OK">
      <formula>NOT(ISERROR(SEARCH("OK",N542)))</formula>
    </cfRule>
  </conditionalFormatting>
  <conditionalFormatting sqref="N548:N553">
    <cfRule type="containsText" dxfId="67" priority="67" stopIfTrue="1" operator="containsText" text="ALARM">
      <formula>NOT(ISERROR(SEARCH("ALARM",N548)))</formula>
    </cfRule>
    <cfRule type="containsText" dxfId="66" priority="68" stopIfTrue="1" operator="containsText" text="OK">
      <formula>NOT(ISERROR(SEARCH("OK",N548)))</formula>
    </cfRule>
  </conditionalFormatting>
  <conditionalFormatting sqref="N554:N559">
    <cfRule type="containsText" dxfId="65" priority="65" stopIfTrue="1" operator="containsText" text="ALARM">
      <formula>NOT(ISERROR(SEARCH("ALARM",N554)))</formula>
    </cfRule>
    <cfRule type="containsText" dxfId="64" priority="66" stopIfTrue="1" operator="containsText" text="OK">
      <formula>NOT(ISERROR(SEARCH("OK",N554)))</formula>
    </cfRule>
  </conditionalFormatting>
  <conditionalFormatting sqref="N560:N565">
    <cfRule type="containsText" dxfId="63" priority="63" stopIfTrue="1" operator="containsText" text="ALARM">
      <formula>NOT(ISERROR(SEARCH("ALARM",N560)))</formula>
    </cfRule>
    <cfRule type="containsText" dxfId="62" priority="64" stopIfTrue="1" operator="containsText" text="OK">
      <formula>NOT(ISERROR(SEARCH("OK",N560)))</formula>
    </cfRule>
  </conditionalFormatting>
  <conditionalFormatting sqref="N566:N571">
    <cfRule type="containsText" dxfId="61" priority="61" stopIfTrue="1" operator="containsText" text="ALARM">
      <formula>NOT(ISERROR(SEARCH("ALARM",N566)))</formula>
    </cfRule>
    <cfRule type="containsText" dxfId="60" priority="62" stopIfTrue="1" operator="containsText" text="OK">
      <formula>NOT(ISERROR(SEARCH("OK",N566)))</formula>
    </cfRule>
  </conditionalFormatting>
  <conditionalFormatting sqref="N572:N577">
    <cfRule type="containsText" dxfId="59" priority="59" stopIfTrue="1" operator="containsText" text="ALARM">
      <formula>NOT(ISERROR(SEARCH("ALARM",N572)))</formula>
    </cfRule>
    <cfRule type="containsText" dxfId="58" priority="60" stopIfTrue="1" operator="containsText" text="OK">
      <formula>NOT(ISERROR(SEARCH("OK",N572)))</formula>
    </cfRule>
  </conditionalFormatting>
  <conditionalFormatting sqref="N578:N583">
    <cfRule type="containsText" dxfId="57" priority="57" stopIfTrue="1" operator="containsText" text="ALARM">
      <formula>NOT(ISERROR(SEARCH("ALARM",N578)))</formula>
    </cfRule>
    <cfRule type="containsText" dxfId="56" priority="58" stopIfTrue="1" operator="containsText" text="OK">
      <formula>NOT(ISERROR(SEARCH("OK",N578)))</formula>
    </cfRule>
  </conditionalFormatting>
  <conditionalFormatting sqref="N584:N589">
    <cfRule type="containsText" dxfId="55" priority="55" stopIfTrue="1" operator="containsText" text="ALARM">
      <formula>NOT(ISERROR(SEARCH("ALARM",N584)))</formula>
    </cfRule>
    <cfRule type="containsText" dxfId="54" priority="56" stopIfTrue="1" operator="containsText" text="OK">
      <formula>NOT(ISERROR(SEARCH("OK",N584)))</formula>
    </cfRule>
  </conditionalFormatting>
  <conditionalFormatting sqref="N590:N595">
    <cfRule type="containsText" dxfId="53" priority="53" stopIfTrue="1" operator="containsText" text="ALARM">
      <formula>NOT(ISERROR(SEARCH("ALARM",N590)))</formula>
    </cfRule>
    <cfRule type="containsText" dxfId="52" priority="54" stopIfTrue="1" operator="containsText" text="OK">
      <formula>NOT(ISERROR(SEARCH("OK",N590)))</formula>
    </cfRule>
  </conditionalFormatting>
  <conditionalFormatting sqref="N596:N601">
    <cfRule type="containsText" dxfId="51" priority="51" stopIfTrue="1" operator="containsText" text="ALARM">
      <formula>NOT(ISERROR(SEARCH("ALARM",N596)))</formula>
    </cfRule>
    <cfRule type="containsText" dxfId="50" priority="52" stopIfTrue="1" operator="containsText" text="OK">
      <formula>NOT(ISERROR(SEARCH("OK",N596)))</formula>
    </cfRule>
  </conditionalFormatting>
  <conditionalFormatting sqref="N602:N607">
    <cfRule type="containsText" dxfId="49" priority="49" stopIfTrue="1" operator="containsText" text="ALARM">
      <formula>NOT(ISERROR(SEARCH("ALARM",N602)))</formula>
    </cfRule>
    <cfRule type="containsText" dxfId="48" priority="50" stopIfTrue="1" operator="containsText" text="OK">
      <formula>NOT(ISERROR(SEARCH("OK",N602)))</formula>
    </cfRule>
  </conditionalFormatting>
  <conditionalFormatting sqref="N680:N685">
    <cfRule type="containsText" dxfId="47" priority="47" stopIfTrue="1" operator="containsText" text="ALARM">
      <formula>NOT(ISERROR(SEARCH("ALARM",N680)))</formula>
    </cfRule>
    <cfRule type="containsText" dxfId="46" priority="48" stopIfTrue="1" operator="containsText" text="OK">
      <formula>NOT(ISERROR(SEARCH("OK",N680)))</formula>
    </cfRule>
  </conditionalFormatting>
  <conditionalFormatting sqref="N686:N691">
    <cfRule type="containsText" dxfId="45" priority="45" stopIfTrue="1" operator="containsText" text="ALARM">
      <formula>NOT(ISERROR(SEARCH("ALARM",N686)))</formula>
    </cfRule>
    <cfRule type="containsText" dxfId="44" priority="46" stopIfTrue="1" operator="containsText" text="OK">
      <formula>NOT(ISERROR(SEARCH("OK",N686)))</formula>
    </cfRule>
  </conditionalFormatting>
  <conditionalFormatting sqref="N692:N697">
    <cfRule type="containsText" dxfId="43" priority="43" stopIfTrue="1" operator="containsText" text="ALARM">
      <formula>NOT(ISERROR(SEARCH("ALARM",N692)))</formula>
    </cfRule>
    <cfRule type="containsText" dxfId="42" priority="44" stopIfTrue="1" operator="containsText" text="OK">
      <formula>NOT(ISERROR(SEARCH("OK",N692)))</formula>
    </cfRule>
  </conditionalFormatting>
  <conditionalFormatting sqref="N698:N703">
    <cfRule type="containsText" dxfId="41" priority="41" stopIfTrue="1" operator="containsText" text="ALARM">
      <formula>NOT(ISERROR(SEARCH("ALARM",N698)))</formula>
    </cfRule>
    <cfRule type="containsText" dxfId="40" priority="42" stopIfTrue="1" operator="containsText" text="OK">
      <formula>NOT(ISERROR(SEARCH("OK",N698)))</formula>
    </cfRule>
  </conditionalFormatting>
  <conditionalFormatting sqref="N608:N613">
    <cfRule type="containsText" dxfId="39" priority="39" stopIfTrue="1" operator="containsText" text="ALARM">
      <formula>NOT(ISERROR(SEARCH("ALARM",N608)))</formula>
    </cfRule>
    <cfRule type="containsText" dxfId="38" priority="40" stopIfTrue="1" operator="containsText" text="OK">
      <formula>NOT(ISERROR(SEARCH("OK",N608)))</formula>
    </cfRule>
  </conditionalFormatting>
  <conditionalFormatting sqref="N614:N619">
    <cfRule type="containsText" dxfId="37" priority="37" stopIfTrue="1" operator="containsText" text="ALARM">
      <formula>NOT(ISERROR(SEARCH("ALARM",N614)))</formula>
    </cfRule>
    <cfRule type="containsText" dxfId="36" priority="38" stopIfTrue="1" operator="containsText" text="OK">
      <formula>NOT(ISERROR(SEARCH("OK",N614)))</formula>
    </cfRule>
  </conditionalFormatting>
  <conditionalFormatting sqref="N620:N625">
    <cfRule type="containsText" dxfId="35" priority="35" stopIfTrue="1" operator="containsText" text="ALARM">
      <formula>NOT(ISERROR(SEARCH("ALARM",N620)))</formula>
    </cfRule>
    <cfRule type="containsText" dxfId="34" priority="36" stopIfTrue="1" operator="containsText" text="OK">
      <formula>NOT(ISERROR(SEARCH("OK",N620)))</formula>
    </cfRule>
  </conditionalFormatting>
  <conditionalFormatting sqref="N626:N631">
    <cfRule type="containsText" dxfId="33" priority="33" stopIfTrue="1" operator="containsText" text="ALARM">
      <formula>NOT(ISERROR(SEARCH("ALARM",N626)))</formula>
    </cfRule>
    <cfRule type="containsText" dxfId="32" priority="34" stopIfTrue="1" operator="containsText" text="OK">
      <formula>NOT(ISERROR(SEARCH("OK",N626)))</formula>
    </cfRule>
  </conditionalFormatting>
  <conditionalFormatting sqref="N656:N661">
    <cfRule type="containsText" dxfId="31" priority="31" stopIfTrue="1" operator="containsText" text="ALARM">
      <formula>NOT(ISERROR(SEARCH("ALARM",N656)))</formula>
    </cfRule>
    <cfRule type="containsText" dxfId="30" priority="32" stopIfTrue="1" operator="containsText" text="OK">
      <formula>NOT(ISERROR(SEARCH("OK",N656)))</formula>
    </cfRule>
  </conditionalFormatting>
  <conditionalFormatting sqref="N662:N667">
    <cfRule type="containsText" dxfId="29" priority="29" stopIfTrue="1" operator="containsText" text="ALARM">
      <formula>NOT(ISERROR(SEARCH("ALARM",N662)))</formula>
    </cfRule>
    <cfRule type="containsText" dxfId="28" priority="30" stopIfTrue="1" operator="containsText" text="OK">
      <formula>NOT(ISERROR(SEARCH("OK",N662)))</formula>
    </cfRule>
  </conditionalFormatting>
  <conditionalFormatting sqref="N668:N673">
    <cfRule type="containsText" dxfId="27" priority="27" stopIfTrue="1" operator="containsText" text="ALARM">
      <formula>NOT(ISERROR(SEARCH("ALARM",N668)))</formula>
    </cfRule>
    <cfRule type="containsText" dxfId="26" priority="28" stopIfTrue="1" operator="containsText" text="OK">
      <formula>NOT(ISERROR(SEARCH("OK",N668)))</formula>
    </cfRule>
  </conditionalFormatting>
  <conditionalFormatting sqref="N674:N679">
    <cfRule type="containsText" dxfId="25" priority="25" stopIfTrue="1" operator="containsText" text="ALARM">
      <formula>NOT(ISERROR(SEARCH("ALARM",N674)))</formula>
    </cfRule>
    <cfRule type="containsText" dxfId="24" priority="26" stopIfTrue="1" operator="containsText" text="OK">
      <formula>NOT(ISERROR(SEARCH("OK",N674)))</formula>
    </cfRule>
  </conditionalFormatting>
  <conditionalFormatting sqref="N632:N637">
    <cfRule type="containsText" dxfId="23" priority="23" stopIfTrue="1" operator="containsText" text="ALARM">
      <formula>NOT(ISERROR(SEARCH("ALARM",N632)))</formula>
    </cfRule>
    <cfRule type="containsText" dxfId="22" priority="24" stopIfTrue="1" operator="containsText" text="OK">
      <formula>NOT(ISERROR(SEARCH("OK",N632)))</formula>
    </cfRule>
  </conditionalFormatting>
  <conditionalFormatting sqref="N638:N643">
    <cfRule type="containsText" dxfId="21" priority="21" stopIfTrue="1" operator="containsText" text="ALARM">
      <formula>NOT(ISERROR(SEARCH("ALARM",N638)))</formula>
    </cfRule>
    <cfRule type="containsText" dxfId="20" priority="22" stopIfTrue="1" operator="containsText" text="OK">
      <formula>NOT(ISERROR(SEARCH("OK",N638)))</formula>
    </cfRule>
  </conditionalFormatting>
  <conditionalFormatting sqref="N644:N649">
    <cfRule type="containsText" dxfId="19" priority="19" stopIfTrue="1" operator="containsText" text="ALARM">
      <formula>NOT(ISERROR(SEARCH("ALARM",N644)))</formula>
    </cfRule>
    <cfRule type="containsText" dxfId="18" priority="20" stopIfTrue="1" operator="containsText" text="OK">
      <formula>NOT(ISERROR(SEARCH("OK",N644)))</formula>
    </cfRule>
  </conditionalFormatting>
  <conditionalFormatting sqref="N650:N655">
    <cfRule type="containsText" dxfId="17" priority="17" stopIfTrue="1" operator="containsText" text="ALARM">
      <formula>NOT(ISERROR(SEARCH("ALARM",N650)))</formula>
    </cfRule>
    <cfRule type="containsText" dxfId="16" priority="18" stopIfTrue="1" operator="containsText" text="OK">
      <formula>NOT(ISERROR(SEARCH("OK",N650)))</formula>
    </cfRule>
  </conditionalFormatting>
  <conditionalFormatting sqref="N704:N709">
    <cfRule type="containsText" dxfId="15" priority="15" stopIfTrue="1" operator="containsText" text="ALARM">
      <formula>NOT(ISERROR(SEARCH("ALARM",N704)))</formula>
    </cfRule>
    <cfRule type="containsText" dxfId="14" priority="16" stopIfTrue="1" operator="containsText" text="OK">
      <formula>NOT(ISERROR(SEARCH("OK",N704)))</formula>
    </cfRule>
  </conditionalFormatting>
  <conditionalFormatting sqref="N710:N715">
    <cfRule type="containsText" dxfId="13" priority="13" stopIfTrue="1" operator="containsText" text="ALARM">
      <formula>NOT(ISERROR(SEARCH("ALARM",N710)))</formula>
    </cfRule>
    <cfRule type="containsText" dxfId="12" priority="14" stopIfTrue="1" operator="containsText" text="OK">
      <formula>NOT(ISERROR(SEARCH("OK",N710)))</formula>
    </cfRule>
  </conditionalFormatting>
  <conditionalFormatting sqref="N716:N721">
    <cfRule type="containsText" dxfId="11" priority="11" stopIfTrue="1" operator="containsText" text="ALARM">
      <formula>NOT(ISERROR(SEARCH("ALARM",N716)))</formula>
    </cfRule>
    <cfRule type="containsText" dxfId="10" priority="12" stopIfTrue="1" operator="containsText" text="OK">
      <formula>NOT(ISERROR(SEARCH("OK",N716)))</formula>
    </cfRule>
  </conditionalFormatting>
  <conditionalFormatting sqref="N722:N727">
    <cfRule type="containsText" dxfId="9" priority="9" stopIfTrue="1" operator="containsText" text="ALARM">
      <formula>NOT(ISERROR(SEARCH("ALARM",N722)))</formula>
    </cfRule>
    <cfRule type="containsText" dxfId="8" priority="10" stopIfTrue="1" operator="containsText" text="OK">
      <formula>NOT(ISERROR(SEARCH("OK",N722)))</formula>
    </cfRule>
  </conditionalFormatting>
  <conditionalFormatting sqref="N728:N733">
    <cfRule type="containsText" dxfId="7" priority="7" stopIfTrue="1" operator="containsText" text="ALARM">
      <formula>NOT(ISERROR(SEARCH("ALARM",N728)))</formula>
    </cfRule>
    <cfRule type="containsText" dxfId="6" priority="8" stopIfTrue="1" operator="containsText" text="OK">
      <formula>NOT(ISERROR(SEARCH("OK",N728)))</formula>
    </cfRule>
  </conditionalFormatting>
  <conditionalFormatting sqref="N734:N739">
    <cfRule type="containsText" dxfId="5" priority="5" stopIfTrue="1" operator="containsText" text="ALARM">
      <formula>NOT(ISERROR(SEARCH("ALARM",N734)))</formula>
    </cfRule>
    <cfRule type="containsText" dxfId="4" priority="6" stopIfTrue="1" operator="containsText" text="OK">
      <formula>NOT(ISERROR(SEARCH("OK",N734)))</formula>
    </cfRule>
  </conditionalFormatting>
  <conditionalFormatting sqref="N740:N745">
    <cfRule type="containsText" dxfId="3" priority="3" stopIfTrue="1" operator="containsText" text="ALARM">
      <formula>NOT(ISERROR(SEARCH("ALARM",N740)))</formula>
    </cfRule>
    <cfRule type="containsText" dxfId="2" priority="4" stopIfTrue="1" operator="containsText" text="OK">
      <formula>NOT(ISERROR(SEARCH("OK",N740)))</formula>
    </cfRule>
  </conditionalFormatting>
  <conditionalFormatting sqref="N746:N751">
    <cfRule type="containsText" dxfId="1" priority="1" stopIfTrue="1" operator="containsText" text="ALARM">
      <formula>NOT(ISERROR(SEARCH("ALARM",N746)))</formula>
    </cfRule>
    <cfRule type="containsText" dxfId="0" priority="2" stopIfTrue="1" operator="containsText" text="OK">
      <formula>NOT(ISERROR(SEARCH("OK",N746)))</formula>
    </cfRule>
  </conditionalFormatting>
  <pageMargins left="0.7" right="0.7" top="0.75" bottom="0.75" header="0.3" footer="0.3"/>
  <pageSetup scale="42"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54"/>
  <sheetViews>
    <sheetView workbookViewId="0">
      <selection activeCell="Q16" sqref="Q16"/>
    </sheetView>
  </sheetViews>
  <sheetFormatPr defaultColWidth="10.33203125" defaultRowHeight="12.75" x14ac:dyDescent="0.2"/>
  <cols>
    <col min="1" max="1" width="9" style="64" customWidth="1" collapsed="1"/>
    <col min="2" max="2" width="11.33203125" style="64" customWidth="1" collapsed="1"/>
    <col min="3" max="3" width="19.1640625" style="64" bestFit="1" customWidth="1" collapsed="1"/>
    <col min="4" max="4" width="12" style="64" customWidth="1" collapsed="1"/>
    <col min="5" max="5" width="10.1640625" style="64" customWidth="1" collapsed="1"/>
    <col min="6" max="6" width="11.33203125" style="64" customWidth="1" collapsed="1"/>
    <col min="7" max="7" width="19.33203125" style="64" customWidth="1" collapsed="1"/>
    <col min="8" max="9" width="10.1640625" style="64" customWidth="1" collapsed="1"/>
    <col min="10" max="10" width="9" style="64" customWidth="1" collapsed="1"/>
    <col min="11" max="11" width="10.33203125" style="64" hidden="1" customWidth="1" collapsed="1"/>
    <col min="12" max="16384" width="10.33203125" style="64" collapsed="1"/>
  </cols>
  <sheetData>
    <row r="1" spans="1:11" ht="18.75" x14ac:dyDescent="0.3">
      <c r="A1" s="422" t="s">
        <v>71</v>
      </c>
      <c r="B1" s="422"/>
      <c r="C1" s="422"/>
      <c r="D1" s="422"/>
      <c r="E1" s="422"/>
      <c r="F1" s="422"/>
      <c r="G1" s="422"/>
      <c r="H1" s="422"/>
      <c r="I1" s="422"/>
    </row>
    <row r="2" spans="1:11" x14ac:dyDescent="0.2">
      <c r="A2" s="78"/>
      <c r="B2" s="67"/>
      <c r="C2" s="67"/>
      <c r="D2" s="67"/>
      <c r="E2" s="67"/>
      <c r="F2" s="67"/>
      <c r="G2" s="67"/>
      <c r="H2" s="67"/>
      <c r="I2" s="67"/>
    </row>
    <row r="3" spans="1:11" x14ac:dyDescent="0.2">
      <c r="A3" s="67"/>
      <c r="B3" s="68" t="s">
        <v>0</v>
      </c>
      <c r="C3" s="423" t="str">
        <f>'Turbidity Data'!C3</f>
        <v>April</v>
      </c>
      <c r="D3" s="423"/>
      <c r="E3" s="79"/>
      <c r="F3" s="68" t="s">
        <v>22</v>
      </c>
      <c r="G3" s="398" t="s">
        <v>89</v>
      </c>
      <c r="H3" s="398"/>
      <c r="I3" s="67"/>
      <c r="K3" s="47" t="s">
        <v>80</v>
      </c>
    </row>
    <row r="4" spans="1:11" x14ac:dyDescent="0.2">
      <c r="A4" s="67"/>
      <c r="B4" s="68" t="s">
        <v>2</v>
      </c>
      <c r="C4" s="424">
        <f>'Turbidity Data'!C4</f>
        <v>2018</v>
      </c>
      <c r="D4" s="424"/>
      <c r="E4" s="79"/>
      <c r="F4" s="68" t="s">
        <v>21</v>
      </c>
      <c r="G4" s="431" t="s">
        <v>158</v>
      </c>
      <c r="H4" s="431"/>
      <c r="I4" s="67"/>
      <c r="K4" s="47" t="s">
        <v>82</v>
      </c>
    </row>
    <row r="5" spans="1:11" x14ac:dyDescent="0.2">
      <c r="A5" s="67"/>
      <c r="B5" s="68" t="s">
        <v>19</v>
      </c>
      <c r="C5" s="430">
        <v>22011</v>
      </c>
      <c r="D5" s="430"/>
      <c r="E5" s="79"/>
      <c r="F5" s="68" t="s">
        <v>1</v>
      </c>
      <c r="G5" s="425" t="s">
        <v>159</v>
      </c>
      <c r="H5" s="425"/>
      <c r="I5" s="67"/>
      <c r="K5" s="47" t="s">
        <v>83</v>
      </c>
    </row>
    <row r="6" spans="1:11" x14ac:dyDescent="0.2">
      <c r="A6" s="67"/>
      <c r="B6" s="80"/>
      <c r="C6" s="80"/>
      <c r="D6" s="80"/>
      <c r="E6" s="79"/>
      <c r="F6" s="68" t="s">
        <v>20</v>
      </c>
      <c r="G6" s="431" t="s">
        <v>197</v>
      </c>
      <c r="H6" s="431"/>
      <c r="I6" s="67"/>
      <c r="K6" s="47" t="s">
        <v>84</v>
      </c>
    </row>
    <row r="7" spans="1:11" x14ac:dyDescent="0.2">
      <c r="A7" s="79"/>
      <c r="B7" s="79"/>
      <c r="C7" s="79"/>
      <c r="D7" s="79"/>
      <c r="E7" s="79"/>
      <c r="F7" s="79"/>
      <c r="G7" s="79"/>
      <c r="H7" s="79"/>
      <c r="I7" s="79"/>
      <c r="K7" s="64" t="s">
        <v>159</v>
      </c>
    </row>
    <row r="8" spans="1:11" x14ac:dyDescent="0.2">
      <c r="A8" s="79" t="s">
        <v>25</v>
      </c>
      <c r="B8" s="79" t="s">
        <v>26</v>
      </c>
      <c r="C8" s="79"/>
      <c r="D8" s="79"/>
      <c r="E8" s="79"/>
      <c r="F8" s="79"/>
      <c r="G8" s="79"/>
      <c r="H8" s="79"/>
      <c r="I8" s="79"/>
      <c r="K8" s="47" t="s">
        <v>85</v>
      </c>
    </row>
    <row r="9" spans="1:11" ht="15.95" customHeight="1" x14ac:dyDescent="0.3">
      <c r="A9" s="79"/>
      <c r="B9" s="79" t="s">
        <v>68</v>
      </c>
      <c r="C9" s="79"/>
      <c r="D9" s="79"/>
      <c r="E9" s="79"/>
      <c r="F9" s="79"/>
      <c r="G9" s="79"/>
      <c r="H9" s="79"/>
      <c r="I9" s="79"/>
      <c r="K9" s="47" t="s">
        <v>86</v>
      </c>
    </row>
    <row r="10" spans="1:11" ht="15.95" customHeight="1" thickBot="1" x14ac:dyDescent="0.25">
      <c r="A10" s="79"/>
      <c r="B10" s="79"/>
      <c r="C10" s="81"/>
      <c r="D10" s="79"/>
      <c r="E10" s="79"/>
      <c r="F10" s="79"/>
      <c r="G10" s="79"/>
      <c r="H10" s="79"/>
      <c r="I10" s="79"/>
      <c r="K10" s="47" t="s">
        <v>87</v>
      </c>
    </row>
    <row r="11" spans="1:11" ht="15.95" customHeight="1" thickTop="1" x14ac:dyDescent="0.2">
      <c r="A11" s="80"/>
      <c r="B11" s="82"/>
      <c r="C11" s="83" t="s">
        <v>27</v>
      </c>
      <c r="D11" s="84"/>
      <c r="E11" s="85"/>
      <c r="F11" s="82"/>
      <c r="G11" s="83" t="s">
        <v>27</v>
      </c>
      <c r="H11" s="84"/>
      <c r="I11" s="85"/>
      <c r="K11" s="47" t="s">
        <v>88</v>
      </c>
    </row>
    <row r="12" spans="1:11" ht="15.95" customHeight="1" x14ac:dyDescent="0.3">
      <c r="A12" s="80"/>
      <c r="B12" s="86"/>
      <c r="C12" s="87" t="s">
        <v>69</v>
      </c>
      <c r="D12" s="88" t="s">
        <v>28</v>
      </c>
      <c r="E12" s="89"/>
      <c r="F12" s="86"/>
      <c r="G12" s="87" t="s">
        <v>69</v>
      </c>
      <c r="H12" s="88" t="s">
        <v>28</v>
      </c>
      <c r="I12" s="89"/>
    </row>
    <row r="13" spans="1:11" ht="15.95" customHeight="1" thickBot="1" x14ac:dyDescent="0.25">
      <c r="A13" s="80"/>
      <c r="B13" s="86" t="s">
        <v>3</v>
      </c>
      <c r="C13" s="121" t="s">
        <v>29</v>
      </c>
      <c r="D13" s="310" t="s">
        <v>72</v>
      </c>
      <c r="E13" s="105"/>
      <c r="F13" s="86" t="s">
        <v>3</v>
      </c>
      <c r="G13" s="121" t="s">
        <v>29</v>
      </c>
      <c r="H13" s="88" t="s">
        <v>73</v>
      </c>
      <c r="I13" s="89"/>
    </row>
    <row r="14" spans="1:11" ht="15" customHeight="1" thickTop="1" x14ac:dyDescent="0.2">
      <c r="A14" s="80"/>
      <c r="B14" s="90"/>
      <c r="C14" s="129"/>
      <c r="D14" s="416" t="str">
        <f>IF('SEQUENCE 1'!J23="","PO",'SEQUENCE 1'!J23)</f>
        <v>PO</v>
      </c>
      <c r="E14" s="417"/>
      <c r="F14" s="90"/>
      <c r="G14" s="132"/>
      <c r="H14" s="416" t="str">
        <f>IF('SEQUENCE 1'!J38="","PO",'SEQUENCE 1'!J38)</f>
        <v>PO</v>
      </c>
      <c r="I14" s="417"/>
    </row>
    <row r="15" spans="1:11" ht="15" customHeight="1" x14ac:dyDescent="0.2">
      <c r="A15" s="80"/>
      <c r="B15" s="91"/>
      <c r="C15" s="129"/>
      <c r="D15" s="418" t="str">
        <f>IF('SEQUENCE 1'!J24="","PO",'SEQUENCE 1'!J24)</f>
        <v>PO</v>
      </c>
      <c r="E15" s="419"/>
      <c r="F15" s="91"/>
      <c r="G15" s="133"/>
      <c r="H15" s="418" t="str">
        <f>IF('SEQUENCE 1'!J39="","PO",'SEQUENCE 1'!J39)</f>
        <v>PO</v>
      </c>
      <c r="I15" s="419"/>
    </row>
    <row r="16" spans="1:11" ht="15" customHeight="1" x14ac:dyDescent="0.2">
      <c r="A16" s="80"/>
      <c r="B16" s="91"/>
      <c r="C16" s="131"/>
      <c r="D16" s="418" t="str">
        <f>IF('SEQUENCE 1'!J25="","PO",'SEQUENCE 1'!J25)</f>
        <v>PO</v>
      </c>
      <c r="E16" s="419"/>
      <c r="F16" s="91"/>
      <c r="G16" s="134"/>
      <c r="H16" s="418" t="str">
        <f>IF('SEQUENCE 1'!J40="","PO",'SEQUENCE 1'!J40)</f>
        <v>PO</v>
      </c>
      <c r="I16" s="419"/>
    </row>
    <row r="17" spans="1:9" ht="15" customHeight="1" x14ac:dyDescent="0.2">
      <c r="A17" s="80"/>
      <c r="B17" s="91"/>
      <c r="C17" s="130"/>
      <c r="D17" s="418" t="str">
        <f>IF('SEQUENCE 1'!J26="","PO",'SEQUENCE 1'!J26)</f>
        <v>PO</v>
      </c>
      <c r="E17" s="419"/>
      <c r="F17" s="91"/>
      <c r="G17" s="133"/>
      <c r="H17" s="418" t="str">
        <f>IF('SEQUENCE 1'!J41="","PO",'SEQUENCE 1'!J41)</f>
        <v>PO</v>
      </c>
      <c r="I17" s="419"/>
    </row>
    <row r="18" spans="1:9" ht="15" customHeight="1" x14ac:dyDescent="0.2">
      <c r="A18" s="80"/>
      <c r="B18" s="91"/>
      <c r="C18" s="131"/>
      <c r="D18" s="418" t="str">
        <f>IF('SEQUENCE 1'!J27="","PO",'SEQUENCE 1'!J27)</f>
        <v>PO</v>
      </c>
      <c r="E18" s="419"/>
      <c r="F18" s="91"/>
      <c r="G18" s="134"/>
      <c r="H18" s="418" t="str">
        <f>IF('SEQUENCE 1'!J42="","PO",'SEQUENCE 1'!J42)</f>
        <v>PO</v>
      </c>
      <c r="I18" s="419"/>
    </row>
    <row r="19" spans="1:9" ht="15" customHeight="1" x14ac:dyDescent="0.2">
      <c r="A19" s="80"/>
      <c r="B19" s="91"/>
      <c r="C19" s="130"/>
      <c r="D19" s="418" t="str">
        <f>IF('SEQUENCE 1'!J28="","PO",'SEQUENCE 1'!J28)</f>
        <v>PO</v>
      </c>
      <c r="E19" s="419"/>
      <c r="F19" s="91"/>
      <c r="G19" s="133"/>
      <c r="H19" s="418" t="str">
        <f>IF('SEQUENCE 1'!J43="","PO",'SEQUENCE 1'!J43)</f>
        <v>PO</v>
      </c>
      <c r="I19" s="419"/>
    </row>
    <row r="20" spans="1:9" ht="15" customHeight="1" x14ac:dyDescent="0.2">
      <c r="A20" s="80"/>
      <c r="B20" s="91"/>
      <c r="C20" s="131"/>
      <c r="D20" s="418" t="str">
        <f>IF('SEQUENCE 1'!J29="","PO",'SEQUENCE 1'!J29)</f>
        <v>PO</v>
      </c>
      <c r="E20" s="419"/>
      <c r="F20" s="91"/>
      <c r="G20" s="134"/>
      <c r="H20" s="418" t="str">
        <f>IF('SEQUENCE 1'!J44="","PO",'SEQUENCE 1'!J44)</f>
        <v>PO</v>
      </c>
      <c r="I20" s="419"/>
    </row>
    <row r="21" spans="1:9" ht="15" customHeight="1" x14ac:dyDescent="0.2">
      <c r="A21" s="80"/>
      <c r="B21" s="91"/>
      <c r="C21" s="130"/>
      <c r="D21" s="418" t="str">
        <f>IF('SEQUENCE 1'!J30="","PO",'SEQUENCE 1'!J30)</f>
        <v>PO</v>
      </c>
      <c r="E21" s="419"/>
      <c r="F21" s="91"/>
      <c r="G21" s="134"/>
      <c r="H21" s="418" t="str">
        <f>IF('SEQUENCE 1'!J45="","PO",'SEQUENCE 1'!J45)</f>
        <v>PO</v>
      </c>
      <c r="I21" s="419"/>
    </row>
    <row r="22" spans="1:9" ht="15" customHeight="1" x14ac:dyDescent="0.2">
      <c r="A22" s="80"/>
      <c r="B22" s="91"/>
      <c r="C22" s="131"/>
      <c r="D22" s="418" t="str">
        <f>IF('SEQUENCE 1'!J31="","PO",'SEQUENCE 1'!J31)</f>
        <v>PO</v>
      </c>
      <c r="E22" s="419"/>
      <c r="F22" s="91"/>
      <c r="G22" s="133"/>
      <c r="H22" s="418" t="str">
        <f>IF('SEQUENCE 1'!J46="","PO",'SEQUENCE 1'!J46)</f>
        <v>PO</v>
      </c>
      <c r="I22" s="419"/>
    </row>
    <row r="23" spans="1:9" ht="15" customHeight="1" x14ac:dyDescent="0.2">
      <c r="A23" s="80"/>
      <c r="B23" s="91"/>
      <c r="C23" s="130"/>
      <c r="D23" s="418" t="str">
        <f>IF('SEQUENCE 1'!J32="","PO",'SEQUENCE 1'!J32)</f>
        <v>PO</v>
      </c>
      <c r="E23" s="419"/>
      <c r="F23" s="91"/>
      <c r="G23" s="133"/>
      <c r="H23" s="418" t="str">
        <f>IF('SEQUENCE 1'!J47="","PO",'SEQUENCE 1'!J47)</f>
        <v>PO</v>
      </c>
      <c r="I23" s="419"/>
    </row>
    <row r="24" spans="1:9" ht="15" customHeight="1" x14ac:dyDescent="0.2">
      <c r="A24" s="80"/>
      <c r="B24" s="91"/>
      <c r="C24" s="131"/>
      <c r="D24" s="418" t="str">
        <f>IF('SEQUENCE 1'!J33="","PO",'SEQUENCE 1'!J33)</f>
        <v>PO</v>
      </c>
      <c r="E24" s="419"/>
      <c r="F24" s="91"/>
      <c r="G24" s="134"/>
      <c r="H24" s="418" t="str">
        <f>IF('SEQUENCE 1'!J48="","PO",'SEQUENCE 1'!J48)</f>
        <v>PO</v>
      </c>
      <c r="I24" s="419"/>
    </row>
    <row r="25" spans="1:9" ht="15" customHeight="1" x14ac:dyDescent="0.2">
      <c r="A25" s="80"/>
      <c r="B25" s="91"/>
      <c r="C25" s="130"/>
      <c r="D25" s="418" t="str">
        <f>IF('SEQUENCE 1'!J34="","PO",'SEQUENCE 1'!J34)</f>
        <v>PO</v>
      </c>
      <c r="E25" s="419"/>
      <c r="F25" s="91"/>
      <c r="G25" s="134"/>
      <c r="H25" s="418" t="str">
        <f>IF('SEQUENCE 1'!J49="","PO",'SEQUENCE 1'!J49)</f>
        <v>PO</v>
      </c>
      <c r="I25" s="419"/>
    </row>
    <row r="26" spans="1:9" ht="15" customHeight="1" x14ac:dyDescent="0.2">
      <c r="A26" s="80"/>
      <c r="B26" s="91"/>
      <c r="C26" s="131"/>
      <c r="D26" s="418" t="str">
        <f>IF('SEQUENCE 1'!J35="","PO",'SEQUENCE 1'!J35)</f>
        <v>PO</v>
      </c>
      <c r="E26" s="419"/>
      <c r="F26" s="91"/>
      <c r="G26" s="134"/>
      <c r="H26" s="418" t="str">
        <f>IF('SEQUENCE 1'!J50="","PO",'SEQUENCE 1'!J50)</f>
        <v>PO</v>
      </c>
      <c r="I26" s="419"/>
    </row>
    <row r="27" spans="1:9" ht="15" customHeight="1" x14ac:dyDescent="0.2">
      <c r="A27" s="80"/>
      <c r="B27" s="91"/>
      <c r="C27" s="130"/>
      <c r="D27" s="418" t="str">
        <f>IF('SEQUENCE 1'!J36="","PO",'SEQUENCE 1'!J36)</f>
        <v>PO</v>
      </c>
      <c r="E27" s="419"/>
      <c r="F27" s="91"/>
      <c r="G27" s="133"/>
      <c r="H27" s="418" t="str">
        <f>IF('SEQUENCE 1'!J51="","PO",'SEQUENCE 1'!J51)</f>
        <v>PO</v>
      </c>
      <c r="I27" s="419"/>
    </row>
    <row r="28" spans="1:9" ht="15" customHeight="1" x14ac:dyDescent="0.2">
      <c r="A28" s="80"/>
      <c r="B28" s="312"/>
      <c r="C28" s="131"/>
      <c r="D28" s="418" t="str">
        <f>IF('SEQUENCE 1'!J37="","PO",'SEQUENCE 1'!J37)</f>
        <v>PO</v>
      </c>
      <c r="E28" s="419"/>
      <c r="F28" s="91"/>
      <c r="G28" s="133"/>
      <c r="H28" s="418" t="str">
        <f>IF('SEQUENCE 1'!J52="","PO",'SEQUENCE 1'!J52)</f>
        <v>PO</v>
      </c>
      <c r="I28" s="419"/>
    </row>
    <row r="29" spans="1:9" ht="15" customHeight="1" thickBot="1" x14ac:dyDescent="0.25">
      <c r="A29" s="80"/>
      <c r="B29" s="313"/>
      <c r="C29" s="311"/>
      <c r="D29" s="92"/>
      <c r="E29" s="93"/>
      <c r="F29" s="128"/>
      <c r="G29" s="152"/>
      <c r="H29" s="420" t="str">
        <f>IF('SEQUENCE 1'!J53="","PO",'SEQUENCE 1'!J53)</f>
        <v>PO</v>
      </c>
      <c r="I29" s="421"/>
    </row>
    <row r="30" spans="1:9" ht="15.95" customHeight="1" thickTop="1" x14ac:dyDescent="0.2">
      <c r="A30" s="80"/>
      <c r="B30" s="80"/>
      <c r="C30" s="119"/>
      <c r="D30" s="80"/>
      <c r="E30" s="80"/>
      <c r="G30" s="80"/>
      <c r="H30" s="80"/>
      <c r="I30" s="80"/>
    </row>
    <row r="31" spans="1:9" ht="15.95" customHeight="1" x14ac:dyDescent="0.2">
      <c r="A31" s="80" t="s">
        <v>30</v>
      </c>
      <c r="B31" s="80" t="s">
        <v>31</v>
      </c>
      <c r="D31" s="80"/>
      <c r="E31" s="80"/>
      <c r="F31" s="80"/>
      <c r="G31" s="80"/>
      <c r="H31" s="80"/>
      <c r="I31" s="80"/>
    </row>
    <row r="32" spans="1:9" ht="15.95" customHeight="1" x14ac:dyDescent="0.2">
      <c r="A32" s="80"/>
      <c r="B32" s="80" t="s">
        <v>32</v>
      </c>
      <c r="D32" s="80"/>
      <c r="E32" s="80"/>
      <c r="F32" s="80"/>
      <c r="G32" s="80"/>
      <c r="H32" s="80"/>
      <c r="I32" s="80"/>
    </row>
    <row r="33" spans="1:9" ht="15.95" customHeight="1" x14ac:dyDescent="0.2">
      <c r="A33" s="80"/>
      <c r="B33" s="80" t="s">
        <v>33</v>
      </c>
      <c r="D33" s="80"/>
      <c r="E33" s="80"/>
      <c r="F33" s="80"/>
      <c r="G33" s="80"/>
      <c r="H33" s="80"/>
      <c r="I33" s="80"/>
    </row>
    <row r="34" spans="1:9" ht="15.95" customHeight="1" thickBot="1" x14ac:dyDescent="0.25">
      <c r="A34" s="80"/>
      <c r="B34" s="80"/>
      <c r="D34" s="80"/>
      <c r="E34" s="80"/>
      <c r="F34" s="80"/>
      <c r="G34" s="80"/>
      <c r="H34" s="80"/>
      <c r="I34" s="80"/>
    </row>
    <row r="35" spans="1:9" ht="15.95" customHeight="1" thickTop="1" x14ac:dyDescent="0.2">
      <c r="A35" s="80"/>
      <c r="B35" s="82"/>
      <c r="C35" s="95" t="s">
        <v>186</v>
      </c>
      <c r="D35" s="95"/>
      <c r="E35" s="84" t="s">
        <v>34</v>
      </c>
      <c r="F35" s="96"/>
      <c r="G35" s="94"/>
      <c r="H35" s="84"/>
      <c r="I35" s="85"/>
    </row>
    <row r="36" spans="1:9" ht="15.95" customHeight="1" x14ac:dyDescent="0.2">
      <c r="A36" s="80"/>
      <c r="B36" s="86" t="s">
        <v>3</v>
      </c>
      <c r="C36" s="332" t="s">
        <v>196</v>
      </c>
      <c r="D36" s="98" t="s">
        <v>10</v>
      </c>
      <c r="E36" s="88" t="s">
        <v>28</v>
      </c>
      <c r="F36" s="99"/>
      <c r="G36" s="97" t="s">
        <v>35</v>
      </c>
      <c r="H36" s="88" t="s">
        <v>36</v>
      </c>
      <c r="I36" s="89"/>
    </row>
    <row r="37" spans="1:9" ht="13.5" thickBot="1" x14ac:dyDescent="0.25">
      <c r="A37" s="80"/>
      <c r="B37" s="100"/>
      <c r="C37" s="121" t="s">
        <v>57</v>
      </c>
      <c r="D37" s="102" t="s">
        <v>11</v>
      </c>
      <c r="E37" s="103" t="s">
        <v>37</v>
      </c>
      <c r="F37" s="104"/>
      <c r="G37" s="101" t="s">
        <v>38</v>
      </c>
      <c r="H37" s="103" t="s">
        <v>39</v>
      </c>
      <c r="I37" s="105"/>
    </row>
    <row r="38" spans="1:9" ht="13.5" thickTop="1" x14ac:dyDescent="0.2">
      <c r="A38" s="80"/>
      <c r="B38" s="69"/>
      <c r="C38" s="325" t="s">
        <v>187</v>
      </c>
      <c r="D38" s="71"/>
      <c r="E38" s="432"/>
      <c r="F38" s="433"/>
      <c r="G38" s="74"/>
      <c r="H38" s="436"/>
      <c r="I38" s="437"/>
    </row>
    <row r="39" spans="1:9" x14ac:dyDescent="0.2">
      <c r="A39" s="80"/>
      <c r="B39" s="69"/>
      <c r="C39" s="325" t="s">
        <v>187</v>
      </c>
      <c r="D39" s="72"/>
      <c r="E39" s="434"/>
      <c r="F39" s="435"/>
      <c r="G39" s="75"/>
      <c r="H39" s="438"/>
      <c r="I39" s="439"/>
    </row>
    <row r="40" spans="1:9" ht="15.95" customHeight="1" x14ac:dyDescent="0.2">
      <c r="A40" s="80"/>
      <c r="B40" s="69"/>
      <c r="C40" s="40" t="s">
        <v>187</v>
      </c>
      <c r="D40" s="72"/>
      <c r="E40" s="434"/>
      <c r="F40" s="435"/>
      <c r="G40" s="75"/>
      <c r="H40" s="438"/>
      <c r="I40" s="439"/>
    </row>
    <row r="41" spans="1:9" ht="15.95" customHeight="1" thickBot="1" x14ac:dyDescent="0.25">
      <c r="A41" s="80"/>
      <c r="B41" s="70"/>
      <c r="C41" s="73" t="s">
        <v>187</v>
      </c>
      <c r="D41" s="73"/>
      <c r="E41" s="426"/>
      <c r="F41" s="427"/>
      <c r="G41" s="76"/>
      <c r="H41" s="428"/>
      <c r="I41" s="429"/>
    </row>
    <row r="42" spans="1:9" ht="15.95" customHeight="1" thickTop="1" x14ac:dyDescent="0.2">
      <c r="A42" s="80"/>
      <c r="B42" s="80"/>
      <c r="D42" s="80"/>
      <c r="E42" s="80"/>
      <c r="F42" s="80"/>
      <c r="G42" s="80"/>
      <c r="H42" s="80"/>
      <c r="I42" s="80"/>
    </row>
    <row r="43" spans="1:9" ht="15.95" customHeight="1" x14ac:dyDescent="0.2">
      <c r="A43" s="80" t="s">
        <v>40</v>
      </c>
      <c r="B43" s="80" t="s">
        <v>41</v>
      </c>
      <c r="D43" s="80"/>
      <c r="E43" s="80"/>
      <c r="F43" s="80"/>
      <c r="G43" s="80"/>
      <c r="H43" s="80"/>
      <c r="I43" s="80"/>
    </row>
    <row r="44" spans="1:9" ht="15.95" customHeight="1" thickBot="1" x14ac:dyDescent="0.25">
      <c r="A44" s="80"/>
      <c r="B44" s="80"/>
      <c r="D44" s="80"/>
      <c r="E44" s="80"/>
      <c r="F44" s="80"/>
      <c r="G44" s="80"/>
      <c r="H44" s="80"/>
      <c r="I44" s="80"/>
    </row>
    <row r="45" spans="1:9" ht="13.5" thickTop="1" x14ac:dyDescent="0.2">
      <c r="A45" s="80"/>
      <c r="B45" s="106"/>
      <c r="C45" s="107"/>
      <c r="D45" s="107"/>
      <c r="E45" s="107"/>
      <c r="F45" s="107"/>
      <c r="G45" s="108" t="s">
        <v>42</v>
      </c>
      <c r="H45" s="107" t="s">
        <v>43</v>
      </c>
      <c r="I45" s="154">
        <v>13</v>
      </c>
    </row>
    <row r="46" spans="1:9" x14ac:dyDescent="0.2">
      <c r="A46" s="80"/>
      <c r="B46" s="109"/>
      <c r="C46" s="110"/>
      <c r="D46" s="110"/>
      <c r="E46" s="110"/>
      <c r="F46" s="110"/>
      <c r="G46" s="111" t="s">
        <v>44</v>
      </c>
      <c r="H46" s="110" t="s">
        <v>45</v>
      </c>
      <c r="I46" s="1">
        <v>0</v>
      </c>
    </row>
    <row r="47" spans="1:9" x14ac:dyDescent="0.2">
      <c r="A47" s="80"/>
      <c r="B47" s="109"/>
      <c r="C47" s="110"/>
      <c r="D47" s="110"/>
      <c r="E47" s="110"/>
      <c r="F47" s="110"/>
      <c r="G47" s="111" t="s">
        <v>46</v>
      </c>
      <c r="H47" s="110" t="s">
        <v>47</v>
      </c>
      <c r="I47" s="1">
        <v>0</v>
      </c>
    </row>
    <row r="48" spans="1:9" x14ac:dyDescent="0.2">
      <c r="A48" s="80"/>
      <c r="B48" s="109"/>
      <c r="C48" s="110"/>
      <c r="D48" s="110"/>
      <c r="E48" s="110"/>
      <c r="F48" s="110"/>
      <c r="G48" s="111" t="s">
        <v>48</v>
      </c>
      <c r="H48" s="110" t="s">
        <v>49</v>
      </c>
      <c r="I48" s="1">
        <v>0</v>
      </c>
    </row>
    <row r="49" spans="1:9" ht="13.5" thickBot="1" x14ac:dyDescent="0.25">
      <c r="A49" s="80"/>
      <c r="B49" s="112"/>
      <c r="C49" s="103"/>
      <c r="D49" s="103"/>
      <c r="E49" s="103"/>
      <c r="F49" s="103"/>
      <c r="G49" s="113" t="s">
        <v>50</v>
      </c>
      <c r="H49" s="103" t="s">
        <v>51</v>
      </c>
      <c r="I49" s="2">
        <v>0</v>
      </c>
    </row>
    <row r="50" spans="1:9" ht="13.5" thickTop="1" x14ac:dyDescent="0.2">
      <c r="A50" s="80"/>
      <c r="B50" s="80"/>
      <c r="C50" s="80"/>
      <c r="D50" s="80"/>
      <c r="E50" s="80"/>
      <c r="F50" s="80"/>
      <c r="G50" s="80"/>
      <c r="H50" s="80"/>
      <c r="I50" s="80"/>
    </row>
    <row r="51" spans="1:9" x14ac:dyDescent="0.2">
      <c r="A51" s="80"/>
      <c r="B51" s="80" t="s">
        <v>52</v>
      </c>
      <c r="C51" s="80"/>
      <c r="D51" s="80"/>
      <c r="E51" s="114">
        <f>(I47+I48+I49)/(I45+I46)*100</f>
        <v>0</v>
      </c>
      <c r="F51" s="80" t="s">
        <v>53</v>
      </c>
      <c r="G51" s="80"/>
      <c r="H51" s="80"/>
      <c r="I51" s="77">
        <v>0</v>
      </c>
    </row>
    <row r="52" spans="1:9" x14ac:dyDescent="0.2">
      <c r="A52" s="80"/>
      <c r="B52" s="80" t="s">
        <v>54</v>
      </c>
      <c r="C52" s="80"/>
      <c r="D52" s="80"/>
      <c r="E52" s="80"/>
      <c r="F52" s="80"/>
      <c r="G52" s="80"/>
      <c r="H52" s="80"/>
      <c r="I52" s="80"/>
    </row>
    <row r="54" spans="1:9" x14ac:dyDescent="0.2">
      <c r="E54" s="65"/>
    </row>
  </sheetData>
  <mergeCells count="47">
    <mergeCell ref="A1:I1"/>
    <mergeCell ref="C3:D3"/>
    <mergeCell ref="C4:D4"/>
    <mergeCell ref="G5:H5"/>
    <mergeCell ref="E41:F41"/>
    <mergeCell ref="H41:I41"/>
    <mergeCell ref="C5:D5"/>
    <mergeCell ref="G3:H3"/>
    <mergeCell ref="G4:H4"/>
    <mergeCell ref="G6:H6"/>
    <mergeCell ref="E38:F38"/>
    <mergeCell ref="E39:F39"/>
    <mergeCell ref="E40:F40"/>
    <mergeCell ref="H38:I38"/>
    <mergeCell ref="H39:I39"/>
    <mergeCell ref="H40:I40"/>
    <mergeCell ref="D28:E28"/>
    <mergeCell ref="D27:E27"/>
    <mergeCell ref="D26:E26"/>
    <mergeCell ref="D25:E25"/>
    <mergeCell ref="D24:E24"/>
    <mergeCell ref="D23:E23"/>
    <mergeCell ref="D22:E22"/>
    <mergeCell ref="D21:E21"/>
    <mergeCell ref="D20:E20"/>
    <mergeCell ref="D19:E19"/>
    <mergeCell ref="D18:E18"/>
    <mergeCell ref="D17:E17"/>
    <mergeCell ref="D16:E16"/>
    <mergeCell ref="D15:E15"/>
    <mergeCell ref="D14:E14"/>
    <mergeCell ref="H29:I29"/>
    <mergeCell ref="H28:I28"/>
    <mergeCell ref="H27:I27"/>
    <mergeCell ref="H26:I26"/>
    <mergeCell ref="H25:I25"/>
    <mergeCell ref="H24:I24"/>
    <mergeCell ref="H23:I23"/>
    <mergeCell ref="H22:I22"/>
    <mergeCell ref="H21:I21"/>
    <mergeCell ref="H20:I20"/>
    <mergeCell ref="H14:I14"/>
    <mergeCell ref="H19:I19"/>
    <mergeCell ref="H18:I18"/>
    <mergeCell ref="H17:I17"/>
    <mergeCell ref="H16:I16"/>
    <mergeCell ref="H15:I15"/>
  </mergeCells>
  <phoneticPr fontId="12" type="noConversion"/>
  <dataValidations count="1">
    <dataValidation type="list" allowBlank="1" showInputMessage="1" showErrorMessage="1" sqref="G5:H5" xr:uid="{00000000-0002-0000-0300-000000000000}">
      <formula1>$K$3:$K$11</formula1>
    </dataValidation>
  </dataValidations>
  <printOptions horizontalCentered="1" verticalCentered="1"/>
  <pageMargins left="0.21" right="0.5" top="0" bottom="0.25" header="0.14000000000000001" footer="0.5"/>
  <pageSetup scale="85" orientation="portrait" horizontalDpi="300" verticalDpi="300" r:id="rId1"/>
  <headerFooter alignWithMargins="0">
    <oddFooter>&amp;CPage 4 of 4</oddFooter>
  </headerFooter>
  <cellWatches>
    <cellWatch r="G5"/>
  </cellWatch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C58"/>
  <sheetViews>
    <sheetView workbookViewId="0">
      <selection activeCell="M14" sqref="M14"/>
    </sheetView>
  </sheetViews>
  <sheetFormatPr defaultColWidth="10.33203125" defaultRowHeight="12.75" x14ac:dyDescent="0.2"/>
  <cols>
    <col min="1" max="1" width="8.6640625" style="4" customWidth="1" collapsed="1"/>
    <col min="2" max="2" width="9.1640625" style="4" customWidth="1" collapsed="1"/>
    <col min="3" max="3" width="19.33203125" style="5" customWidth="1" collapsed="1"/>
    <col min="4" max="4" width="15.33203125" style="6" customWidth="1" collapsed="1"/>
    <col min="5" max="5" width="15.33203125" style="6" bestFit="1" customWidth="1" collapsed="1"/>
    <col min="6" max="6" width="17.33203125" style="5" customWidth="1" collapsed="1"/>
    <col min="7" max="7" width="15.1640625" style="7" customWidth="1" collapsed="1"/>
    <col min="8" max="8" width="14.33203125" style="7" customWidth="1" collapsed="1"/>
    <col min="9" max="9" width="16.33203125" style="6" customWidth="1" collapsed="1"/>
    <col min="10" max="10" width="12.33203125" style="4" customWidth="1" collapsed="1"/>
    <col min="11" max="19" width="10.33203125" style="4" bestFit="1" customWidth="1" collapsed="1"/>
    <col min="20" max="20" width="13.33203125" style="4" bestFit="1" customWidth="1" collapsed="1"/>
    <col min="21" max="21" width="15.33203125" style="4" bestFit="1" customWidth="1" collapsed="1"/>
    <col min="22" max="29" width="10.33203125" style="4" bestFit="1" customWidth="1" collapsed="1"/>
    <col min="30" max="16384" width="10.33203125" style="4" collapsed="1"/>
  </cols>
  <sheetData>
    <row r="1" spans="1:28" ht="15" x14ac:dyDescent="0.25">
      <c r="A1" s="3" t="s">
        <v>74</v>
      </c>
      <c r="J1" s="8"/>
      <c r="K1" s="8"/>
      <c r="L1" s="8"/>
      <c r="M1" s="9">
        <v>65.365054175245717</v>
      </c>
      <c r="N1" s="9">
        <v>-25.179873221626607</v>
      </c>
      <c r="O1" s="9">
        <v>5.3729120496109157</v>
      </c>
      <c r="P1" s="9">
        <v>0.13583303373423661</v>
      </c>
      <c r="Q1" s="9">
        <v>-21.060716201986384</v>
      </c>
      <c r="R1" s="9">
        <v>8.7299308764667582</v>
      </c>
      <c r="S1" s="9">
        <v>-1.1982585468728577</v>
      </c>
      <c r="T1" s="9">
        <v>5.3508297760689466E-2</v>
      </c>
      <c r="U1" s="9"/>
      <c r="V1" s="9"/>
      <c r="W1" s="9"/>
      <c r="X1" s="9"/>
      <c r="Y1" s="9"/>
      <c r="Z1" s="9"/>
      <c r="AA1" s="9"/>
      <c r="AB1" s="9"/>
    </row>
    <row r="2" spans="1:28" ht="15" x14ac:dyDescent="0.25">
      <c r="A2" s="3"/>
      <c r="B2" s="124" t="s">
        <v>0</v>
      </c>
      <c r="C2" s="441" t="str">
        <f>'Turbidity Data'!C3</f>
        <v>April</v>
      </c>
      <c r="D2" s="441"/>
      <c r="E2" s="125"/>
      <c r="F2" s="124" t="s">
        <v>22</v>
      </c>
      <c r="G2" s="443" t="s">
        <v>89</v>
      </c>
      <c r="H2" s="443"/>
      <c r="J2" s="8"/>
      <c r="K2" s="8"/>
      <c r="L2" s="8"/>
      <c r="M2" s="9"/>
      <c r="N2" s="9"/>
      <c r="O2" s="9"/>
      <c r="P2" s="9"/>
      <c r="Q2" s="9"/>
      <c r="R2" s="9"/>
      <c r="S2" s="9"/>
      <c r="T2" s="9"/>
      <c r="U2" s="9"/>
      <c r="V2" s="9"/>
      <c r="W2" s="9"/>
      <c r="X2" s="9"/>
      <c r="Y2" s="9"/>
      <c r="Z2" s="9"/>
      <c r="AA2" s="9"/>
      <c r="AB2" s="9"/>
    </row>
    <row r="3" spans="1:28" ht="15" x14ac:dyDescent="0.25">
      <c r="A3" s="3"/>
      <c r="B3" s="124" t="s">
        <v>2</v>
      </c>
      <c r="C3" s="442">
        <f>'Turbidity Data'!C4</f>
        <v>2018</v>
      </c>
      <c r="D3" s="442"/>
      <c r="E3" s="125"/>
      <c r="F3" s="124" t="s">
        <v>21</v>
      </c>
      <c r="G3" s="444" t="s">
        <v>184</v>
      </c>
      <c r="H3" s="444"/>
      <c r="J3" s="8"/>
      <c r="K3" s="8"/>
      <c r="L3" s="8"/>
      <c r="M3" s="9"/>
      <c r="N3" s="9"/>
      <c r="O3" s="9"/>
      <c r="P3" s="9"/>
      <c r="Q3" s="9"/>
      <c r="R3" s="9"/>
      <c r="S3" s="9"/>
      <c r="T3" s="9"/>
      <c r="U3" s="9"/>
      <c r="V3" s="9"/>
      <c r="W3" s="9"/>
      <c r="X3" s="9"/>
      <c r="Y3" s="9"/>
      <c r="Z3" s="9"/>
      <c r="AA3" s="9"/>
      <c r="AB3" s="9"/>
    </row>
    <row r="4" spans="1:28" x14ac:dyDescent="0.2">
      <c r="A4" s="10"/>
      <c r="B4" s="124" t="s">
        <v>19</v>
      </c>
      <c r="C4" s="442">
        <v>22011</v>
      </c>
      <c r="D4" s="442"/>
      <c r="E4" s="125"/>
      <c r="F4" s="124" t="s">
        <v>20</v>
      </c>
      <c r="G4" s="444" t="s">
        <v>197</v>
      </c>
      <c r="H4" s="444"/>
      <c r="I4" s="12"/>
      <c r="J4" s="8"/>
      <c r="K4" s="8"/>
      <c r="L4" s="8"/>
      <c r="M4" s="9">
        <v>-204.23986869519717</v>
      </c>
      <c r="N4" s="9">
        <v>169.08849862164206</v>
      </c>
      <c r="O4" s="9">
        <v>-35.818309720175144</v>
      </c>
      <c r="P4" s="9">
        <v>2.3156887492143685</v>
      </c>
      <c r="Q4" s="9">
        <v>40.095675980976566</v>
      </c>
      <c r="R4" s="9">
        <v>-16.79061935828776</v>
      </c>
      <c r="S4" s="9">
        <v>2.3237815987765962</v>
      </c>
      <c r="T4" s="9">
        <v>-0.10630960897585164</v>
      </c>
      <c r="U4" s="9"/>
      <c r="V4" s="9"/>
      <c r="W4" s="9"/>
      <c r="X4" s="9"/>
      <c r="Y4" s="9"/>
      <c r="Z4" s="9"/>
      <c r="AA4" s="9"/>
      <c r="AB4" s="9"/>
    </row>
    <row r="5" spans="1:28" ht="18" customHeight="1" x14ac:dyDescent="0.2">
      <c r="A5" s="14"/>
      <c r="B5" s="122"/>
      <c r="C5" s="122"/>
      <c r="D5" s="122"/>
      <c r="E5" s="125"/>
      <c r="F5" s="126"/>
      <c r="G5" s="440"/>
      <c r="H5" s="440"/>
      <c r="I5" s="15"/>
      <c r="J5" s="8"/>
      <c r="K5" s="8"/>
      <c r="L5" s="8"/>
      <c r="M5" s="9">
        <v>162.86694898046107</v>
      </c>
      <c r="N5" s="9">
        <v>-110.86815206406479</v>
      </c>
      <c r="O5" s="9">
        <v>21.551117841012896</v>
      </c>
      <c r="P5" s="9">
        <v>-1.2712117668139953</v>
      </c>
      <c r="Q5" s="9">
        <v>-22.276997541554536</v>
      </c>
      <c r="R5" s="9">
        <v>9.3492681649418277</v>
      </c>
      <c r="S5" s="9">
        <v>-1.2972273115765207</v>
      </c>
      <c r="T5" s="9">
        <v>5.9385148031709904E-2</v>
      </c>
      <c r="U5" s="9"/>
      <c r="V5" s="9"/>
      <c r="W5" s="9"/>
      <c r="X5" s="9"/>
      <c r="Y5" s="9"/>
      <c r="Z5" s="9"/>
      <c r="AA5" s="9"/>
      <c r="AB5" s="9"/>
    </row>
    <row r="6" spans="1:28" x14ac:dyDescent="0.2">
      <c r="A6" s="10"/>
      <c r="B6" s="10"/>
      <c r="C6" s="11"/>
      <c r="D6" s="12"/>
      <c r="E6" s="12"/>
      <c r="F6" s="11"/>
      <c r="G6" s="13"/>
      <c r="H6" s="254" t="s">
        <v>169</v>
      </c>
      <c r="I6" s="255">
        <v>2.5</v>
      </c>
      <c r="J6" s="8"/>
      <c r="K6" s="8"/>
      <c r="L6" s="8"/>
      <c r="M6" s="9">
        <v>-624.02893980579609</v>
      </c>
      <c r="N6" s="9">
        <v>260.51811592358769</v>
      </c>
      <c r="O6" s="9">
        <v>-36.190633947202365</v>
      </c>
      <c r="P6" s="9">
        <v>1.603583967063531</v>
      </c>
      <c r="Q6" s="9">
        <v>0.94149260565701998</v>
      </c>
      <c r="R6" s="9">
        <v>-0.3895503930840315</v>
      </c>
      <c r="S6" s="9">
        <v>5.3357084042611642E-2</v>
      </c>
      <c r="T6" s="9">
        <v>-2.3786645994113434E-3</v>
      </c>
      <c r="U6" s="9"/>
      <c r="V6" s="9"/>
      <c r="W6" s="9"/>
      <c r="X6" s="9"/>
      <c r="Y6" s="9"/>
      <c r="Z6" s="9"/>
      <c r="AA6" s="9"/>
      <c r="AB6" s="9"/>
    </row>
    <row r="7" spans="1:28" x14ac:dyDescent="0.2">
      <c r="A7" s="10"/>
      <c r="B7" s="10"/>
      <c r="C7" s="11"/>
      <c r="D7" s="12"/>
      <c r="E7" s="12"/>
      <c r="F7" s="11"/>
      <c r="G7" s="13"/>
      <c r="H7" s="254" t="s">
        <v>174</v>
      </c>
      <c r="I7" s="255">
        <v>0.5</v>
      </c>
      <c r="J7" s="8"/>
      <c r="K7" s="8"/>
      <c r="L7" s="8"/>
      <c r="M7" s="9"/>
      <c r="N7" s="9"/>
      <c r="O7" s="9"/>
      <c r="P7" s="9"/>
      <c r="Q7" s="9"/>
      <c r="R7" s="9"/>
      <c r="S7" s="9"/>
      <c r="T7" s="9"/>
      <c r="U7" s="9"/>
      <c r="V7" s="9"/>
      <c r="W7" s="9"/>
      <c r="X7" s="9"/>
      <c r="Y7" s="9"/>
      <c r="Z7" s="9"/>
      <c r="AA7" s="9"/>
      <c r="AB7" s="9"/>
    </row>
    <row r="8" spans="1:28" x14ac:dyDescent="0.2">
      <c r="A8" s="10"/>
      <c r="B8" s="10"/>
      <c r="C8" s="11"/>
      <c r="D8" s="12"/>
      <c r="E8" s="12"/>
      <c r="F8" s="11"/>
      <c r="G8" s="13"/>
      <c r="H8" s="254" t="s">
        <v>175</v>
      </c>
      <c r="I8" s="255" t="s">
        <v>88</v>
      </c>
      <c r="J8" s="8"/>
      <c r="K8" s="8"/>
      <c r="L8" s="8"/>
      <c r="M8" s="9"/>
      <c r="N8" s="9"/>
      <c r="O8" s="9"/>
      <c r="P8" s="9"/>
      <c r="Q8" s="9"/>
      <c r="R8" s="9"/>
      <c r="S8" s="9"/>
      <c r="T8" s="9"/>
      <c r="U8" s="9"/>
      <c r="V8" s="9"/>
      <c r="W8" s="9"/>
      <c r="X8" s="9"/>
      <c r="Y8" s="9"/>
      <c r="Z8" s="9"/>
      <c r="AA8" s="9"/>
      <c r="AB8" s="9"/>
    </row>
    <row r="9" spans="1:28" x14ac:dyDescent="0.2">
      <c r="A9" s="10"/>
      <c r="B9" s="10"/>
      <c r="C9" s="11"/>
      <c r="D9" s="12"/>
      <c r="E9" s="12"/>
      <c r="F9" s="11"/>
      <c r="G9" s="13"/>
      <c r="H9" s="254"/>
      <c r="I9" s="258"/>
      <c r="J9" s="8"/>
      <c r="K9" s="8"/>
      <c r="L9" s="8"/>
      <c r="M9" s="9"/>
      <c r="N9" s="9"/>
      <c r="O9" s="9"/>
      <c r="P9" s="9"/>
      <c r="Q9" s="9"/>
      <c r="R9" s="9"/>
      <c r="S9" s="9"/>
      <c r="T9" s="9"/>
      <c r="U9" s="9"/>
      <c r="V9" s="9"/>
      <c r="W9" s="9"/>
      <c r="X9" s="9"/>
      <c r="Y9" s="9"/>
      <c r="Z9" s="9"/>
      <c r="AA9" s="9"/>
      <c r="AB9" s="9"/>
    </row>
    <row r="10" spans="1:28" x14ac:dyDescent="0.2">
      <c r="A10" s="10"/>
      <c r="B10" s="10"/>
      <c r="C10" s="11"/>
      <c r="D10" s="12"/>
      <c r="E10" s="12"/>
      <c r="F10" s="11"/>
      <c r="G10" s="13"/>
      <c r="H10" s="254" t="s">
        <v>170</v>
      </c>
      <c r="I10" s="255">
        <v>2</v>
      </c>
      <c r="J10" s="8"/>
      <c r="K10" s="8"/>
      <c r="L10" s="8"/>
      <c r="M10" s="9"/>
      <c r="N10" s="9"/>
      <c r="O10" s="9"/>
      <c r="P10" s="9"/>
      <c r="Q10" s="9"/>
      <c r="R10" s="9"/>
      <c r="S10" s="9"/>
      <c r="T10" s="9"/>
      <c r="U10" s="9"/>
      <c r="V10" s="9"/>
      <c r="W10" s="9"/>
      <c r="X10" s="9"/>
      <c r="Y10" s="9"/>
      <c r="Z10" s="9"/>
      <c r="AA10" s="9"/>
      <c r="AB10" s="9"/>
    </row>
    <row r="11" spans="1:28" x14ac:dyDescent="0.2">
      <c r="A11" s="10"/>
      <c r="B11" s="10"/>
      <c r="C11" s="11"/>
      <c r="D11" s="12"/>
      <c r="E11" s="12"/>
      <c r="F11" s="11"/>
      <c r="G11" s="13"/>
      <c r="H11" s="254" t="s">
        <v>176</v>
      </c>
      <c r="I11" s="255" t="s">
        <v>88</v>
      </c>
      <c r="J11" s="8"/>
      <c r="K11" s="8"/>
      <c r="L11" s="8"/>
      <c r="M11" s="9"/>
      <c r="N11" s="9"/>
      <c r="O11" s="9"/>
      <c r="P11" s="9"/>
      <c r="Q11" s="9"/>
      <c r="R11" s="9"/>
      <c r="S11" s="9"/>
      <c r="T11" s="9"/>
      <c r="U11" s="9"/>
      <c r="V11" s="9"/>
      <c r="W11" s="9"/>
      <c r="X11" s="9"/>
      <c r="Y11" s="9"/>
      <c r="Z11" s="9"/>
      <c r="AA11" s="9"/>
      <c r="AB11" s="9"/>
    </row>
    <row r="12" spans="1:28" x14ac:dyDescent="0.2">
      <c r="A12" s="10"/>
      <c r="B12" s="10"/>
      <c r="C12" s="11"/>
      <c r="D12" s="12"/>
      <c r="E12" s="12"/>
      <c r="F12" s="11"/>
      <c r="G12" s="13"/>
      <c r="H12" s="254" t="s">
        <v>177</v>
      </c>
      <c r="I12" s="255" t="s">
        <v>88</v>
      </c>
      <c r="J12" s="8"/>
      <c r="K12" s="8"/>
      <c r="L12" s="8"/>
      <c r="M12" s="9"/>
      <c r="N12" s="9"/>
      <c r="O12" s="9"/>
      <c r="P12" s="9"/>
      <c r="Q12" s="9"/>
      <c r="R12" s="9"/>
      <c r="S12" s="9"/>
      <c r="T12" s="9"/>
      <c r="U12" s="9"/>
      <c r="V12" s="9"/>
      <c r="W12" s="9"/>
      <c r="X12" s="9"/>
      <c r="Y12" s="9"/>
      <c r="Z12" s="9"/>
      <c r="AA12" s="9"/>
      <c r="AB12" s="9"/>
    </row>
    <row r="13" spans="1:28" x14ac:dyDescent="0.2">
      <c r="A13" s="10"/>
      <c r="B13" s="10"/>
      <c r="C13" s="11"/>
      <c r="D13" s="12"/>
      <c r="E13" s="12"/>
      <c r="F13" s="11"/>
      <c r="G13" s="13"/>
      <c r="H13" s="256"/>
      <c r="I13" s="257"/>
      <c r="J13" s="8"/>
      <c r="K13" s="8"/>
      <c r="L13" s="8"/>
      <c r="M13" s="9"/>
      <c r="N13" s="9"/>
      <c r="O13" s="9"/>
      <c r="P13" s="9"/>
      <c r="Q13" s="9"/>
      <c r="R13" s="9"/>
      <c r="S13" s="9"/>
      <c r="T13" s="9"/>
      <c r="U13" s="9"/>
      <c r="V13" s="9"/>
      <c r="W13" s="9"/>
      <c r="X13" s="9"/>
      <c r="Y13" s="9"/>
      <c r="Z13" s="9"/>
      <c r="AA13" s="9"/>
      <c r="AB13" s="9"/>
    </row>
    <row r="14" spans="1:28" x14ac:dyDescent="0.2">
      <c r="A14" s="16"/>
      <c r="B14" s="17"/>
      <c r="C14" s="17"/>
      <c r="D14" s="18"/>
      <c r="E14" s="19"/>
      <c r="F14" s="19"/>
      <c r="G14" s="18"/>
      <c r="H14" s="254" t="s">
        <v>129</v>
      </c>
      <c r="I14" s="255">
        <v>0</v>
      </c>
      <c r="J14" s="8"/>
      <c r="K14" s="8"/>
      <c r="L14" s="8"/>
      <c r="M14" s="9">
        <v>1141.9862914972177</v>
      </c>
      <c r="N14" s="9">
        <v>-489.74828536763835</v>
      </c>
      <c r="O14" s="9">
        <v>69.431334647313946</v>
      </c>
      <c r="P14" s="9">
        <v>-3.2579878045200621</v>
      </c>
      <c r="Q14" s="9">
        <v>-1.7929069839711658</v>
      </c>
      <c r="R14" s="9">
        <v>0.74862336362142434</v>
      </c>
      <c r="S14" s="9">
        <v>-0.1033107480597953</v>
      </c>
      <c r="T14" s="9">
        <v>4.7131829120457686E-3</v>
      </c>
      <c r="U14" s="9"/>
      <c r="V14" s="9"/>
      <c r="W14" s="9"/>
      <c r="X14" s="9"/>
      <c r="Y14" s="9"/>
      <c r="Z14" s="9"/>
      <c r="AA14" s="9"/>
      <c r="AB14" s="9"/>
    </row>
    <row r="15" spans="1:28" x14ac:dyDescent="0.2">
      <c r="A15" s="16"/>
      <c r="B15" s="17"/>
      <c r="C15" s="17"/>
      <c r="D15" s="18"/>
      <c r="E15" s="19"/>
      <c r="F15" s="19"/>
      <c r="G15" s="18"/>
      <c r="H15" s="254" t="s">
        <v>178</v>
      </c>
      <c r="I15" s="255" t="s">
        <v>88</v>
      </c>
      <c r="J15" s="8"/>
      <c r="K15" s="8"/>
      <c r="L15" s="8"/>
      <c r="M15" s="9"/>
      <c r="N15" s="9"/>
      <c r="O15" s="9"/>
      <c r="P15" s="9"/>
      <c r="Q15" s="9"/>
      <c r="R15" s="9"/>
      <c r="S15" s="9"/>
      <c r="T15" s="9"/>
      <c r="U15" s="9"/>
      <c r="V15" s="9"/>
      <c r="W15" s="9"/>
      <c r="X15" s="9"/>
      <c r="Y15" s="9"/>
      <c r="Z15" s="9"/>
      <c r="AA15" s="9"/>
      <c r="AB15" s="9"/>
    </row>
    <row r="16" spans="1:28" x14ac:dyDescent="0.2">
      <c r="A16" s="17"/>
      <c r="B16" s="17"/>
      <c r="H16" s="254" t="s">
        <v>179</v>
      </c>
      <c r="I16" s="255">
        <f>4-I14</f>
        <v>4</v>
      </c>
      <c r="J16" s="8"/>
      <c r="K16" s="8"/>
      <c r="L16" s="8"/>
      <c r="M16" s="9">
        <v>-599.31809303303498</v>
      </c>
      <c r="N16" s="9">
        <v>259.40686308273467</v>
      </c>
      <c r="O16" s="9">
        <v>-37.103333152812198</v>
      </c>
      <c r="P16" s="9">
        <v>1.7463264561078831</v>
      </c>
      <c r="Q16" s="9">
        <v>1.0000798814029019</v>
      </c>
      <c r="R16" s="9">
        <v>-0.41809573083380691</v>
      </c>
      <c r="S16" s="9">
        <v>5.7795171165106442E-2</v>
      </c>
      <c r="T16" s="9">
        <v>-2.6369522362928621E-3</v>
      </c>
      <c r="U16" s="9"/>
      <c r="V16" s="9"/>
      <c r="W16" s="9"/>
      <c r="X16" s="9"/>
      <c r="Y16" s="9"/>
      <c r="Z16" s="9"/>
      <c r="AA16" s="9"/>
      <c r="AB16" s="9"/>
    </row>
    <row r="17" spans="1:29" x14ac:dyDescent="0.2">
      <c r="A17" s="17"/>
      <c r="B17" s="17"/>
      <c r="H17" s="254"/>
      <c r="I17" s="258"/>
      <c r="J17" s="8"/>
      <c r="K17" s="8"/>
      <c r="L17" s="8"/>
      <c r="M17" s="9"/>
      <c r="N17" s="9"/>
      <c r="O17" s="9"/>
      <c r="P17" s="9"/>
      <c r="Q17" s="9"/>
      <c r="R17" s="9"/>
      <c r="S17" s="9"/>
      <c r="T17" s="9"/>
      <c r="U17" s="9"/>
      <c r="V17" s="9"/>
      <c r="W17" s="9"/>
      <c r="X17" s="9"/>
      <c r="Y17" s="9"/>
      <c r="Z17" s="9"/>
      <c r="AA17" s="9"/>
      <c r="AB17" s="9"/>
    </row>
    <row r="18" spans="1:29" x14ac:dyDescent="0.2">
      <c r="A18" s="17"/>
      <c r="B18" s="17" t="s">
        <v>55</v>
      </c>
      <c r="C18" s="18"/>
      <c r="D18" s="19"/>
      <c r="E18" s="19"/>
      <c r="F18" s="18"/>
      <c r="G18" s="20"/>
      <c r="H18" s="20"/>
      <c r="J18" s="8"/>
      <c r="K18" s="8"/>
      <c r="L18" s="8"/>
      <c r="M18" s="9">
        <v>97.744847961365025</v>
      </c>
      <c r="N18" s="9">
        <v>-42.732800340529444</v>
      </c>
      <c r="O18" s="9">
        <v>6.166558821845106</v>
      </c>
      <c r="P18" s="9">
        <v>-0.29212757598846317</v>
      </c>
      <c r="Q18" s="9">
        <v>-0.1673636653448084</v>
      </c>
      <c r="R18" s="9">
        <v>7.0161266670518557E-2</v>
      </c>
      <c r="S18" s="9">
        <v>-9.7271818519380649E-3</v>
      </c>
      <c r="T18" s="9">
        <v>4.4498503798767421E-4</v>
      </c>
      <c r="U18" s="9"/>
      <c r="V18" s="9"/>
      <c r="W18" s="9"/>
      <c r="X18" s="9"/>
      <c r="Y18" s="9"/>
      <c r="Z18" s="9"/>
      <c r="AA18" s="9"/>
      <c r="AB18" s="9"/>
    </row>
    <row r="19" spans="1:29" ht="13.5" thickBot="1" x14ac:dyDescent="0.25">
      <c r="A19" s="17"/>
      <c r="B19" s="17"/>
      <c r="C19" s="117" t="s">
        <v>92</v>
      </c>
      <c r="D19" s="6">
        <v>12</v>
      </c>
      <c r="E19" s="6" t="s">
        <v>171</v>
      </c>
      <c r="F19" s="118" t="s">
        <v>93</v>
      </c>
      <c r="G19" s="5">
        <f>2875-197.5-360.5+18.333</f>
        <v>2335.3330000000001</v>
      </c>
      <c r="H19" s="7" t="s">
        <v>172</v>
      </c>
      <c r="J19" s="8"/>
      <c r="K19" s="8"/>
      <c r="L19" s="8"/>
      <c r="M19" s="9">
        <v>193.22587428397787</v>
      </c>
      <c r="N19" s="9">
        <v>-80.31125711382667</v>
      </c>
      <c r="O19" s="9">
        <v>11.061071175396783</v>
      </c>
      <c r="P19" s="9">
        <v>-0.49461290733411883</v>
      </c>
      <c r="Q19" s="9">
        <v>-1.4746248776022389E-2</v>
      </c>
      <c r="R19" s="9">
        <v>6.0930547490730567E-3</v>
      </c>
      <c r="S19" s="9">
        <v>-8.3331157542354626E-4</v>
      </c>
      <c r="T19" s="9">
        <v>3.7096024040171369E-5</v>
      </c>
      <c r="U19" s="9"/>
      <c r="V19" s="9"/>
      <c r="W19" s="9"/>
      <c r="X19" s="9"/>
      <c r="Y19" s="9"/>
      <c r="Z19" s="9"/>
      <c r="AA19" s="9"/>
      <c r="AB19" s="9"/>
    </row>
    <row r="20" spans="1:29" ht="16.5" thickTop="1" x14ac:dyDescent="0.3">
      <c r="A20" s="17"/>
      <c r="B20" s="21"/>
      <c r="C20" s="115" t="s">
        <v>94</v>
      </c>
      <c r="D20" s="22" t="s">
        <v>56</v>
      </c>
      <c r="E20" s="23" t="s">
        <v>78</v>
      </c>
      <c r="F20" s="23"/>
      <c r="G20" s="22"/>
      <c r="H20" s="24"/>
      <c r="I20" s="24"/>
      <c r="J20" s="25" t="s">
        <v>57</v>
      </c>
      <c r="K20" s="8"/>
      <c r="L20" s="8"/>
      <c r="M20" s="8"/>
      <c r="N20" s="9">
        <v>-364.40749113276706</v>
      </c>
      <c r="O20" s="9">
        <v>153.42562477634422</v>
      </c>
      <c r="P20" s="9">
        <v>-21.348646059393452</v>
      </c>
      <c r="Q20" s="9">
        <v>0.98197611824334552</v>
      </c>
      <c r="R20" s="9">
        <v>2.7982391878193163E-2</v>
      </c>
      <c r="S20" s="9">
        <v>-1.1661517287189961E-2</v>
      </c>
      <c r="T20" s="9">
        <v>1.6062942750991694E-3</v>
      </c>
      <c r="U20" s="9">
        <v>-7.3151904235792273E-5</v>
      </c>
      <c r="V20" s="9"/>
      <c r="W20" s="9"/>
      <c r="X20" s="9"/>
      <c r="Y20" s="9"/>
      <c r="Z20" s="9"/>
      <c r="AA20" s="9"/>
      <c r="AB20" s="9"/>
      <c r="AC20" s="9"/>
    </row>
    <row r="21" spans="1:29" x14ac:dyDescent="0.2">
      <c r="A21" s="17"/>
      <c r="B21" s="26" t="s">
        <v>3</v>
      </c>
      <c r="C21" s="116" t="s">
        <v>90</v>
      </c>
      <c r="D21" s="27" t="s">
        <v>75</v>
      </c>
      <c r="E21" s="28" t="s">
        <v>61</v>
      </c>
      <c r="F21" s="28"/>
      <c r="G21" s="27" t="s">
        <v>23</v>
      </c>
      <c r="H21" s="29" t="s">
        <v>58</v>
      </c>
      <c r="I21" s="29" t="s">
        <v>59</v>
      </c>
      <c r="J21" s="30" t="s">
        <v>60</v>
      </c>
      <c r="K21" s="8"/>
      <c r="L21" s="8"/>
      <c r="M21" s="8"/>
      <c r="N21" s="9">
        <v>199.44719204439593</v>
      </c>
      <c r="O21" s="9">
        <v>-84.324295514421721</v>
      </c>
      <c r="P21" s="9">
        <v>11.785346869625743</v>
      </c>
      <c r="Q21" s="9">
        <v>-0.54307139278408967</v>
      </c>
      <c r="R21" s="9">
        <v>-1.5596544672137528E-2</v>
      </c>
      <c r="S21" s="9">
        <v>6.5043401772474328E-3</v>
      </c>
      <c r="T21" s="9">
        <v>-8.9704237651118369E-4</v>
      </c>
      <c r="U21" s="9">
        <v>4.084503550348367E-5</v>
      </c>
      <c r="V21" s="9"/>
      <c r="W21" s="9"/>
      <c r="X21" s="9"/>
      <c r="Y21" s="9"/>
      <c r="Z21" s="9"/>
      <c r="AA21" s="9"/>
      <c r="AB21" s="9"/>
      <c r="AC21" s="9"/>
    </row>
    <row r="22" spans="1:29" ht="16.5" thickBot="1" x14ac:dyDescent="0.35">
      <c r="A22" s="17"/>
      <c r="B22" s="31"/>
      <c r="C22" s="123" t="s">
        <v>91</v>
      </c>
      <c r="D22" s="32" t="s">
        <v>76</v>
      </c>
      <c r="E22" s="33" t="s">
        <v>77</v>
      </c>
      <c r="F22" s="314" t="s">
        <v>24</v>
      </c>
      <c r="G22" s="32" t="s">
        <v>182</v>
      </c>
      <c r="H22" s="34" t="s">
        <v>62</v>
      </c>
      <c r="I22" s="34" t="s">
        <v>62</v>
      </c>
      <c r="J22" s="35" t="s">
        <v>63</v>
      </c>
      <c r="K22" s="36" t="s">
        <v>70</v>
      </c>
      <c r="L22" s="36" t="s">
        <v>24</v>
      </c>
      <c r="M22" s="36" t="s">
        <v>64</v>
      </c>
      <c r="N22" s="9">
        <v>-33.215938320342559</v>
      </c>
      <c r="O22" s="9">
        <v>14.116371105921056</v>
      </c>
      <c r="P22" s="9">
        <v>-1.9827996728191422</v>
      </c>
      <c r="Q22" s="9">
        <v>9.1740269991880938E-2</v>
      </c>
      <c r="R22" s="9">
        <v>2.6013898085761023E-3</v>
      </c>
      <c r="S22" s="9">
        <v>-1.0874242982490125E-3</v>
      </c>
      <c r="T22" s="9">
        <v>1.5036762428804313E-4</v>
      </c>
      <c r="U22" s="9">
        <v>-6.8637573195753125E-6</v>
      </c>
      <c r="V22" s="9"/>
      <c r="W22" s="9"/>
      <c r="X22" s="9"/>
      <c r="Y22" s="9"/>
      <c r="Z22" s="9"/>
      <c r="AA22" s="9"/>
      <c r="AB22" s="9"/>
      <c r="AC22" s="9"/>
    </row>
    <row r="23" spans="1:29" ht="15" customHeight="1" thickTop="1" x14ac:dyDescent="0.2">
      <c r="A23" s="17"/>
      <c r="B23" s="37">
        <v>1</v>
      </c>
      <c r="C23" s="322" t="str">
        <f>IF(MIN('Operational Worksheet'!$M$8:$M$31)&gt;0,VLOOKUP(1,'Operational Worksheet'!$A$8:$N$31,6,FALSE),"PO")</f>
        <v>PO</v>
      </c>
      <c r="D23" s="127" t="str">
        <f t="shared" ref="D23:D53" si="0">IF(C23="PO","PO",$G$19*((PI()*($D$19/12)^2)/4)/(C23/7.48))</f>
        <v>PO</v>
      </c>
      <c r="E23" s="127" t="str">
        <f>IF(D23="PO","PO",VLOOKUP(1,'Operational Worksheet'!$A$8:$N$31,9))</f>
        <v>PO</v>
      </c>
      <c r="F23" s="127" t="str">
        <f>IF(E23="PO","PO",VLOOKUP(1,'Operational Worksheet'!$A$8:$N$31,7))</f>
        <v>PO</v>
      </c>
      <c r="G23" s="127" t="str">
        <f>IF(F23="PO","PO",(VLOOKUP(1,'Operational Worksheet'!$A$8:$N$31,8)-32)/1.8)</f>
        <v>PO</v>
      </c>
      <c r="H23" s="127" t="str">
        <f>IF(C23="PO","PO", D23*E23)</f>
        <v>PO</v>
      </c>
      <c r="I23" s="127" t="str">
        <f>IF(H23="PO","",VLOOKUP(1,'Operational Worksheet'!$A$8:$N$31,10))</f>
        <v/>
      </c>
      <c r="J23" s="141" t="str">
        <f>IF(H23="PO","",H23/I23)</f>
        <v/>
      </c>
      <c r="K23" s="38">
        <f t="shared" ref="K23:K53" si="1">MAX(MIN(E23,3),0.4)</f>
        <v>3</v>
      </c>
      <c r="L23" s="38">
        <f t="shared" ref="L23:L53" si="2">MAX(MIN(F23,9),6)</f>
        <v>9</v>
      </c>
      <c r="M23" s="38">
        <f t="shared" ref="M23:M53" si="3">MAX(MIN(G23,25),0.5)</f>
        <v>25</v>
      </c>
      <c r="N23" s="9">
        <f t="shared" ref="N23:N53" si="4">$M$1+$M$6*$M23+$M$19*($M23^2)+$Q$1*($M23^3)+$Q$6*($M23^4)+$Q$19*($M23^5)</f>
        <v>-78.664288090978516</v>
      </c>
      <c r="O23" s="9">
        <f t="shared" ref="O23:O53" si="5">($N$1+$N$6*$M23+$N$19*($M23^2)+$R$1*($M23^3)+$R$6*($M23^4)+$R$19*($M23^5))*$L23</f>
        <v>294.95483087636239</v>
      </c>
      <c r="P23" s="9">
        <f t="shared" ref="P23:P53" si="6">($O$1+$O$6*$M23+$O$19*($M23^2)+$S$1*($M23^3)+$S$6*($M23^4)+$S$19*($M23^5))*($L23^2)</f>
        <v>-341.06236619682841</v>
      </c>
      <c r="Q23" s="9">
        <f t="shared" ref="Q23:Q53" si="7">($P$1+$P$6*$M23+$P$19*($M23^2)+$T$1*($M23^3)+$T$6*($M23^4)+$T$19*($M23^5))*($L23^3)</f>
        <v>189.18881118544408</v>
      </c>
      <c r="R23" s="9">
        <f t="shared" ref="R23:R53" si="8">($M$4+$M$14*$M23+$N$20*($M23^2)+$Q$4*($M23^3)+$Q$14*($M23^4)+$R$20*($M23^5))*$K23</f>
        <v>-9.2167942254454829</v>
      </c>
      <c r="S23" s="9">
        <f t="shared" ref="S23:S53" si="9">($N$4+$N$14*$M23+$O$20*($M23^2)+$R$4*($M23^3)+$R$14*($M23^4)+$S$20*($M23^5))*$L23*$K23</f>
        <v>323.08289920783136</v>
      </c>
      <c r="T23" s="9">
        <f t="shared" ref="T23:T53" si="10">($O$4+$O$14*$M23+$P$20*($M23^2)+$S$4*($M23^3)+$S$14*($M23^4)+$T$20*($M23^5))*($L23^2)*$K23</f>
        <v>-764.15732896984991</v>
      </c>
      <c r="U23" s="9">
        <f t="shared" ref="U23:U53" si="11">($P$4+$P$14*$M23+$Q$20*($M23^2)+$T$4*($M23^3)+$T$14*($M23^4)+$U$20*($M23^5))*($L23^3)*$K23</f>
        <v>495.21882527521097</v>
      </c>
      <c r="V23" s="9">
        <f t="shared" ref="V23:V53" si="12">($M$5+$M$16*$M23+$N$21*($M23^2)+$Q$5*($M23^3)+$Q$16*($M23^4)+$R$21*($M23^5))*($K23^2)</f>
        <v>922.68155950144865</v>
      </c>
      <c r="W23" s="9">
        <f t="shared" ref="W23:W53" si="13">($N$5+$N$16*$M23+$O$21*($M23^2)+$R$5*($M23^3)+$R$16*($M23^4)+$S$21*($M23^5))*$L23*($K23^2)</f>
        <v>-3706.8846331853056</v>
      </c>
      <c r="X23" s="9">
        <f t="shared" ref="X23:X53" si="14">($O$5+$O$16*$M23+$P$21*($M23^2)+$S$5*($M23^3)+$S$16*($M23^4)+$T$21*($M23^5))*($L23^2)*($K23^2)</f>
        <v>4878.5535892185471</v>
      </c>
      <c r="Y23" s="9">
        <f t="shared" ref="Y23:Y53" si="15">($P$5+$P$16*$M23+$Q$21*($M23^2)+$T$5*($M23^3)+$T$16*($M23^4)+$U$21*($M23^5))*($L23^3)*($K23^2)</f>
        <v>-2111.9880119679246</v>
      </c>
      <c r="Z23" s="9" t="e">
        <f>(#REF!+$M$18*$M23+$N$22*($M23^2)+#REF!*($M23^3)+$Q$18*($M23^4)+$R$22*($M23^5))*($K23^3)</f>
        <v>#REF!</v>
      </c>
      <c r="AA23" s="9" t="e">
        <f>(#REF!+$N$18*$M23+$O$22*($M23^2)+#REF!*($M23^3)+$R$18*($M23^4)+$S$22*($M23^5))*$L23*($K23^3)</f>
        <v>#REF!</v>
      </c>
      <c r="AB23" s="9" t="e">
        <f>(#REF!+$O$18*$M23+$P$22*($M23^2)+#REF!*($M23^3)+$S$18*($M23^4)+$T$22*($M23^5))*($L23^2)*($K23^3)</f>
        <v>#REF!</v>
      </c>
      <c r="AC23" s="9" t="e">
        <f>(#REF!+$P$18*$M23+$Q$22*($M23^2)+#REF!*($M23^3)+$T$18*($M23^4)+$U$22*($M23^5))*($L23^3)*($K23^3)</f>
        <v>#REF!</v>
      </c>
    </row>
    <row r="24" spans="1:29" ht="15" customHeight="1" x14ac:dyDescent="0.2">
      <c r="A24" s="17"/>
      <c r="B24" s="39">
        <v>2</v>
      </c>
      <c r="C24" s="323" t="str">
        <f>IF(MIN('Operational Worksheet'!$M$32:$M$55)&gt;0,VLOOKUP(1,'Operational Worksheet'!$A$32:$N$55,6,FALSE),"PO")</f>
        <v>PO</v>
      </c>
      <c r="D24" s="127" t="str">
        <f t="shared" si="0"/>
        <v>PO</v>
      </c>
      <c r="E24" s="127" t="str">
        <f>IF(D24="PO","PO",VLOOKUP(1,'Operational Worksheet'!$A$32:$N$55,9))</f>
        <v>PO</v>
      </c>
      <c r="F24" s="127" t="str">
        <f>IF(E24="PO","PO",VLOOKUP(1,'Operational Worksheet'!$A$32:$N$55,7))</f>
        <v>PO</v>
      </c>
      <c r="G24" s="127" t="str">
        <f>IF(F24="PO","PO",(VLOOKUP(1,'Operational Worksheet'!$A$32:$N$55,8)-32)/1.8)</f>
        <v>PO</v>
      </c>
      <c r="H24" s="127" t="str">
        <f t="shared" ref="H24:H53" si="16">IF(C24="PO","PO", D24*E24)</f>
        <v>PO</v>
      </c>
      <c r="I24" s="127" t="str">
        <f>IF(H24="PO","",VLOOKUP(1,'Operational Worksheet'!$A$32:$N$55,10))</f>
        <v/>
      </c>
      <c r="J24" s="142" t="str">
        <f t="shared" ref="J24:J53" si="17">IF(H24="PO","",H24/I24)</f>
        <v/>
      </c>
      <c r="K24" s="38">
        <f t="shared" si="1"/>
        <v>3</v>
      </c>
      <c r="L24" s="38">
        <f t="shared" si="2"/>
        <v>9</v>
      </c>
      <c r="M24" s="38">
        <f t="shared" si="3"/>
        <v>25</v>
      </c>
      <c r="N24" s="9">
        <f t="shared" si="4"/>
        <v>-78.664288090978516</v>
      </c>
      <c r="O24" s="9">
        <f t="shared" si="5"/>
        <v>294.95483087636239</v>
      </c>
      <c r="P24" s="9">
        <f t="shared" si="6"/>
        <v>-341.06236619682841</v>
      </c>
      <c r="Q24" s="9">
        <f t="shared" si="7"/>
        <v>189.18881118544408</v>
      </c>
      <c r="R24" s="9">
        <f t="shared" si="8"/>
        <v>-9.2167942254454829</v>
      </c>
      <c r="S24" s="9">
        <f t="shared" si="9"/>
        <v>323.08289920783136</v>
      </c>
      <c r="T24" s="9">
        <f t="shared" si="10"/>
        <v>-764.15732896984991</v>
      </c>
      <c r="U24" s="9">
        <f t="shared" si="11"/>
        <v>495.21882527521097</v>
      </c>
      <c r="V24" s="9">
        <f t="shared" si="12"/>
        <v>922.68155950144865</v>
      </c>
      <c r="W24" s="9">
        <f t="shared" si="13"/>
        <v>-3706.8846331853056</v>
      </c>
      <c r="X24" s="9">
        <f t="shared" si="14"/>
        <v>4878.5535892185471</v>
      </c>
      <c r="Y24" s="9">
        <f t="shared" si="15"/>
        <v>-2111.9880119679246</v>
      </c>
      <c r="Z24" s="9" t="e">
        <f>(#REF!+$M$18*$M24+$N$22*($M24^2)+#REF!*($M24^3)+$Q$18*($M24^4)+$R$22*($M24^5))*($K24^3)</f>
        <v>#REF!</v>
      </c>
      <c r="AA24" s="9" t="e">
        <f>(#REF!+$N$18*$M24+$O$22*($M24^2)+#REF!*($M24^3)+$R$18*($M24^4)+$S$22*($M24^5))*$L24*($K24^3)</f>
        <v>#REF!</v>
      </c>
      <c r="AB24" s="9" t="e">
        <f>(#REF!+$O$18*$M24+$P$22*($M24^2)+#REF!*($M24^3)+$S$18*($M24^4)+$T$22*($M24^5))*($L24^2)*($K24^3)</f>
        <v>#REF!</v>
      </c>
      <c r="AC24" s="9" t="e">
        <f>(#REF!+$P$18*$M24+$Q$22*($M24^2)+#REF!*($M24^3)+$T$18*($M24^4)+$U$22*($M24^5))*($L24^3)*($K24^3)</f>
        <v>#REF!</v>
      </c>
    </row>
    <row r="25" spans="1:29" ht="15" customHeight="1" x14ac:dyDescent="0.2">
      <c r="A25" s="17"/>
      <c r="B25" s="39">
        <v>3</v>
      </c>
      <c r="C25" s="323" t="str">
        <f>IF(MIN('Operational Worksheet'!$M$56:$M$79)&gt;0,VLOOKUP(1,'Operational Worksheet'!$A$56:$N$79,6,FALSE),"PO")</f>
        <v>PO</v>
      </c>
      <c r="D25" s="127" t="str">
        <f t="shared" si="0"/>
        <v>PO</v>
      </c>
      <c r="E25" s="127" t="str">
        <f>IF(D25="PO","PO",VLOOKUP(1,'Operational Worksheet'!$A$56:$N$79,9))</f>
        <v>PO</v>
      </c>
      <c r="F25" s="127" t="str">
        <f>IF(E25="PO","PO",VLOOKUP(1,'Operational Worksheet'!$A$56:$N$79,7))</f>
        <v>PO</v>
      </c>
      <c r="G25" s="127" t="str">
        <f>IF(F25="PO","PO",(VLOOKUP(1,'Operational Worksheet'!$A$56:$N$79,8)-32)/1.8)</f>
        <v>PO</v>
      </c>
      <c r="H25" s="127" t="str">
        <f t="shared" si="16"/>
        <v>PO</v>
      </c>
      <c r="I25" s="127" t="str">
        <f>IF(H25="PO","",VLOOKUP(1,'Operational Worksheet'!$A$56:$N$79,10))</f>
        <v/>
      </c>
      <c r="J25" s="142" t="str">
        <f t="shared" si="17"/>
        <v/>
      </c>
      <c r="K25" s="38">
        <f t="shared" si="1"/>
        <v>3</v>
      </c>
      <c r="L25" s="38">
        <f t="shared" si="2"/>
        <v>9</v>
      </c>
      <c r="M25" s="38">
        <f t="shared" si="3"/>
        <v>25</v>
      </c>
      <c r="N25" s="9">
        <f t="shared" si="4"/>
        <v>-78.664288090978516</v>
      </c>
      <c r="O25" s="9">
        <f t="shared" si="5"/>
        <v>294.95483087636239</v>
      </c>
      <c r="P25" s="9">
        <f t="shared" si="6"/>
        <v>-341.06236619682841</v>
      </c>
      <c r="Q25" s="9">
        <f t="shared" si="7"/>
        <v>189.18881118544408</v>
      </c>
      <c r="R25" s="9">
        <f t="shared" si="8"/>
        <v>-9.2167942254454829</v>
      </c>
      <c r="S25" s="9">
        <f t="shared" si="9"/>
        <v>323.08289920783136</v>
      </c>
      <c r="T25" s="9">
        <f t="shared" si="10"/>
        <v>-764.15732896984991</v>
      </c>
      <c r="U25" s="9">
        <f t="shared" si="11"/>
        <v>495.21882527521097</v>
      </c>
      <c r="V25" s="9">
        <f t="shared" si="12"/>
        <v>922.68155950144865</v>
      </c>
      <c r="W25" s="9">
        <f t="shared" si="13"/>
        <v>-3706.8846331853056</v>
      </c>
      <c r="X25" s="9">
        <f t="shared" si="14"/>
        <v>4878.5535892185471</v>
      </c>
      <c r="Y25" s="9">
        <f t="shared" si="15"/>
        <v>-2111.9880119679246</v>
      </c>
      <c r="Z25" s="9" t="e">
        <f>(#REF!+$M$18*$M25+$N$22*($M25^2)+#REF!*($M25^3)+$Q$18*($M25^4)+$R$22*($M25^5))*($K25^3)</f>
        <v>#REF!</v>
      </c>
      <c r="AA25" s="9" t="e">
        <f>(#REF!+$N$18*$M25+$O$22*($M25^2)+#REF!*($M25^3)+$R$18*($M25^4)+$S$22*($M25^5))*$L25*($K25^3)</f>
        <v>#REF!</v>
      </c>
      <c r="AB25" s="9" t="e">
        <f>(#REF!+$O$18*$M25+$P$22*($M25^2)+#REF!*($M25^3)+$S$18*($M25^4)+$T$22*($M25^5))*($L25^2)*($K25^3)</f>
        <v>#REF!</v>
      </c>
      <c r="AC25" s="9" t="e">
        <f>(#REF!+$P$18*$M25+$Q$22*($M25^2)+#REF!*($M25^3)+$T$18*($M25^4)+$U$22*($M25^5))*($L25^3)*($K25^3)</f>
        <v>#REF!</v>
      </c>
    </row>
    <row r="26" spans="1:29" ht="15" customHeight="1" x14ac:dyDescent="0.2">
      <c r="A26" s="17"/>
      <c r="B26" s="39">
        <v>4</v>
      </c>
      <c r="C26" s="323" t="str">
        <f>IF(MIN('Operational Worksheet'!$M$80:$M$103)&gt;0,VLOOKUP(1,'Operational Worksheet'!$A$80:$N$103,6,FALSE),"PO")</f>
        <v>PO</v>
      </c>
      <c r="D26" s="127" t="str">
        <f t="shared" si="0"/>
        <v>PO</v>
      </c>
      <c r="E26" s="127" t="str">
        <f>IF(D26="PO","PO",VLOOKUP(1,'Operational Worksheet'!$A$80:$N$103,9))</f>
        <v>PO</v>
      </c>
      <c r="F26" s="127" t="str">
        <f>IF(E26="PO","PO",VLOOKUP(1,'Operational Worksheet'!$A$80:$N$103,7))</f>
        <v>PO</v>
      </c>
      <c r="G26" s="127" t="str">
        <f>IF(F26="PO","PO",(VLOOKUP(1,'Operational Worksheet'!$A$80:$N$103,8)-32)/1.8)</f>
        <v>PO</v>
      </c>
      <c r="H26" s="127" t="str">
        <f t="shared" si="16"/>
        <v>PO</v>
      </c>
      <c r="I26" s="127" t="str">
        <f>IF(H26="PO","",VLOOKUP(1,'Operational Worksheet'!$A$80:$N$103,10))</f>
        <v/>
      </c>
      <c r="J26" s="142" t="str">
        <f t="shared" si="17"/>
        <v/>
      </c>
      <c r="K26" s="38">
        <f t="shared" si="1"/>
        <v>3</v>
      </c>
      <c r="L26" s="38">
        <f t="shared" si="2"/>
        <v>9</v>
      </c>
      <c r="M26" s="38">
        <f t="shared" si="3"/>
        <v>25</v>
      </c>
      <c r="N26" s="9">
        <f t="shared" si="4"/>
        <v>-78.664288090978516</v>
      </c>
      <c r="O26" s="9">
        <f t="shared" si="5"/>
        <v>294.95483087636239</v>
      </c>
      <c r="P26" s="9">
        <f t="shared" si="6"/>
        <v>-341.06236619682841</v>
      </c>
      <c r="Q26" s="9">
        <f t="shared" si="7"/>
        <v>189.18881118544408</v>
      </c>
      <c r="R26" s="9">
        <f t="shared" si="8"/>
        <v>-9.2167942254454829</v>
      </c>
      <c r="S26" s="9">
        <f t="shared" si="9"/>
        <v>323.08289920783136</v>
      </c>
      <c r="T26" s="9">
        <f t="shared" si="10"/>
        <v>-764.15732896984991</v>
      </c>
      <c r="U26" s="9">
        <f t="shared" si="11"/>
        <v>495.21882527521097</v>
      </c>
      <c r="V26" s="9">
        <f t="shared" si="12"/>
        <v>922.68155950144865</v>
      </c>
      <c r="W26" s="9">
        <f t="shared" si="13"/>
        <v>-3706.8846331853056</v>
      </c>
      <c r="X26" s="9">
        <f t="shared" si="14"/>
        <v>4878.5535892185471</v>
      </c>
      <c r="Y26" s="9">
        <f t="shared" si="15"/>
        <v>-2111.9880119679246</v>
      </c>
      <c r="Z26" s="9" t="e">
        <f>(#REF!+$M$18*$M26+$N$22*($M26^2)+#REF!*($M26^3)+$Q$18*($M26^4)+$R$22*($M26^5))*($K26^3)</f>
        <v>#REF!</v>
      </c>
      <c r="AA26" s="9" t="e">
        <f>(#REF!+$N$18*$M26+$O$22*($M26^2)+#REF!*($M26^3)+$R$18*($M26^4)+$S$22*($M26^5))*$L26*($K26^3)</f>
        <v>#REF!</v>
      </c>
      <c r="AB26" s="9" t="e">
        <f>(#REF!+$O$18*$M26+$P$22*($M26^2)+#REF!*($M26^3)+$S$18*($M26^4)+$T$22*($M26^5))*($L26^2)*($K26^3)</f>
        <v>#REF!</v>
      </c>
      <c r="AC26" s="9" t="e">
        <f>(#REF!+$P$18*$M26+$Q$22*($M26^2)+#REF!*($M26^3)+$T$18*($M26^4)+$U$22*($M26^5))*($L26^3)*($K26^3)</f>
        <v>#REF!</v>
      </c>
    </row>
    <row r="27" spans="1:29" ht="15" customHeight="1" x14ac:dyDescent="0.2">
      <c r="A27" s="17"/>
      <c r="B27" s="39">
        <v>5</v>
      </c>
      <c r="C27" s="323" t="str">
        <f>IF(MIN('Operational Worksheet'!$M$104:$M$127)&gt;0,VLOOKUP(1,'Operational Worksheet'!$A$104:$N$127,6,FALSE),"PO")</f>
        <v>PO</v>
      </c>
      <c r="D27" s="127" t="str">
        <f t="shared" si="0"/>
        <v>PO</v>
      </c>
      <c r="E27" s="127" t="str">
        <f>IF(D27="PO","PO",VLOOKUP(1,'Operational Worksheet'!$A$104:$N$127,9))</f>
        <v>PO</v>
      </c>
      <c r="F27" s="127" t="str">
        <f>IF(E27="PO","PO",VLOOKUP(1,'Operational Worksheet'!$A$104:$N$127,7))</f>
        <v>PO</v>
      </c>
      <c r="G27" s="127" t="str">
        <f>IF(F27="PO","PO",(VLOOKUP(1,'Operational Worksheet'!$A$104:$N$127,8)-32)/1.8)</f>
        <v>PO</v>
      </c>
      <c r="H27" s="127" t="str">
        <f t="shared" si="16"/>
        <v>PO</v>
      </c>
      <c r="I27" s="127" t="str">
        <f>IF(H27="PO","",VLOOKUP(1,'Operational Worksheet'!$A$104:$N$127,10))</f>
        <v/>
      </c>
      <c r="J27" s="142" t="str">
        <f t="shared" si="17"/>
        <v/>
      </c>
      <c r="K27" s="38">
        <f t="shared" si="1"/>
        <v>3</v>
      </c>
      <c r="L27" s="38">
        <f t="shared" si="2"/>
        <v>9</v>
      </c>
      <c r="M27" s="38">
        <f t="shared" si="3"/>
        <v>25</v>
      </c>
      <c r="N27" s="9">
        <f t="shared" si="4"/>
        <v>-78.664288090978516</v>
      </c>
      <c r="O27" s="9">
        <f t="shared" si="5"/>
        <v>294.95483087636239</v>
      </c>
      <c r="P27" s="9">
        <f t="shared" si="6"/>
        <v>-341.06236619682841</v>
      </c>
      <c r="Q27" s="9">
        <f t="shared" si="7"/>
        <v>189.18881118544408</v>
      </c>
      <c r="R27" s="9">
        <f t="shared" si="8"/>
        <v>-9.2167942254454829</v>
      </c>
      <c r="S27" s="9">
        <f t="shared" si="9"/>
        <v>323.08289920783136</v>
      </c>
      <c r="T27" s="9">
        <f t="shared" si="10"/>
        <v>-764.15732896984991</v>
      </c>
      <c r="U27" s="9">
        <f t="shared" si="11"/>
        <v>495.21882527521097</v>
      </c>
      <c r="V27" s="9">
        <f t="shared" si="12"/>
        <v>922.68155950144865</v>
      </c>
      <c r="W27" s="9">
        <f t="shared" si="13"/>
        <v>-3706.8846331853056</v>
      </c>
      <c r="X27" s="9">
        <f t="shared" si="14"/>
        <v>4878.5535892185471</v>
      </c>
      <c r="Y27" s="9">
        <f t="shared" si="15"/>
        <v>-2111.9880119679246</v>
      </c>
      <c r="Z27" s="9" t="e">
        <f>(#REF!+$M$18*$M27+$N$22*($M27^2)+#REF!*($M27^3)+$Q$18*($M27^4)+$R$22*($M27^5))*($K27^3)</f>
        <v>#REF!</v>
      </c>
      <c r="AA27" s="9" t="e">
        <f>(#REF!+$N$18*$M27+$O$22*($M27^2)+#REF!*($M27^3)+$R$18*($M27^4)+$S$22*($M27^5))*$L27*($K27^3)</f>
        <v>#REF!</v>
      </c>
      <c r="AB27" s="9" t="e">
        <f>(#REF!+$O$18*$M27+$P$22*($M27^2)+#REF!*($M27^3)+$S$18*($M27^4)+$T$22*($M27^5))*($L27^2)*($K27^3)</f>
        <v>#REF!</v>
      </c>
      <c r="AC27" s="9" t="e">
        <f>(#REF!+$P$18*$M27+$Q$22*($M27^2)+#REF!*($M27^3)+$T$18*($M27^4)+$U$22*($M27^5))*($L27^3)*($K27^3)</f>
        <v>#REF!</v>
      </c>
    </row>
    <row r="28" spans="1:29" ht="15" customHeight="1" x14ac:dyDescent="0.2">
      <c r="A28" s="17"/>
      <c r="B28" s="39">
        <v>6</v>
      </c>
      <c r="C28" s="323" t="str">
        <f>IF(MIN('Operational Worksheet'!$M$128:$M$151)&gt;0,VLOOKUP(1,'Operational Worksheet'!$A$128:$N$151,6,FALSE),"PO")</f>
        <v>PO</v>
      </c>
      <c r="D28" s="127" t="str">
        <f t="shared" si="0"/>
        <v>PO</v>
      </c>
      <c r="E28" s="127" t="str">
        <f>IF(D28="PO","PO",VLOOKUP(1,'Operational Worksheet'!$A$128:$N$151,9))</f>
        <v>PO</v>
      </c>
      <c r="F28" s="127" t="str">
        <f>IF(E28="PO","PO",VLOOKUP(1,'Operational Worksheet'!$A$128:$N$151,7))</f>
        <v>PO</v>
      </c>
      <c r="G28" s="127" t="str">
        <f>IF(F28="PO","PO",(VLOOKUP(1,'Operational Worksheet'!$A$128:$N$151,8)-32)/1.8)</f>
        <v>PO</v>
      </c>
      <c r="H28" s="127" t="str">
        <f t="shared" si="16"/>
        <v>PO</v>
      </c>
      <c r="I28" s="127" t="str">
        <f>IF(H28="PO","",VLOOKUP(1,'Operational Worksheet'!$A$128:$N$151,10))</f>
        <v/>
      </c>
      <c r="J28" s="142" t="str">
        <f t="shared" si="17"/>
        <v/>
      </c>
      <c r="K28" s="38">
        <f t="shared" si="1"/>
        <v>3</v>
      </c>
      <c r="L28" s="38">
        <f t="shared" si="2"/>
        <v>9</v>
      </c>
      <c r="M28" s="38">
        <f t="shared" si="3"/>
        <v>25</v>
      </c>
      <c r="N28" s="9">
        <f t="shared" si="4"/>
        <v>-78.664288090978516</v>
      </c>
      <c r="O28" s="9">
        <f t="shared" si="5"/>
        <v>294.95483087636239</v>
      </c>
      <c r="P28" s="9">
        <f t="shared" si="6"/>
        <v>-341.06236619682841</v>
      </c>
      <c r="Q28" s="9">
        <f t="shared" si="7"/>
        <v>189.18881118544408</v>
      </c>
      <c r="R28" s="9">
        <f t="shared" si="8"/>
        <v>-9.2167942254454829</v>
      </c>
      <c r="S28" s="9">
        <f t="shared" si="9"/>
        <v>323.08289920783136</v>
      </c>
      <c r="T28" s="9">
        <f t="shared" si="10"/>
        <v>-764.15732896984991</v>
      </c>
      <c r="U28" s="9">
        <f t="shared" si="11"/>
        <v>495.21882527521097</v>
      </c>
      <c r="V28" s="9">
        <f t="shared" si="12"/>
        <v>922.68155950144865</v>
      </c>
      <c r="W28" s="9">
        <f t="shared" si="13"/>
        <v>-3706.8846331853056</v>
      </c>
      <c r="X28" s="9">
        <f t="shared" si="14"/>
        <v>4878.5535892185471</v>
      </c>
      <c r="Y28" s="9">
        <f t="shared" si="15"/>
        <v>-2111.9880119679246</v>
      </c>
      <c r="Z28" s="9" t="e">
        <f>(#REF!+$M$18*$M28+$N$22*($M28^2)+#REF!*($M28^3)+$Q$18*($M28^4)+$R$22*($M28^5))*($K28^3)</f>
        <v>#REF!</v>
      </c>
      <c r="AA28" s="9" t="e">
        <f>(#REF!+$N$18*$M28+$O$22*($M28^2)+#REF!*($M28^3)+$R$18*($M28^4)+$S$22*($M28^5))*$L28*($K28^3)</f>
        <v>#REF!</v>
      </c>
      <c r="AB28" s="9" t="e">
        <f>(#REF!+$O$18*$M28+$P$22*($M28^2)+#REF!*($M28^3)+$S$18*($M28^4)+$T$22*($M28^5))*($L28^2)*($K28^3)</f>
        <v>#REF!</v>
      </c>
      <c r="AC28" s="9" t="e">
        <f>(#REF!+$P$18*$M28+$Q$22*($M28^2)+#REF!*($M28^3)+$T$18*($M28^4)+$U$22*($M28^5))*($L28^3)*($K28^3)</f>
        <v>#REF!</v>
      </c>
    </row>
    <row r="29" spans="1:29" ht="15" customHeight="1" x14ac:dyDescent="0.2">
      <c r="A29" s="17"/>
      <c r="B29" s="39">
        <v>7</v>
      </c>
      <c r="C29" s="323" t="str">
        <f>IF(MIN('Operational Worksheet'!$M$152:$M$175)&gt;0,VLOOKUP(1,'Operational Worksheet'!$A$152:$N$175,6,FALSE),"PO")</f>
        <v>PO</v>
      </c>
      <c r="D29" s="127" t="str">
        <f t="shared" si="0"/>
        <v>PO</v>
      </c>
      <c r="E29" s="127" t="str">
        <f>IF(D29="PO","PO",VLOOKUP(1,'Operational Worksheet'!$A$152:$N$175,9))</f>
        <v>PO</v>
      </c>
      <c r="F29" s="127" t="str">
        <f>IF(E29="PO","PO",VLOOKUP(1,'Operational Worksheet'!$A$152:$N$175,7))</f>
        <v>PO</v>
      </c>
      <c r="G29" s="127" t="str">
        <f>IF(F29="PO","PO",(VLOOKUP(1,'Operational Worksheet'!$A$152:$N$175,8)-32)/1.8)</f>
        <v>PO</v>
      </c>
      <c r="H29" s="127" t="str">
        <f t="shared" si="16"/>
        <v>PO</v>
      </c>
      <c r="I29" s="127" t="str">
        <f>IF(H29="PO","",VLOOKUP(1,'Operational Worksheet'!$A$152:$N$175,10))</f>
        <v/>
      </c>
      <c r="J29" s="142" t="str">
        <f t="shared" si="17"/>
        <v/>
      </c>
      <c r="K29" s="38">
        <f t="shared" si="1"/>
        <v>3</v>
      </c>
      <c r="L29" s="38">
        <f t="shared" si="2"/>
        <v>9</v>
      </c>
      <c r="M29" s="38">
        <f t="shared" si="3"/>
        <v>25</v>
      </c>
      <c r="N29" s="9">
        <f t="shared" si="4"/>
        <v>-78.664288090978516</v>
      </c>
      <c r="O29" s="9">
        <f t="shared" si="5"/>
        <v>294.95483087636239</v>
      </c>
      <c r="P29" s="9">
        <f t="shared" si="6"/>
        <v>-341.06236619682841</v>
      </c>
      <c r="Q29" s="9">
        <f t="shared" si="7"/>
        <v>189.18881118544408</v>
      </c>
      <c r="R29" s="9">
        <f t="shared" si="8"/>
        <v>-9.2167942254454829</v>
      </c>
      <c r="S29" s="9">
        <f t="shared" si="9"/>
        <v>323.08289920783136</v>
      </c>
      <c r="T29" s="9">
        <f t="shared" si="10"/>
        <v>-764.15732896984991</v>
      </c>
      <c r="U29" s="9">
        <f t="shared" si="11"/>
        <v>495.21882527521097</v>
      </c>
      <c r="V29" s="9">
        <f t="shared" si="12"/>
        <v>922.68155950144865</v>
      </c>
      <c r="W29" s="9">
        <f t="shared" si="13"/>
        <v>-3706.8846331853056</v>
      </c>
      <c r="X29" s="9">
        <f t="shared" si="14"/>
        <v>4878.5535892185471</v>
      </c>
      <c r="Y29" s="9">
        <f t="shared" si="15"/>
        <v>-2111.9880119679246</v>
      </c>
      <c r="Z29" s="9" t="e">
        <f>(#REF!+$M$18*$M29+$N$22*($M29^2)+#REF!*($M29^3)+$Q$18*($M29^4)+$R$22*($M29^5))*($K29^3)</f>
        <v>#REF!</v>
      </c>
      <c r="AA29" s="9" t="e">
        <f>(#REF!+$N$18*$M29+$O$22*($M29^2)+#REF!*($M29^3)+$R$18*($M29^4)+$S$22*($M29^5))*$L29*($K29^3)</f>
        <v>#REF!</v>
      </c>
      <c r="AB29" s="9" t="e">
        <f>(#REF!+$O$18*$M29+$P$22*($M29^2)+#REF!*($M29^3)+$S$18*($M29^4)+$T$22*($M29^5))*($L29^2)*($K29^3)</f>
        <v>#REF!</v>
      </c>
      <c r="AC29" s="9" t="e">
        <f>(#REF!+$P$18*$M29+$Q$22*($M29^2)+#REF!*($M29^3)+$T$18*($M29^4)+$U$22*($M29^5))*($L29^3)*($K29^3)</f>
        <v>#REF!</v>
      </c>
    </row>
    <row r="30" spans="1:29" ht="15" customHeight="1" x14ac:dyDescent="0.2">
      <c r="A30" s="17"/>
      <c r="B30" s="39">
        <v>8</v>
      </c>
      <c r="C30" s="323" t="str">
        <f>IF(MIN('Operational Worksheet'!$M$176:$M$199)&gt;0,VLOOKUP(1,'Operational Worksheet'!$A$176:$N$199,6,FALSE),"PO")</f>
        <v>PO</v>
      </c>
      <c r="D30" s="127" t="str">
        <f t="shared" si="0"/>
        <v>PO</v>
      </c>
      <c r="E30" s="127" t="str">
        <f>IF(D30="PO","PO",VLOOKUP(1,'Operational Worksheet'!$A$176:$N$199,9))</f>
        <v>PO</v>
      </c>
      <c r="F30" s="127" t="str">
        <f>IF(E30="PO","PO",VLOOKUP(1,'Operational Worksheet'!$A$176:$N$199,7))</f>
        <v>PO</v>
      </c>
      <c r="G30" s="127" t="str">
        <f>IF(F30="PO","PO",(VLOOKUP(1,'Operational Worksheet'!$A$176:$N$199,8)-32)/1.8)</f>
        <v>PO</v>
      </c>
      <c r="H30" s="127" t="str">
        <f t="shared" si="16"/>
        <v>PO</v>
      </c>
      <c r="I30" s="127" t="str">
        <f>IF(H30="PO","",VLOOKUP(1,'Operational Worksheet'!$A$176:$N$199,10))</f>
        <v/>
      </c>
      <c r="J30" s="142" t="str">
        <f t="shared" si="17"/>
        <v/>
      </c>
      <c r="K30" s="38">
        <f t="shared" si="1"/>
        <v>3</v>
      </c>
      <c r="L30" s="38">
        <f t="shared" si="2"/>
        <v>9</v>
      </c>
      <c r="M30" s="38">
        <f t="shared" si="3"/>
        <v>25</v>
      </c>
      <c r="N30" s="9">
        <f t="shared" si="4"/>
        <v>-78.664288090978516</v>
      </c>
      <c r="O30" s="9">
        <f t="shared" si="5"/>
        <v>294.95483087636239</v>
      </c>
      <c r="P30" s="9">
        <f t="shared" si="6"/>
        <v>-341.06236619682841</v>
      </c>
      <c r="Q30" s="9">
        <f t="shared" si="7"/>
        <v>189.18881118544408</v>
      </c>
      <c r="R30" s="9">
        <f t="shared" si="8"/>
        <v>-9.2167942254454829</v>
      </c>
      <c r="S30" s="9">
        <f t="shared" si="9"/>
        <v>323.08289920783136</v>
      </c>
      <c r="T30" s="9">
        <f t="shared" si="10"/>
        <v>-764.15732896984991</v>
      </c>
      <c r="U30" s="9">
        <f t="shared" si="11"/>
        <v>495.21882527521097</v>
      </c>
      <c r="V30" s="9">
        <f t="shared" si="12"/>
        <v>922.68155950144865</v>
      </c>
      <c r="W30" s="9">
        <f t="shared" si="13"/>
        <v>-3706.8846331853056</v>
      </c>
      <c r="X30" s="9">
        <f t="shared" si="14"/>
        <v>4878.5535892185471</v>
      </c>
      <c r="Y30" s="9">
        <f t="shared" si="15"/>
        <v>-2111.9880119679246</v>
      </c>
      <c r="Z30" s="9" t="e">
        <f>(#REF!+$M$18*$M30+$N$22*($M30^2)+#REF!*($M30^3)+$Q$18*($M30^4)+$R$22*($M30^5))*($K30^3)</f>
        <v>#REF!</v>
      </c>
      <c r="AA30" s="9" t="e">
        <f>(#REF!+$N$18*$M30+$O$22*($M30^2)+#REF!*($M30^3)+$R$18*($M30^4)+$S$22*($M30^5))*$L30*($K30^3)</f>
        <v>#REF!</v>
      </c>
      <c r="AB30" s="9" t="e">
        <f>(#REF!+$O$18*$M30+$P$22*($M30^2)+#REF!*($M30^3)+$S$18*($M30^4)+$T$22*($M30^5))*($L30^2)*($K30^3)</f>
        <v>#REF!</v>
      </c>
      <c r="AC30" s="9" t="e">
        <f>(#REF!+$P$18*$M30+$Q$22*($M30^2)+#REF!*($M30^3)+$T$18*($M30^4)+$U$22*($M30^5))*($L30^3)*($K30^3)</f>
        <v>#REF!</v>
      </c>
    </row>
    <row r="31" spans="1:29" ht="15" customHeight="1" x14ac:dyDescent="0.2">
      <c r="A31" s="17"/>
      <c r="B31" s="39">
        <v>9</v>
      </c>
      <c r="C31" s="323" t="str">
        <f>IF(MIN('Operational Worksheet'!$M$200:$M$223)&gt;0,VLOOKUP(1,'Operational Worksheet'!$A$200:$N$223,6,FALSE),"PO")</f>
        <v>PO</v>
      </c>
      <c r="D31" s="127" t="str">
        <f t="shared" si="0"/>
        <v>PO</v>
      </c>
      <c r="E31" s="127" t="str">
        <f>IF(D31="PO","PO",VLOOKUP(1,'Operational Worksheet'!$A$200:$N$223,9))</f>
        <v>PO</v>
      </c>
      <c r="F31" s="127" t="str">
        <f>IF(E31="PO","PO",VLOOKUP(1,'Operational Worksheet'!$A$200:$N$223,7))</f>
        <v>PO</v>
      </c>
      <c r="G31" s="127" t="str">
        <f>IF(F31="PO","PO",(VLOOKUP(1,'Operational Worksheet'!$A$200:$N$223,8)-32)/1.8)</f>
        <v>PO</v>
      </c>
      <c r="H31" s="127" t="str">
        <f t="shared" si="16"/>
        <v>PO</v>
      </c>
      <c r="I31" s="127" t="str">
        <f>IF(H31="PO","",VLOOKUP(1,'Operational Worksheet'!$A$200:$N$223,10))</f>
        <v/>
      </c>
      <c r="J31" s="142" t="str">
        <f t="shared" si="17"/>
        <v/>
      </c>
      <c r="K31" s="38">
        <f t="shared" si="1"/>
        <v>3</v>
      </c>
      <c r="L31" s="38">
        <f t="shared" si="2"/>
        <v>9</v>
      </c>
      <c r="M31" s="38">
        <f t="shared" si="3"/>
        <v>25</v>
      </c>
      <c r="N31" s="9">
        <f t="shared" si="4"/>
        <v>-78.664288090978516</v>
      </c>
      <c r="O31" s="9">
        <f t="shared" si="5"/>
        <v>294.95483087636239</v>
      </c>
      <c r="P31" s="9">
        <f t="shared" si="6"/>
        <v>-341.06236619682841</v>
      </c>
      <c r="Q31" s="9">
        <f t="shared" si="7"/>
        <v>189.18881118544408</v>
      </c>
      <c r="R31" s="9">
        <f t="shared" si="8"/>
        <v>-9.2167942254454829</v>
      </c>
      <c r="S31" s="9">
        <f t="shared" si="9"/>
        <v>323.08289920783136</v>
      </c>
      <c r="T31" s="9">
        <f t="shared" si="10"/>
        <v>-764.15732896984991</v>
      </c>
      <c r="U31" s="9">
        <f t="shared" si="11"/>
        <v>495.21882527521097</v>
      </c>
      <c r="V31" s="9">
        <f t="shared" si="12"/>
        <v>922.68155950144865</v>
      </c>
      <c r="W31" s="9">
        <f t="shared" si="13"/>
        <v>-3706.8846331853056</v>
      </c>
      <c r="X31" s="9">
        <f t="shared" si="14"/>
        <v>4878.5535892185471</v>
      </c>
      <c r="Y31" s="9">
        <f t="shared" si="15"/>
        <v>-2111.9880119679246</v>
      </c>
      <c r="Z31" s="9" t="e">
        <f>(#REF!+$M$18*$M31+$N$22*($M31^2)+#REF!*($M31^3)+$Q$18*($M31^4)+$R$22*($M31^5))*($K31^3)</f>
        <v>#REF!</v>
      </c>
      <c r="AA31" s="9" t="e">
        <f>(#REF!+$N$18*$M31+$O$22*($M31^2)+#REF!*($M31^3)+$R$18*($M31^4)+$S$22*($M31^5))*$L31*($K31^3)</f>
        <v>#REF!</v>
      </c>
      <c r="AB31" s="9" t="e">
        <f>(#REF!+$O$18*$M31+$P$22*($M31^2)+#REF!*($M31^3)+$S$18*($M31^4)+$T$22*($M31^5))*($L31^2)*($K31^3)</f>
        <v>#REF!</v>
      </c>
      <c r="AC31" s="9" t="e">
        <f>(#REF!+$P$18*$M31+$Q$22*($M31^2)+#REF!*($M31^3)+$T$18*($M31^4)+$U$22*($M31^5))*($L31^3)*($K31^3)</f>
        <v>#REF!</v>
      </c>
    </row>
    <row r="32" spans="1:29" ht="15" customHeight="1" x14ac:dyDescent="0.2">
      <c r="A32" s="17"/>
      <c r="B32" s="39">
        <v>10</v>
      </c>
      <c r="C32" s="323" t="str">
        <f>IF(MIN('Operational Worksheet'!$M$224:$M$247)&gt;0,VLOOKUP(1,'Operational Worksheet'!$A$224:$N$247,6,FALSE),"PO")</f>
        <v>PO</v>
      </c>
      <c r="D32" s="127" t="str">
        <f t="shared" si="0"/>
        <v>PO</v>
      </c>
      <c r="E32" s="127" t="str">
        <f>IF(D32="PO","PO",VLOOKUP(1,'Operational Worksheet'!$A$224:$N$247,9))</f>
        <v>PO</v>
      </c>
      <c r="F32" s="127" t="str">
        <f>IF(E32="PO","PO",VLOOKUP(1,'Operational Worksheet'!$A$224:$N$247,7))</f>
        <v>PO</v>
      </c>
      <c r="G32" s="127" t="str">
        <f>IF(F32="PO","PO",(VLOOKUP(1,'Operational Worksheet'!$A$224:$N$247,8)-32)/1.8)</f>
        <v>PO</v>
      </c>
      <c r="H32" s="127" t="str">
        <f t="shared" si="16"/>
        <v>PO</v>
      </c>
      <c r="I32" s="127" t="str">
        <f>IF(H32="PO","",VLOOKUP(1,'Operational Worksheet'!$A$224:$N$247,10))</f>
        <v/>
      </c>
      <c r="J32" s="142" t="str">
        <f t="shared" si="17"/>
        <v/>
      </c>
      <c r="K32" s="38">
        <f t="shared" si="1"/>
        <v>3</v>
      </c>
      <c r="L32" s="38">
        <f t="shared" si="2"/>
        <v>9</v>
      </c>
      <c r="M32" s="38">
        <f t="shared" si="3"/>
        <v>25</v>
      </c>
      <c r="N32" s="9">
        <f t="shared" si="4"/>
        <v>-78.664288090978516</v>
      </c>
      <c r="O32" s="9">
        <f t="shared" si="5"/>
        <v>294.95483087636239</v>
      </c>
      <c r="P32" s="9">
        <f t="shared" si="6"/>
        <v>-341.06236619682841</v>
      </c>
      <c r="Q32" s="9">
        <f t="shared" si="7"/>
        <v>189.18881118544408</v>
      </c>
      <c r="R32" s="9">
        <f t="shared" si="8"/>
        <v>-9.2167942254454829</v>
      </c>
      <c r="S32" s="9">
        <f t="shared" si="9"/>
        <v>323.08289920783136</v>
      </c>
      <c r="T32" s="9">
        <f t="shared" si="10"/>
        <v>-764.15732896984991</v>
      </c>
      <c r="U32" s="9">
        <f t="shared" si="11"/>
        <v>495.21882527521097</v>
      </c>
      <c r="V32" s="9">
        <f t="shared" si="12"/>
        <v>922.68155950144865</v>
      </c>
      <c r="W32" s="9">
        <f t="shared" si="13"/>
        <v>-3706.8846331853056</v>
      </c>
      <c r="X32" s="9">
        <f t="shared" si="14"/>
        <v>4878.5535892185471</v>
      </c>
      <c r="Y32" s="9">
        <f t="shared" si="15"/>
        <v>-2111.9880119679246</v>
      </c>
      <c r="Z32" s="9" t="e">
        <f>(#REF!+$M$18*$M32+$N$22*($M32^2)+#REF!*($M32^3)+$Q$18*($M32^4)+$R$22*($M32^5))*($K32^3)</f>
        <v>#REF!</v>
      </c>
      <c r="AA32" s="9" t="e">
        <f>(#REF!+$N$18*$M32+$O$22*($M32^2)+#REF!*($M32^3)+$R$18*($M32^4)+$S$22*($M32^5))*$L32*($K32^3)</f>
        <v>#REF!</v>
      </c>
      <c r="AB32" s="9" t="e">
        <f>(#REF!+$O$18*$M32+$P$22*($M32^2)+#REF!*($M32^3)+$S$18*($M32^4)+$T$22*($M32^5))*($L32^2)*($K32^3)</f>
        <v>#REF!</v>
      </c>
      <c r="AC32" s="9" t="e">
        <f>(#REF!+$P$18*$M32+$Q$22*($M32^2)+#REF!*($M32^3)+$T$18*($M32^4)+$U$22*($M32^5))*($L32^3)*($K32^3)</f>
        <v>#REF!</v>
      </c>
    </row>
    <row r="33" spans="1:29" ht="15" customHeight="1" x14ac:dyDescent="0.2">
      <c r="A33" s="17"/>
      <c r="B33" s="39">
        <v>11</v>
      </c>
      <c r="C33" s="323" t="str">
        <f>IF(MIN('Operational Worksheet'!$M$248:$M$271)&gt;0,VLOOKUP(1,'Operational Worksheet'!$A$248:$N$271,6,FALSE),"PO")</f>
        <v>PO</v>
      </c>
      <c r="D33" s="127" t="str">
        <f t="shared" si="0"/>
        <v>PO</v>
      </c>
      <c r="E33" s="127" t="str">
        <f>IF(D33="PO","PO",VLOOKUP(1,'Operational Worksheet'!$A$248:$N$271,9))</f>
        <v>PO</v>
      </c>
      <c r="F33" s="127" t="str">
        <f>IF(E33="PO","PO",VLOOKUP(1,'Operational Worksheet'!$A$248:$N$271,7))</f>
        <v>PO</v>
      </c>
      <c r="G33" s="127" t="str">
        <f>IF(F33="PO","PO",(VLOOKUP(1,'Operational Worksheet'!$A$248:$N$271,8)-32)/1.8)</f>
        <v>PO</v>
      </c>
      <c r="H33" s="127" t="str">
        <f t="shared" si="16"/>
        <v>PO</v>
      </c>
      <c r="I33" s="127" t="str">
        <f>IF(H33="PO","",VLOOKUP(1,'Operational Worksheet'!$A$248:$N$271,10))</f>
        <v/>
      </c>
      <c r="J33" s="142" t="str">
        <f t="shared" si="17"/>
        <v/>
      </c>
      <c r="K33" s="38">
        <f t="shared" si="1"/>
        <v>3</v>
      </c>
      <c r="L33" s="38">
        <f t="shared" si="2"/>
        <v>9</v>
      </c>
      <c r="M33" s="38">
        <f t="shared" si="3"/>
        <v>25</v>
      </c>
      <c r="N33" s="9">
        <f t="shared" si="4"/>
        <v>-78.664288090978516</v>
      </c>
      <c r="O33" s="9">
        <f t="shared" si="5"/>
        <v>294.95483087636239</v>
      </c>
      <c r="P33" s="9">
        <f t="shared" si="6"/>
        <v>-341.06236619682841</v>
      </c>
      <c r="Q33" s="9">
        <f t="shared" si="7"/>
        <v>189.18881118544408</v>
      </c>
      <c r="R33" s="9">
        <f t="shared" si="8"/>
        <v>-9.2167942254454829</v>
      </c>
      <c r="S33" s="9">
        <f t="shared" si="9"/>
        <v>323.08289920783136</v>
      </c>
      <c r="T33" s="9">
        <f t="shared" si="10"/>
        <v>-764.15732896984991</v>
      </c>
      <c r="U33" s="9">
        <f t="shared" si="11"/>
        <v>495.21882527521097</v>
      </c>
      <c r="V33" s="9">
        <f t="shared" si="12"/>
        <v>922.68155950144865</v>
      </c>
      <c r="W33" s="9">
        <f t="shared" si="13"/>
        <v>-3706.8846331853056</v>
      </c>
      <c r="X33" s="9">
        <f t="shared" si="14"/>
        <v>4878.5535892185471</v>
      </c>
      <c r="Y33" s="9">
        <f t="shared" si="15"/>
        <v>-2111.9880119679246</v>
      </c>
      <c r="Z33" s="9" t="e">
        <f>(#REF!+$M$18*$M33+$N$22*($M33^2)+#REF!*($M33^3)+$Q$18*($M33^4)+$R$22*($M33^5))*($K33^3)</f>
        <v>#REF!</v>
      </c>
      <c r="AA33" s="9" t="e">
        <f>(#REF!+$N$18*$M33+$O$22*($M33^2)+#REF!*($M33^3)+$R$18*($M33^4)+$S$22*($M33^5))*$L33*($K33^3)</f>
        <v>#REF!</v>
      </c>
      <c r="AB33" s="9" t="e">
        <f>(#REF!+$O$18*$M33+$P$22*($M33^2)+#REF!*($M33^3)+$S$18*($M33^4)+$T$22*($M33^5))*($L33^2)*($K33^3)</f>
        <v>#REF!</v>
      </c>
      <c r="AC33" s="9" t="e">
        <f>(#REF!+$P$18*$M33+$Q$22*($M33^2)+#REF!*($M33^3)+$T$18*($M33^4)+$U$22*($M33^5))*($L33^3)*($K33^3)</f>
        <v>#REF!</v>
      </c>
    </row>
    <row r="34" spans="1:29" ht="15" customHeight="1" x14ac:dyDescent="0.2">
      <c r="A34" s="17"/>
      <c r="B34" s="39">
        <v>12</v>
      </c>
      <c r="C34" s="323" t="str">
        <f>IF(MIN('Operational Worksheet'!$M$272:$M$295)&gt;0,VLOOKUP(1,'Operational Worksheet'!$A$272:$N$295,6,FALSE),"PO")</f>
        <v>PO</v>
      </c>
      <c r="D34" s="127" t="str">
        <f t="shared" si="0"/>
        <v>PO</v>
      </c>
      <c r="E34" s="127" t="str">
        <f>IF(D34="PO","PO",VLOOKUP(1,'Operational Worksheet'!$A$272:$N$295,9))</f>
        <v>PO</v>
      </c>
      <c r="F34" s="127" t="str">
        <f>IF(E34="PO","PO",VLOOKUP(1,'Operational Worksheet'!$A$272:$N$295,7))</f>
        <v>PO</v>
      </c>
      <c r="G34" s="127" t="str">
        <f>IF(F34="PO","PO",(VLOOKUP(1,'Operational Worksheet'!$A$272:$N$295,8)-32)/1.8)</f>
        <v>PO</v>
      </c>
      <c r="H34" s="127" t="str">
        <f t="shared" si="16"/>
        <v>PO</v>
      </c>
      <c r="I34" s="127" t="str">
        <f>IF(H34="PO","",VLOOKUP(1,'Operational Worksheet'!$A$272:$N$295,10))</f>
        <v/>
      </c>
      <c r="J34" s="142" t="str">
        <f t="shared" si="17"/>
        <v/>
      </c>
      <c r="K34" s="38">
        <f t="shared" si="1"/>
        <v>3</v>
      </c>
      <c r="L34" s="38">
        <f t="shared" si="2"/>
        <v>9</v>
      </c>
      <c r="M34" s="38">
        <f t="shared" si="3"/>
        <v>25</v>
      </c>
      <c r="N34" s="9">
        <f t="shared" si="4"/>
        <v>-78.664288090978516</v>
      </c>
      <c r="O34" s="9">
        <f t="shared" si="5"/>
        <v>294.95483087636239</v>
      </c>
      <c r="P34" s="9">
        <f t="shared" si="6"/>
        <v>-341.06236619682841</v>
      </c>
      <c r="Q34" s="9">
        <f t="shared" si="7"/>
        <v>189.18881118544408</v>
      </c>
      <c r="R34" s="9">
        <f t="shared" si="8"/>
        <v>-9.2167942254454829</v>
      </c>
      <c r="S34" s="9">
        <f t="shared" si="9"/>
        <v>323.08289920783136</v>
      </c>
      <c r="T34" s="9">
        <f t="shared" si="10"/>
        <v>-764.15732896984991</v>
      </c>
      <c r="U34" s="9">
        <f t="shared" si="11"/>
        <v>495.21882527521097</v>
      </c>
      <c r="V34" s="9">
        <f t="shared" si="12"/>
        <v>922.68155950144865</v>
      </c>
      <c r="W34" s="9">
        <f t="shared" si="13"/>
        <v>-3706.8846331853056</v>
      </c>
      <c r="X34" s="9">
        <f t="shared" si="14"/>
        <v>4878.5535892185471</v>
      </c>
      <c r="Y34" s="9">
        <f t="shared" si="15"/>
        <v>-2111.9880119679246</v>
      </c>
      <c r="Z34" s="9" t="e">
        <f>(#REF!+$M$18*$M34+$N$22*($M34^2)+#REF!*($M34^3)+$Q$18*($M34^4)+$R$22*($M34^5))*($K34^3)</f>
        <v>#REF!</v>
      </c>
      <c r="AA34" s="9" t="e">
        <f>(#REF!+$N$18*$M34+$O$22*($M34^2)+#REF!*($M34^3)+$R$18*($M34^4)+$S$22*($M34^5))*$L34*($K34^3)</f>
        <v>#REF!</v>
      </c>
      <c r="AB34" s="9" t="e">
        <f>(#REF!+$O$18*$M34+$P$22*($M34^2)+#REF!*($M34^3)+$S$18*($M34^4)+$T$22*($M34^5))*($L34^2)*($K34^3)</f>
        <v>#REF!</v>
      </c>
      <c r="AC34" s="9" t="e">
        <f>(#REF!+$P$18*$M34+$Q$22*($M34^2)+#REF!*($M34^3)+$T$18*($M34^4)+$U$22*($M34^5))*($L34^3)*($K34^3)</f>
        <v>#REF!</v>
      </c>
    </row>
    <row r="35" spans="1:29" ht="15" customHeight="1" x14ac:dyDescent="0.2">
      <c r="A35" s="17"/>
      <c r="B35" s="39">
        <v>13</v>
      </c>
      <c r="C35" s="323" t="str">
        <f>IF(MIN('Operational Worksheet'!$M$296:$M$319)&gt;0,VLOOKUP(1,'Operational Worksheet'!$A$296:$N$319,6,FALSE),"PO")</f>
        <v>PO</v>
      </c>
      <c r="D35" s="127" t="str">
        <f t="shared" si="0"/>
        <v>PO</v>
      </c>
      <c r="E35" s="127" t="str">
        <f>IF(D35="PO","PO",VLOOKUP(1,'Operational Worksheet'!$A$296:$N$319,9))</f>
        <v>PO</v>
      </c>
      <c r="F35" s="127" t="str">
        <f>IF(E35="PO","PO",VLOOKUP(1,'Operational Worksheet'!$A$296:$N$319,7))</f>
        <v>PO</v>
      </c>
      <c r="G35" s="127" t="str">
        <f>IF(F35="PO","PO",(VLOOKUP(1,'Operational Worksheet'!$A$296:$N$319,8)-32)/1.8)</f>
        <v>PO</v>
      </c>
      <c r="H35" s="127" t="str">
        <f t="shared" si="16"/>
        <v>PO</v>
      </c>
      <c r="I35" s="127" t="str">
        <f>IF(H35="PO","",VLOOKUP(1,'Operational Worksheet'!$A$296:$N$319,10))</f>
        <v/>
      </c>
      <c r="J35" s="142" t="str">
        <f t="shared" si="17"/>
        <v/>
      </c>
      <c r="K35" s="38">
        <f t="shared" si="1"/>
        <v>3</v>
      </c>
      <c r="L35" s="38">
        <f t="shared" si="2"/>
        <v>9</v>
      </c>
      <c r="M35" s="38">
        <f t="shared" si="3"/>
        <v>25</v>
      </c>
      <c r="N35" s="9">
        <f t="shared" si="4"/>
        <v>-78.664288090978516</v>
      </c>
      <c r="O35" s="9">
        <f t="shared" si="5"/>
        <v>294.95483087636239</v>
      </c>
      <c r="P35" s="9">
        <f t="shared" si="6"/>
        <v>-341.06236619682841</v>
      </c>
      <c r="Q35" s="9">
        <f t="shared" si="7"/>
        <v>189.18881118544408</v>
      </c>
      <c r="R35" s="9">
        <f t="shared" si="8"/>
        <v>-9.2167942254454829</v>
      </c>
      <c r="S35" s="9">
        <f t="shared" si="9"/>
        <v>323.08289920783136</v>
      </c>
      <c r="T35" s="9">
        <f t="shared" si="10"/>
        <v>-764.15732896984991</v>
      </c>
      <c r="U35" s="9">
        <f t="shared" si="11"/>
        <v>495.21882527521097</v>
      </c>
      <c r="V35" s="9">
        <f t="shared" si="12"/>
        <v>922.68155950144865</v>
      </c>
      <c r="W35" s="9">
        <f t="shared" si="13"/>
        <v>-3706.8846331853056</v>
      </c>
      <c r="X35" s="9">
        <f t="shared" si="14"/>
        <v>4878.5535892185471</v>
      </c>
      <c r="Y35" s="9">
        <f t="shared" si="15"/>
        <v>-2111.9880119679246</v>
      </c>
      <c r="Z35" s="9" t="e">
        <f>(#REF!+$M$18*$M35+$N$22*($M35^2)+#REF!*($M35^3)+$Q$18*($M35^4)+$R$22*($M35^5))*($K35^3)</f>
        <v>#REF!</v>
      </c>
      <c r="AA35" s="9" t="e">
        <f>(#REF!+$N$18*$M35+$O$22*($M35^2)+#REF!*($M35^3)+$R$18*($M35^4)+$S$22*($M35^5))*$L35*($K35^3)</f>
        <v>#REF!</v>
      </c>
      <c r="AB35" s="9" t="e">
        <f>(#REF!+$O$18*$M35+$P$22*($M35^2)+#REF!*($M35^3)+$S$18*($M35^4)+$T$22*($M35^5))*($L35^2)*($K35^3)</f>
        <v>#REF!</v>
      </c>
      <c r="AC35" s="9" t="e">
        <f>(#REF!+$P$18*$M35+$Q$22*($M35^2)+#REF!*($M35^3)+$T$18*($M35^4)+$U$22*($M35^5))*($L35^3)*($K35^3)</f>
        <v>#REF!</v>
      </c>
    </row>
    <row r="36" spans="1:29" ht="15" customHeight="1" x14ac:dyDescent="0.2">
      <c r="A36" s="17"/>
      <c r="B36" s="39">
        <v>14</v>
      </c>
      <c r="C36" s="323" t="str">
        <f>IF(MIN('Operational Worksheet'!$M$320:$M$343)&gt;0,VLOOKUP(1,'Operational Worksheet'!$A$320:$N$343,6,FALSE),"PO")</f>
        <v>PO</v>
      </c>
      <c r="D36" s="127" t="str">
        <f t="shared" si="0"/>
        <v>PO</v>
      </c>
      <c r="E36" s="127" t="str">
        <f>IF(D36="PO","PO",VLOOKUP(1,'Operational Worksheet'!$A$320:$N$343,9))</f>
        <v>PO</v>
      </c>
      <c r="F36" s="127" t="str">
        <f>IF(E36="PO","PO",VLOOKUP(1,'Operational Worksheet'!$A$320:$N$343,7))</f>
        <v>PO</v>
      </c>
      <c r="G36" s="127" t="str">
        <f>IF(F36="PO","PO",(VLOOKUP(1,'Operational Worksheet'!$A$320:$N$343,8)-32)/1.8)</f>
        <v>PO</v>
      </c>
      <c r="H36" s="127" t="str">
        <f t="shared" si="16"/>
        <v>PO</v>
      </c>
      <c r="I36" s="127" t="str">
        <f>IF(H36="PO","",VLOOKUP(1,'Operational Worksheet'!$A$320:$N$343,10))</f>
        <v/>
      </c>
      <c r="J36" s="142" t="str">
        <f t="shared" si="17"/>
        <v/>
      </c>
      <c r="K36" s="38">
        <f t="shared" si="1"/>
        <v>3</v>
      </c>
      <c r="L36" s="38">
        <f t="shared" si="2"/>
        <v>9</v>
      </c>
      <c r="M36" s="38">
        <f t="shared" si="3"/>
        <v>25</v>
      </c>
      <c r="N36" s="9">
        <f t="shared" si="4"/>
        <v>-78.664288090978516</v>
      </c>
      <c r="O36" s="9">
        <f t="shared" si="5"/>
        <v>294.95483087636239</v>
      </c>
      <c r="P36" s="9">
        <f t="shared" si="6"/>
        <v>-341.06236619682841</v>
      </c>
      <c r="Q36" s="9">
        <f t="shared" si="7"/>
        <v>189.18881118544408</v>
      </c>
      <c r="R36" s="9">
        <f t="shared" si="8"/>
        <v>-9.2167942254454829</v>
      </c>
      <c r="S36" s="9">
        <f t="shared" si="9"/>
        <v>323.08289920783136</v>
      </c>
      <c r="T36" s="9">
        <f t="shared" si="10"/>
        <v>-764.15732896984991</v>
      </c>
      <c r="U36" s="9">
        <f t="shared" si="11"/>
        <v>495.21882527521097</v>
      </c>
      <c r="V36" s="9">
        <f t="shared" si="12"/>
        <v>922.68155950144865</v>
      </c>
      <c r="W36" s="9">
        <f t="shared" si="13"/>
        <v>-3706.8846331853056</v>
      </c>
      <c r="X36" s="9">
        <f t="shared" si="14"/>
        <v>4878.5535892185471</v>
      </c>
      <c r="Y36" s="9">
        <f t="shared" si="15"/>
        <v>-2111.9880119679246</v>
      </c>
      <c r="Z36" s="9" t="e">
        <f>(#REF!+$M$18*$M36+$N$22*($M36^2)+#REF!*($M36^3)+$Q$18*($M36^4)+$R$22*($M36^5))*($K36^3)</f>
        <v>#REF!</v>
      </c>
      <c r="AA36" s="9" t="e">
        <f>(#REF!+$N$18*$M36+$O$22*($M36^2)+#REF!*($M36^3)+$R$18*($M36^4)+$S$22*($M36^5))*$L36*($K36^3)</f>
        <v>#REF!</v>
      </c>
      <c r="AB36" s="9" t="e">
        <f>(#REF!+$O$18*$M36+$P$22*($M36^2)+#REF!*($M36^3)+$S$18*($M36^4)+$T$22*($M36^5))*($L36^2)*($K36^3)</f>
        <v>#REF!</v>
      </c>
      <c r="AC36" s="9" t="e">
        <f>(#REF!+$P$18*$M36+$Q$22*($M36^2)+#REF!*($M36^3)+$T$18*($M36^4)+$U$22*($M36^5))*($L36^3)*($K36^3)</f>
        <v>#REF!</v>
      </c>
    </row>
    <row r="37" spans="1:29" ht="15" customHeight="1" x14ac:dyDescent="0.2">
      <c r="A37" s="17"/>
      <c r="B37" s="39">
        <v>15</v>
      </c>
      <c r="C37" s="323" t="str">
        <f>IF(MIN('Operational Worksheet'!$M$344:$M$367)&gt;0,VLOOKUP(1,'Operational Worksheet'!$A$344:$N$367,6,FALSE),"PO")</f>
        <v>PO</v>
      </c>
      <c r="D37" s="127" t="str">
        <f t="shared" si="0"/>
        <v>PO</v>
      </c>
      <c r="E37" s="127" t="str">
        <f>IF(D37="PO","PO",VLOOKUP(1,'Operational Worksheet'!$A$344:$N$367,9))</f>
        <v>PO</v>
      </c>
      <c r="F37" s="127" t="str">
        <f>IF(E37="PO","PO",VLOOKUP(1,'Operational Worksheet'!$A$344:$N$367,7))</f>
        <v>PO</v>
      </c>
      <c r="G37" s="127" t="str">
        <f>IF(F37="PO","PO",(VLOOKUP(1,'Operational Worksheet'!$A$344:$N$367,8)-32)/1.8)</f>
        <v>PO</v>
      </c>
      <c r="H37" s="127" t="str">
        <f t="shared" si="16"/>
        <v>PO</v>
      </c>
      <c r="I37" s="127" t="str">
        <f>IF(H37="PO","",VLOOKUP(1,'Operational Worksheet'!$A$344:$N$367,10))</f>
        <v/>
      </c>
      <c r="J37" s="142" t="str">
        <f t="shared" si="17"/>
        <v/>
      </c>
      <c r="K37" s="38">
        <f t="shared" si="1"/>
        <v>3</v>
      </c>
      <c r="L37" s="38">
        <f t="shared" si="2"/>
        <v>9</v>
      </c>
      <c r="M37" s="38">
        <f t="shared" si="3"/>
        <v>25</v>
      </c>
      <c r="N37" s="9">
        <f t="shared" si="4"/>
        <v>-78.664288090978516</v>
      </c>
      <c r="O37" s="9">
        <f t="shared" si="5"/>
        <v>294.95483087636239</v>
      </c>
      <c r="P37" s="9">
        <f t="shared" si="6"/>
        <v>-341.06236619682841</v>
      </c>
      <c r="Q37" s="9">
        <f t="shared" si="7"/>
        <v>189.18881118544408</v>
      </c>
      <c r="R37" s="9">
        <f t="shared" si="8"/>
        <v>-9.2167942254454829</v>
      </c>
      <c r="S37" s="9">
        <f t="shared" si="9"/>
        <v>323.08289920783136</v>
      </c>
      <c r="T37" s="9">
        <f t="shared" si="10"/>
        <v>-764.15732896984991</v>
      </c>
      <c r="U37" s="9">
        <f t="shared" si="11"/>
        <v>495.21882527521097</v>
      </c>
      <c r="V37" s="9">
        <f t="shared" si="12"/>
        <v>922.68155950144865</v>
      </c>
      <c r="W37" s="9">
        <f t="shared" si="13"/>
        <v>-3706.8846331853056</v>
      </c>
      <c r="X37" s="9">
        <f t="shared" si="14"/>
        <v>4878.5535892185471</v>
      </c>
      <c r="Y37" s="9">
        <f t="shared" si="15"/>
        <v>-2111.9880119679246</v>
      </c>
      <c r="Z37" s="9" t="e">
        <f>(#REF!+$M$18*$M37+$N$22*($M37^2)+#REF!*($M37^3)+$Q$18*($M37^4)+$R$22*($M37^5))*($K37^3)</f>
        <v>#REF!</v>
      </c>
      <c r="AA37" s="9" t="e">
        <f>(#REF!+$N$18*$M37+$O$22*($M37^2)+#REF!*($M37^3)+$R$18*($M37^4)+$S$22*($M37^5))*$L37*($K37^3)</f>
        <v>#REF!</v>
      </c>
      <c r="AB37" s="9" t="e">
        <f>(#REF!+$O$18*$M37+$P$22*($M37^2)+#REF!*($M37^3)+$S$18*($M37^4)+$T$22*($M37^5))*($L37^2)*($K37^3)</f>
        <v>#REF!</v>
      </c>
      <c r="AC37" s="9" t="e">
        <f>(#REF!+$P$18*$M37+$Q$22*($M37^2)+#REF!*($M37^3)+$T$18*($M37^4)+$U$22*($M37^5))*($L37^3)*($K37^3)</f>
        <v>#REF!</v>
      </c>
    </row>
    <row r="38" spans="1:29" ht="15" customHeight="1" x14ac:dyDescent="0.2">
      <c r="A38" s="17"/>
      <c r="B38" s="39">
        <v>16</v>
      </c>
      <c r="C38" s="323" t="str">
        <f>IF(MIN('Operational Worksheet'!$M$368:$M$391)&gt;0,VLOOKUP(1,'Operational Worksheet'!$A$368:$N$391,6,FALSE),"PO")</f>
        <v>PO</v>
      </c>
      <c r="D38" s="127" t="str">
        <f t="shared" si="0"/>
        <v>PO</v>
      </c>
      <c r="E38" s="127" t="str">
        <f>IF(D38="PO","PO",VLOOKUP(1,'Operational Worksheet'!$A$368:$N$391,9))</f>
        <v>PO</v>
      </c>
      <c r="F38" s="127" t="str">
        <f>IF(E38="PO","PO",VLOOKUP(1,'Operational Worksheet'!$A$368:$N$391,7))</f>
        <v>PO</v>
      </c>
      <c r="G38" s="127" t="str">
        <f>IF(F38="PO","PO",(VLOOKUP(1,'Operational Worksheet'!$A$368:$N$391,8)-32)/1.8)</f>
        <v>PO</v>
      </c>
      <c r="H38" s="127" t="str">
        <f t="shared" si="16"/>
        <v>PO</v>
      </c>
      <c r="I38" s="127" t="str">
        <f>IF(H38="PO","",VLOOKUP(1,'Operational Worksheet'!$A$368:$N$391,10))</f>
        <v/>
      </c>
      <c r="J38" s="142" t="str">
        <f t="shared" si="17"/>
        <v/>
      </c>
      <c r="K38" s="38">
        <f t="shared" si="1"/>
        <v>3</v>
      </c>
      <c r="L38" s="38">
        <f t="shared" si="2"/>
        <v>9</v>
      </c>
      <c r="M38" s="38">
        <f t="shared" si="3"/>
        <v>25</v>
      </c>
      <c r="N38" s="9">
        <f t="shared" si="4"/>
        <v>-78.664288090978516</v>
      </c>
      <c r="O38" s="9">
        <f t="shared" si="5"/>
        <v>294.95483087636239</v>
      </c>
      <c r="P38" s="9">
        <f t="shared" si="6"/>
        <v>-341.06236619682841</v>
      </c>
      <c r="Q38" s="9">
        <f t="shared" si="7"/>
        <v>189.18881118544408</v>
      </c>
      <c r="R38" s="9">
        <f t="shared" si="8"/>
        <v>-9.2167942254454829</v>
      </c>
      <c r="S38" s="9">
        <f t="shared" si="9"/>
        <v>323.08289920783136</v>
      </c>
      <c r="T38" s="9">
        <f t="shared" si="10"/>
        <v>-764.15732896984991</v>
      </c>
      <c r="U38" s="9">
        <f t="shared" si="11"/>
        <v>495.21882527521097</v>
      </c>
      <c r="V38" s="9">
        <f t="shared" si="12"/>
        <v>922.68155950144865</v>
      </c>
      <c r="W38" s="9">
        <f t="shared" si="13"/>
        <v>-3706.8846331853056</v>
      </c>
      <c r="X38" s="9">
        <f t="shared" si="14"/>
        <v>4878.5535892185471</v>
      </c>
      <c r="Y38" s="9">
        <f t="shared" si="15"/>
        <v>-2111.9880119679246</v>
      </c>
      <c r="Z38" s="9" t="e">
        <f>(#REF!+$M$18*$M38+$N$22*($M38^2)+#REF!*($M38^3)+$Q$18*($M38^4)+$R$22*($M38^5))*($K38^3)</f>
        <v>#REF!</v>
      </c>
      <c r="AA38" s="9" t="e">
        <f>(#REF!+$N$18*$M38+$O$22*($M38^2)+#REF!*($M38^3)+$R$18*($M38^4)+$S$22*($M38^5))*$L38*($K38^3)</f>
        <v>#REF!</v>
      </c>
      <c r="AB38" s="9" t="e">
        <f>(#REF!+$O$18*$M38+$P$22*($M38^2)+#REF!*($M38^3)+$S$18*($M38^4)+$T$22*($M38^5))*($L38^2)*($K38^3)</f>
        <v>#REF!</v>
      </c>
      <c r="AC38" s="9" t="e">
        <f>(#REF!+$P$18*$M38+$Q$22*($M38^2)+#REF!*($M38^3)+$T$18*($M38^4)+$U$22*($M38^5))*($L38^3)*($K38^3)</f>
        <v>#REF!</v>
      </c>
    </row>
    <row r="39" spans="1:29" ht="15" customHeight="1" x14ac:dyDescent="0.2">
      <c r="A39" s="17"/>
      <c r="B39" s="39">
        <v>17</v>
      </c>
      <c r="C39" s="323" t="str">
        <f>IF(MIN('Operational Worksheet'!$M$392:$M$415)&gt;0,VLOOKUP(1,'Operational Worksheet'!$A$392:$N$415,6,FALSE),"PO")</f>
        <v>PO</v>
      </c>
      <c r="D39" s="127" t="str">
        <f t="shared" si="0"/>
        <v>PO</v>
      </c>
      <c r="E39" s="127" t="str">
        <f>IF(D39="PO","PO",VLOOKUP(1,'Operational Worksheet'!$A$392:$N$415,9))</f>
        <v>PO</v>
      </c>
      <c r="F39" s="127" t="str">
        <f>IF(E39="PO","PO",VLOOKUP(1,'Operational Worksheet'!$A$392:$N$415,7))</f>
        <v>PO</v>
      </c>
      <c r="G39" s="127" t="str">
        <f>IF(F39="PO","PO",(VLOOKUP(1,'Operational Worksheet'!$A$392:$N$415,8)-32)/1.8)</f>
        <v>PO</v>
      </c>
      <c r="H39" s="127" t="str">
        <f t="shared" si="16"/>
        <v>PO</v>
      </c>
      <c r="I39" s="127" t="str">
        <f>IF(H39="PO","",VLOOKUP(1,'Operational Worksheet'!$A$392:$N$415,10))</f>
        <v/>
      </c>
      <c r="J39" s="142" t="str">
        <f t="shared" si="17"/>
        <v/>
      </c>
      <c r="K39" s="38">
        <f t="shared" si="1"/>
        <v>3</v>
      </c>
      <c r="L39" s="38">
        <f t="shared" si="2"/>
        <v>9</v>
      </c>
      <c r="M39" s="38">
        <f t="shared" si="3"/>
        <v>25</v>
      </c>
      <c r="N39" s="9">
        <f t="shared" si="4"/>
        <v>-78.664288090978516</v>
      </c>
      <c r="O39" s="9">
        <f t="shared" si="5"/>
        <v>294.95483087636239</v>
      </c>
      <c r="P39" s="9">
        <f t="shared" si="6"/>
        <v>-341.06236619682841</v>
      </c>
      <c r="Q39" s="9">
        <f t="shared" si="7"/>
        <v>189.18881118544408</v>
      </c>
      <c r="R39" s="9">
        <f t="shared" si="8"/>
        <v>-9.2167942254454829</v>
      </c>
      <c r="S39" s="9">
        <f t="shared" si="9"/>
        <v>323.08289920783136</v>
      </c>
      <c r="T39" s="9">
        <f t="shared" si="10"/>
        <v>-764.15732896984991</v>
      </c>
      <c r="U39" s="9">
        <f t="shared" si="11"/>
        <v>495.21882527521097</v>
      </c>
      <c r="V39" s="9">
        <f t="shared" si="12"/>
        <v>922.68155950144865</v>
      </c>
      <c r="W39" s="9">
        <f t="shared" si="13"/>
        <v>-3706.8846331853056</v>
      </c>
      <c r="X39" s="9">
        <f t="shared" si="14"/>
        <v>4878.5535892185471</v>
      </c>
      <c r="Y39" s="9">
        <f t="shared" si="15"/>
        <v>-2111.9880119679246</v>
      </c>
      <c r="Z39" s="9" t="e">
        <f>(#REF!+$M$18*$M39+$N$22*($M39^2)+#REF!*($M39^3)+$Q$18*($M39^4)+$R$22*($M39^5))*($K39^3)</f>
        <v>#REF!</v>
      </c>
      <c r="AA39" s="9" t="e">
        <f>(#REF!+$N$18*$M39+$O$22*($M39^2)+#REF!*($M39^3)+$R$18*($M39^4)+$S$22*($M39^5))*$L39*($K39^3)</f>
        <v>#REF!</v>
      </c>
      <c r="AB39" s="9" t="e">
        <f>(#REF!+$O$18*$M39+$P$22*($M39^2)+#REF!*($M39^3)+$S$18*($M39^4)+$T$22*($M39^5))*($L39^2)*($K39^3)</f>
        <v>#REF!</v>
      </c>
      <c r="AC39" s="9" t="e">
        <f>(#REF!+$P$18*$M39+$Q$22*($M39^2)+#REF!*($M39^3)+$T$18*($M39^4)+$U$22*($M39^5))*($L39^3)*($K39^3)</f>
        <v>#REF!</v>
      </c>
    </row>
    <row r="40" spans="1:29" ht="15" customHeight="1" x14ac:dyDescent="0.2">
      <c r="A40" s="17"/>
      <c r="B40" s="39">
        <v>18</v>
      </c>
      <c r="C40" s="323" t="str">
        <f>IF(MIN('Operational Worksheet'!$M$416:$M$439)&gt;0,VLOOKUP(1,'Operational Worksheet'!$A$416:$N$439,6,FALSE),"PO")</f>
        <v>PO</v>
      </c>
      <c r="D40" s="127" t="str">
        <f t="shared" si="0"/>
        <v>PO</v>
      </c>
      <c r="E40" s="127" t="str">
        <f>IF(D40="PO","PO",VLOOKUP(1,'Operational Worksheet'!$A$416:$N$439,9))</f>
        <v>PO</v>
      </c>
      <c r="F40" s="127" t="str">
        <f>IF(E40="PO","PO",VLOOKUP(1,'Operational Worksheet'!$A$416:$N$439,7))</f>
        <v>PO</v>
      </c>
      <c r="G40" s="127" t="str">
        <f>IF(F40="PO","PO",(VLOOKUP(1,'Operational Worksheet'!$A$416:$N$439,8)-32)/1.8)</f>
        <v>PO</v>
      </c>
      <c r="H40" s="127" t="str">
        <f t="shared" si="16"/>
        <v>PO</v>
      </c>
      <c r="I40" s="127" t="str">
        <f>IF(H40="PO","",VLOOKUP(1,'Operational Worksheet'!$A$416:$N$439,10))</f>
        <v/>
      </c>
      <c r="J40" s="142" t="str">
        <f t="shared" si="17"/>
        <v/>
      </c>
      <c r="K40" s="38">
        <f t="shared" si="1"/>
        <v>3</v>
      </c>
      <c r="L40" s="38">
        <f t="shared" si="2"/>
        <v>9</v>
      </c>
      <c r="M40" s="38">
        <f t="shared" si="3"/>
        <v>25</v>
      </c>
      <c r="N40" s="9">
        <f t="shared" si="4"/>
        <v>-78.664288090978516</v>
      </c>
      <c r="O40" s="9">
        <f t="shared" si="5"/>
        <v>294.95483087636239</v>
      </c>
      <c r="P40" s="9">
        <f t="shared" si="6"/>
        <v>-341.06236619682841</v>
      </c>
      <c r="Q40" s="9">
        <f t="shared" si="7"/>
        <v>189.18881118544408</v>
      </c>
      <c r="R40" s="9">
        <f t="shared" si="8"/>
        <v>-9.2167942254454829</v>
      </c>
      <c r="S40" s="9">
        <f t="shared" si="9"/>
        <v>323.08289920783136</v>
      </c>
      <c r="T40" s="9">
        <f t="shared" si="10"/>
        <v>-764.15732896984991</v>
      </c>
      <c r="U40" s="9">
        <f t="shared" si="11"/>
        <v>495.21882527521097</v>
      </c>
      <c r="V40" s="9">
        <f t="shared" si="12"/>
        <v>922.68155950144865</v>
      </c>
      <c r="W40" s="9">
        <f t="shared" si="13"/>
        <v>-3706.8846331853056</v>
      </c>
      <c r="X40" s="9">
        <f t="shared" si="14"/>
        <v>4878.5535892185471</v>
      </c>
      <c r="Y40" s="9">
        <f t="shared" si="15"/>
        <v>-2111.9880119679246</v>
      </c>
      <c r="Z40" s="9" t="e">
        <f>(#REF!+$M$18*$M40+$N$22*($M40^2)+#REF!*($M40^3)+$Q$18*($M40^4)+$R$22*($M40^5))*($K40^3)</f>
        <v>#REF!</v>
      </c>
      <c r="AA40" s="9" t="e">
        <f>(#REF!+$N$18*$M40+$O$22*($M40^2)+#REF!*($M40^3)+$R$18*($M40^4)+$S$22*($M40^5))*$L40*($K40^3)</f>
        <v>#REF!</v>
      </c>
      <c r="AB40" s="9" t="e">
        <f>(#REF!+$O$18*$M40+$P$22*($M40^2)+#REF!*($M40^3)+$S$18*($M40^4)+$T$22*($M40^5))*($L40^2)*($K40^3)</f>
        <v>#REF!</v>
      </c>
      <c r="AC40" s="9" t="e">
        <f>(#REF!+$P$18*$M40+$Q$22*($M40^2)+#REF!*($M40^3)+$T$18*($M40^4)+$U$22*($M40^5))*($L40^3)*($K40^3)</f>
        <v>#REF!</v>
      </c>
    </row>
    <row r="41" spans="1:29" ht="15" customHeight="1" x14ac:dyDescent="0.2">
      <c r="A41" s="17"/>
      <c r="B41" s="39">
        <v>19</v>
      </c>
      <c r="C41" s="323" t="str">
        <f>IF(MIN('Operational Worksheet'!$M$440:$M$463)&gt;0,VLOOKUP(1,'Operational Worksheet'!$A$440:$N$463,6,FALSE),"PO")</f>
        <v>PO</v>
      </c>
      <c r="D41" s="127" t="str">
        <f t="shared" si="0"/>
        <v>PO</v>
      </c>
      <c r="E41" s="127" t="str">
        <f>IF(D41="PO","PO",VLOOKUP(1,'Operational Worksheet'!$A$440:$N$463,9))</f>
        <v>PO</v>
      </c>
      <c r="F41" s="127" t="str">
        <f>IF(E41="PO","PO",VLOOKUP(1,'Operational Worksheet'!$A$440:$N$463,7))</f>
        <v>PO</v>
      </c>
      <c r="G41" s="127" t="str">
        <f>IF(F41="PO","PO",(VLOOKUP(1,'Operational Worksheet'!$A$440:$N$463,8)-32)/1.8)</f>
        <v>PO</v>
      </c>
      <c r="H41" s="127" t="str">
        <f t="shared" si="16"/>
        <v>PO</v>
      </c>
      <c r="I41" s="127" t="str">
        <f>IF(H41="PO","",VLOOKUP(1,'Operational Worksheet'!$A$440:$N$463,10))</f>
        <v/>
      </c>
      <c r="J41" s="142" t="str">
        <f t="shared" si="17"/>
        <v/>
      </c>
      <c r="K41" s="38">
        <f t="shared" si="1"/>
        <v>3</v>
      </c>
      <c r="L41" s="38">
        <f t="shared" si="2"/>
        <v>9</v>
      </c>
      <c r="M41" s="38">
        <f t="shared" si="3"/>
        <v>25</v>
      </c>
      <c r="N41" s="9">
        <f t="shared" si="4"/>
        <v>-78.664288090978516</v>
      </c>
      <c r="O41" s="9">
        <f t="shared" si="5"/>
        <v>294.95483087636239</v>
      </c>
      <c r="P41" s="9">
        <f t="shared" si="6"/>
        <v>-341.06236619682841</v>
      </c>
      <c r="Q41" s="9">
        <f t="shared" si="7"/>
        <v>189.18881118544408</v>
      </c>
      <c r="R41" s="9">
        <f t="shared" si="8"/>
        <v>-9.2167942254454829</v>
      </c>
      <c r="S41" s="9">
        <f t="shared" si="9"/>
        <v>323.08289920783136</v>
      </c>
      <c r="T41" s="9">
        <f t="shared" si="10"/>
        <v>-764.15732896984991</v>
      </c>
      <c r="U41" s="9">
        <f t="shared" si="11"/>
        <v>495.21882527521097</v>
      </c>
      <c r="V41" s="9">
        <f t="shared" si="12"/>
        <v>922.68155950144865</v>
      </c>
      <c r="W41" s="9">
        <f t="shared" si="13"/>
        <v>-3706.8846331853056</v>
      </c>
      <c r="X41" s="9">
        <f t="shared" si="14"/>
        <v>4878.5535892185471</v>
      </c>
      <c r="Y41" s="9">
        <f t="shared" si="15"/>
        <v>-2111.9880119679246</v>
      </c>
      <c r="Z41" s="9" t="e">
        <f>(#REF!+$M$18*$M41+$N$22*($M41^2)+#REF!*($M41^3)+$Q$18*($M41^4)+$R$22*($M41^5))*($K41^3)</f>
        <v>#REF!</v>
      </c>
      <c r="AA41" s="9" t="e">
        <f>(#REF!+$N$18*$M41+$O$22*($M41^2)+#REF!*($M41^3)+$R$18*($M41^4)+$S$22*($M41^5))*$L41*($K41^3)</f>
        <v>#REF!</v>
      </c>
      <c r="AB41" s="9" t="e">
        <f>(#REF!+$O$18*$M41+$P$22*($M41^2)+#REF!*($M41^3)+$S$18*($M41^4)+$T$22*($M41^5))*($L41^2)*($K41^3)</f>
        <v>#REF!</v>
      </c>
      <c r="AC41" s="9" t="e">
        <f>(#REF!+$P$18*$M41+$Q$22*($M41^2)+#REF!*($M41^3)+$T$18*($M41^4)+$U$22*($M41^5))*($L41^3)*($K41^3)</f>
        <v>#REF!</v>
      </c>
    </row>
    <row r="42" spans="1:29" ht="15" customHeight="1" x14ac:dyDescent="0.2">
      <c r="A42" s="17"/>
      <c r="B42" s="39">
        <v>20</v>
      </c>
      <c r="C42" s="323" t="str">
        <f>IF(MIN('Operational Worksheet'!$M$464:$M$487)&gt;0,VLOOKUP(1,'Operational Worksheet'!$A$464:$N$487,6,FALSE),"PO")</f>
        <v>PO</v>
      </c>
      <c r="D42" s="127" t="str">
        <f t="shared" si="0"/>
        <v>PO</v>
      </c>
      <c r="E42" s="127" t="str">
        <f>IF(D42="PO","PO",VLOOKUP(1,'Operational Worksheet'!$A$464:$N$487,9))</f>
        <v>PO</v>
      </c>
      <c r="F42" s="127" t="str">
        <f>IF(E42="PO","PO",VLOOKUP(1,'Operational Worksheet'!$A$464:$N$487,7))</f>
        <v>PO</v>
      </c>
      <c r="G42" s="127" t="str">
        <f>IF(F42="PO","PO",(VLOOKUP(1,'Operational Worksheet'!$A$464:$N$487,8)-32)/1.8)</f>
        <v>PO</v>
      </c>
      <c r="H42" s="127" t="str">
        <f t="shared" si="16"/>
        <v>PO</v>
      </c>
      <c r="I42" s="127" t="str">
        <f>IF(H42="PO","",VLOOKUP(1,'Operational Worksheet'!$A$464:$N$487,10))</f>
        <v/>
      </c>
      <c r="J42" s="142" t="str">
        <f t="shared" si="17"/>
        <v/>
      </c>
      <c r="K42" s="38">
        <f t="shared" si="1"/>
        <v>3</v>
      </c>
      <c r="L42" s="38">
        <f t="shared" si="2"/>
        <v>9</v>
      </c>
      <c r="M42" s="38">
        <f t="shared" si="3"/>
        <v>25</v>
      </c>
      <c r="N42" s="9">
        <f t="shared" si="4"/>
        <v>-78.664288090978516</v>
      </c>
      <c r="O42" s="9">
        <f t="shared" si="5"/>
        <v>294.95483087636239</v>
      </c>
      <c r="P42" s="9">
        <f t="shared" si="6"/>
        <v>-341.06236619682841</v>
      </c>
      <c r="Q42" s="9">
        <f t="shared" si="7"/>
        <v>189.18881118544408</v>
      </c>
      <c r="R42" s="9">
        <f t="shared" si="8"/>
        <v>-9.2167942254454829</v>
      </c>
      <c r="S42" s="9">
        <f t="shared" si="9"/>
        <v>323.08289920783136</v>
      </c>
      <c r="T42" s="9">
        <f t="shared" si="10"/>
        <v>-764.15732896984991</v>
      </c>
      <c r="U42" s="9">
        <f t="shared" si="11"/>
        <v>495.21882527521097</v>
      </c>
      <c r="V42" s="9">
        <f t="shared" si="12"/>
        <v>922.68155950144865</v>
      </c>
      <c r="W42" s="9">
        <f t="shared" si="13"/>
        <v>-3706.8846331853056</v>
      </c>
      <c r="X42" s="9">
        <f t="shared" si="14"/>
        <v>4878.5535892185471</v>
      </c>
      <c r="Y42" s="9">
        <f t="shared" si="15"/>
        <v>-2111.9880119679246</v>
      </c>
      <c r="Z42" s="9" t="e">
        <f>(#REF!+$M$18*$M42+$N$22*($M42^2)+#REF!*($M42^3)+$Q$18*($M42^4)+$R$22*($M42^5))*($K42^3)</f>
        <v>#REF!</v>
      </c>
      <c r="AA42" s="9" t="e">
        <f>(#REF!+$N$18*$M42+$O$22*($M42^2)+#REF!*($M42^3)+$R$18*($M42^4)+$S$22*($M42^5))*$L42*($K42^3)</f>
        <v>#REF!</v>
      </c>
      <c r="AB42" s="9" t="e">
        <f>(#REF!+$O$18*$M42+$P$22*($M42^2)+#REF!*($M42^3)+$S$18*($M42^4)+$T$22*($M42^5))*($L42^2)*($K42^3)</f>
        <v>#REF!</v>
      </c>
      <c r="AC42" s="9" t="e">
        <f>(#REF!+$P$18*$M42+$Q$22*($M42^2)+#REF!*($M42^3)+$T$18*($M42^4)+$U$22*($M42^5))*($L42^3)*($K42^3)</f>
        <v>#REF!</v>
      </c>
    </row>
    <row r="43" spans="1:29" ht="15" customHeight="1" x14ac:dyDescent="0.2">
      <c r="A43" s="17"/>
      <c r="B43" s="39">
        <v>21</v>
      </c>
      <c r="C43" s="323" t="str">
        <f>IF(MIN('Operational Worksheet'!$M$488:$M$511)&gt;0,VLOOKUP(1,'Operational Worksheet'!$A$488:$N$511,6,FALSE),"PO")</f>
        <v>PO</v>
      </c>
      <c r="D43" s="127" t="str">
        <f t="shared" si="0"/>
        <v>PO</v>
      </c>
      <c r="E43" s="127" t="str">
        <f>IF(D43="PO","PO",VLOOKUP(1,'Operational Worksheet'!$A$488:$N$511,9))</f>
        <v>PO</v>
      </c>
      <c r="F43" s="127" t="str">
        <f>IF(E43="PO","PO",VLOOKUP(1,'Operational Worksheet'!$A$488:$N$511,7))</f>
        <v>PO</v>
      </c>
      <c r="G43" s="127" t="str">
        <f>IF(F43="PO","PO",(VLOOKUP(1,'Operational Worksheet'!$A$488:$N$511,8)-32)/1.8)</f>
        <v>PO</v>
      </c>
      <c r="H43" s="127" t="str">
        <f t="shared" si="16"/>
        <v>PO</v>
      </c>
      <c r="I43" s="127" t="str">
        <f>IF(H43="PO","",VLOOKUP(1,'Operational Worksheet'!$A$488:$N$511,10))</f>
        <v/>
      </c>
      <c r="J43" s="142" t="str">
        <f t="shared" si="17"/>
        <v/>
      </c>
      <c r="K43" s="38">
        <f t="shared" si="1"/>
        <v>3</v>
      </c>
      <c r="L43" s="38">
        <f t="shared" si="2"/>
        <v>9</v>
      </c>
      <c r="M43" s="38">
        <f t="shared" si="3"/>
        <v>25</v>
      </c>
      <c r="N43" s="9">
        <f t="shared" si="4"/>
        <v>-78.664288090978516</v>
      </c>
      <c r="O43" s="9">
        <f t="shared" si="5"/>
        <v>294.95483087636239</v>
      </c>
      <c r="P43" s="9">
        <f t="shared" si="6"/>
        <v>-341.06236619682841</v>
      </c>
      <c r="Q43" s="9">
        <f t="shared" si="7"/>
        <v>189.18881118544408</v>
      </c>
      <c r="R43" s="9">
        <f t="shared" si="8"/>
        <v>-9.2167942254454829</v>
      </c>
      <c r="S43" s="9">
        <f t="shared" si="9"/>
        <v>323.08289920783136</v>
      </c>
      <c r="T43" s="9">
        <f t="shared" si="10"/>
        <v>-764.15732896984991</v>
      </c>
      <c r="U43" s="9">
        <f t="shared" si="11"/>
        <v>495.21882527521097</v>
      </c>
      <c r="V43" s="9">
        <f t="shared" si="12"/>
        <v>922.68155950144865</v>
      </c>
      <c r="W43" s="9">
        <f t="shared" si="13"/>
        <v>-3706.8846331853056</v>
      </c>
      <c r="X43" s="9">
        <f t="shared" si="14"/>
        <v>4878.5535892185471</v>
      </c>
      <c r="Y43" s="9">
        <f t="shared" si="15"/>
        <v>-2111.9880119679246</v>
      </c>
      <c r="Z43" s="9" t="e">
        <f>(#REF!+$M$18*$M43+$N$22*($M43^2)+#REF!*($M43^3)+$Q$18*($M43^4)+$R$22*($M43^5))*($K43^3)</f>
        <v>#REF!</v>
      </c>
      <c r="AA43" s="9" t="e">
        <f>(#REF!+$N$18*$M43+$O$22*($M43^2)+#REF!*($M43^3)+$R$18*($M43^4)+$S$22*($M43^5))*$L43*($K43^3)</f>
        <v>#REF!</v>
      </c>
      <c r="AB43" s="9" t="e">
        <f>(#REF!+$O$18*$M43+$P$22*($M43^2)+#REF!*($M43^3)+$S$18*($M43^4)+$T$22*($M43^5))*($L43^2)*($K43^3)</f>
        <v>#REF!</v>
      </c>
      <c r="AC43" s="9" t="e">
        <f>(#REF!+$P$18*$M43+$Q$22*($M43^2)+#REF!*($M43^3)+$T$18*($M43^4)+$U$22*($M43^5))*($L43^3)*($K43^3)</f>
        <v>#REF!</v>
      </c>
    </row>
    <row r="44" spans="1:29" ht="15" customHeight="1" x14ac:dyDescent="0.2">
      <c r="A44" s="17"/>
      <c r="B44" s="39">
        <v>22</v>
      </c>
      <c r="C44" s="323" t="str">
        <f>IF(MIN('Operational Worksheet'!$M$512:$M$535)&gt;0,VLOOKUP(1,'Operational Worksheet'!$A$512:$N$535,6,FALSE),"PO")</f>
        <v>PO</v>
      </c>
      <c r="D44" s="127" t="str">
        <f t="shared" si="0"/>
        <v>PO</v>
      </c>
      <c r="E44" s="127" t="str">
        <f>IF(D44="PO","PO",VLOOKUP(1,'Operational Worksheet'!$A$512:$N$535,9))</f>
        <v>PO</v>
      </c>
      <c r="F44" s="127" t="str">
        <f>IF(E44="PO","PO",VLOOKUP(1,'Operational Worksheet'!$A$512:$N$535,7))</f>
        <v>PO</v>
      </c>
      <c r="G44" s="127" t="str">
        <f>IF(F44="PO","PO",(VLOOKUP(1,'Operational Worksheet'!$A$512:$N$535,8)-32)/1.8)</f>
        <v>PO</v>
      </c>
      <c r="H44" s="127" t="str">
        <f t="shared" si="16"/>
        <v>PO</v>
      </c>
      <c r="I44" s="127" t="str">
        <f>IF(H44="PO","",VLOOKUP(1,'Operational Worksheet'!$A$512:$N$535,10))</f>
        <v/>
      </c>
      <c r="J44" s="142" t="str">
        <f t="shared" si="17"/>
        <v/>
      </c>
      <c r="K44" s="38">
        <f t="shared" si="1"/>
        <v>3</v>
      </c>
      <c r="L44" s="38">
        <f t="shared" si="2"/>
        <v>9</v>
      </c>
      <c r="M44" s="38">
        <f t="shared" si="3"/>
        <v>25</v>
      </c>
      <c r="N44" s="9">
        <f t="shared" si="4"/>
        <v>-78.664288090978516</v>
      </c>
      <c r="O44" s="9">
        <f t="shared" si="5"/>
        <v>294.95483087636239</v>
      </c>
      <c r="P44" s="9">
        <f t="shared" si="6"/>
        <v>-341.06236619682841</v>
      </c>
      <c r="Q44" s="9">
        <f t="shared" si="7"/>
        <v>189.18881118544408</v>
      </c>
      <c r="R44" s="9">
        <f t="shared" si="8"/>
        <v>-9.2167942254454829</v>
      </c>
      <c r="S44" s="9">
        <f t="shared" si="9"/>
        <v>323.08289920783136</v>
      </c>
      <c r="T44" s="9">
        <f t="shared" si="10"/>
        <v>-764.15732896984991</v>
      </c>
      <c r="U44" s="9">
        <f t="shared" si="11"/>
        <v>495.21882527521097</v>
      </c>
      <c r="V44" s="9">
        <f t="shared" si="12"/>
        <v>922.68155950144865</v>
      </c>
      <c r="W44" s="9">
        <f t="shared" si="13"/>
        <v>-3706.8846331853056</v>
      </c>
      <c r="X44" s="9">
        <f t="shared" si="14"/>
        <v>4878.5535892185471</v>
      </c>
      <c r="Y44" s="9">
        <f t="shared" si="15"/>
        <v>-2111.9880119679246</v>
      </c>
      <c r="Z44" s="9" t="e">
        <f>(#REF!+$M$18*$M44+$N$22*($M44^2)+#REF!*($M44^3)+$Q$18*($M44^4)+$R$22*($M44^5))*($K44^3)</f>
        <v>#REF!</v>
      </c>
      <c r="AA44" s="9" t="e">
        <f>(#REF!+$N$18*$M44+$O$22*($M44^2)+#REF!*($M44^3)+$R$18*($M44^4)+$S$22*($M44^5))*$L44*($K44^3)</f>
        <v>#REF!</v>
      </c>
      <c r="AB44" s="9" t="e">
        <f>(#REF!+$O$18*$M44+$P$22*($M44^2)+#REF!*($M44^3)+$S$18*($M44^4)+$T$22*($M44^5))*($L44^2)*($K44^3)</f>
        <v>#REF!</v>
      </c>
      <c r="AC44" s="9" t="e">
        <f>(#REF!+$P$18*$M44+$Q$22*($M44^2)+#REF!*($M44^3)+$T$18*($M44^4)+$U$22*($M44^5))*($L44^3)*($K44^3)</f>
        <v>#REF!</v>
      </c>
    </row>
    <row r="45" spans="1:29" ht="15" customHeight="1" x14ac:dyDescent="0.2">
      <c r="A45" s="17"/>
      <c r="B45" s="39">
        <v>23</v>
      </c>
      <c r="C45" s="323" t="str">
        <f>IF(MIN('Operational Worksheet'!$M$536:$M$559)&gt;0,VLOOKUP(1,'Operational Worksheet'!$A$536:$N$559,6,FALSE),"PO")</f>
        <v>PO</v>
      </c>
      <c r="D45" s="127" t="str">
        <f t="shared" si="0"/>
        <v>PO</v>
      </c>
      <c r="E45" s="127" t="str">
        <f>IF(D45="PO","PO",VLOOKUP(1,'Operational Worksheet'!$A$536:$N$559,9))</f>
        <v>PO</v>
      </c>
      <c r="F45" s="127" t="str">
        <f>IF(E45="PO","PO",VLOOKUP(1,'Operational Worksheet'!$A$536:$N$559,7))</f>
        <v>PO</v>
      </c>
      <c r="G45" s="127" t="str">
        <f>IF(F45="PO","PO",(VLOOKUP(1,'Operational Worksheet'!$A$536:$N$559,8)-32)/1.8)</f>
        <v>PO</v>
      </c>
      <c r="H45" s="127" t="str">
        <f t="shared" si="16"/>
        <v>PO</v>
      </c>
      <c r="I45" s="127" t="str">
        <f>IF(H45="PO","",VLOOKUP(1,'Operational Worksheet'!$A$536:$N$559,10))</f>
        <v/>
      </c>
      <c r="J45" s="142" t="str">
        <f t="shared" si="17"/>
        <v/>
      </c>
      <c r="K45" s="38">
        <f t="shared" si="1"/>
        <v>3</v>
      </c>
      <c r="L45" s="38">
        <f t="shared" si="2"/>
        <v>9</v>
      </c>
      <c r="M45" s="38">
        <f t="shared" si="3"/>
        <v>25</v>
      </c>
      <c r="N45" s="9">
        <f t="shared" si="4"/>
        <v>-78.664288090978516</v>
      </c>
      <c r="O45" s="9">
        <f t="shared" si="5"/>
        <v>294.95483087636239</v>
      </c>
      <c r="P45" s="9">
        <f t="shared" si="6"/>
        <v>-341.06236619682841</v>
      </c>
      <c r="Q45" s="9">
        <f t="shared" si="7"/>
        <v>189.18881118544408</v>
      </c>
      <c r="R45" s="9">
        <f t="shared" si="8"/>
        <v>-9.2167942254454829</v>
      </c>
      <c r="S45" s="9">
        <f t="shared" si="9"/>
        <v>323.08289920783136</v>
      </c>
      <c r="T45" s="9">
        <f t="shared" si="10"/>
        <v>-764.15732896984991</v>
      </c>
      <c r="U45" s="9">
        <f t="shared" si="11"/>
        <v>495.21882527521097</v>
      </c>
      <c r="V45" s="9">
        <f t="shared" si="12"/>
        <v>922.68155950144865</v>
      </c>
      <c r="W45" s="9">
        <f t="shared" si="13"/>
        <v>-3706.8846331853056</v>
      </c>
      <c r="X45" s="9">
        <f t="shared" si="14"/>
        <v>4878.5535892185471</v>
      </c>
      <c r="Y45" s="9">
        <f t="shared" si="15"/>
        <v>-2111.9880119679246</v>
      </c>
      <c r="Z45" s="9" t="e">
        <f>(#REF!+$M$18*$M45+$N$22*($M45^2)+#REF!*($M45^3)+$Q$18*($M45^4)+$R$22*($M45^5))*($K45^3)</f>
        <v>#REF!</v>
      </c>
      <c r="AA45" s="9" t="e">
        <f>(#REF!+$N$18*$M45+$O$22*($M45^2)+#REF!*($M45^3)+$R$18*($M45^4)+$S$22*($M45^5))*$L45*($K45^3)</f>
        <v>#REF!</v>
      </c>
      <c r="AB45" s="9" t="e">
        <f>(#REF!+$O$18*$M45+$P$22*($M45^2)+#REF!*($M45^3)+$S$18*($M45^4)+$T$22*($M45^5))*($L45^2)*($K45^3)</f>
        <v>#REF!</v>
      </c>
      <c r="AC45" s="9" t="e">
        <f>(#REF!+$P$18*$M45+$Q$22*($M45^2)+#REF!*($M45^3)+$T$18*($M45^4)+$U$22*($M45^5))*($L45^3)*($K45^3)</f>
        <v>#REF!</v>
      </c>
    </row>
    <row r="46" spans="1:29" ht="15" customHeight="1" x14ac:dyDescent="0.2">
      <c r="A46" s="17"/>
      <c r="B46" s="39">
        <v>24</v>
      </c>
      <c r="C46" s="323" t="str">
        <f>IF(MIN('Operational Worksheet'!$M$560:$M$583)&gt;0,VLOOKUP(1,'Operational Worksheet'!$A$560:$N$583,6,FALSE),"PO")</f>
        <v>PO</v>
      </c>
      <c r="D46" s="127" t="str">
        <f t="shared" si="0"/>
        <v>PO</v>
      </c>
      <c r="E46" s="127" t="str">
        <f>IF(D46="PO","PO",VLOOKUP(1,'Operational Worksheet'!$A$560:$N$583,9))</f>
        <v>PO</v>
      </c>
      <c r="F46" s="127" t="str">
        <f>IF(E46="PO","PO",VLOOKUP(1,'Operational Worksheet'!$A$560:$N$583,7))</f>
        <v>PO</v>
      </c>
      <c r="G46" s="127" t="str">
        <f>IF(F46="PO","PO",(VLOOKUP(1,'Operational Worksheet'!$A$560:$N$583,8)-32)/1.8)</f>
        <v>PO</v>
      </c>
      <c r="H46" s="127" t="str">
        <f t="shared" si="16"/>
        <v>PO</v>
      </c>
      <c r="I46" s="127" t="str">
        <f>IF(H46="PO","",VLOOKUP(1,'Operational Worksheet'!$A$560:$N$583,10))</f>
        <v/>
      </c>
      <c r="J46" s="142" t="str">
        <f t="shared" si="17"/>
        <v/>
      </c>
      <c r="K46" s="38">
        <f t="shared" si="1"/>
        <v>3</v>
      </c>
      <c r="L46" s="38">
        <f t="shared" si="2"/>
        <v>9</v>
      </c>
      <c r="M46" s="38">
        <f t="shared" si="3"/>
        <v>25</v>
      </c>
      <c r="N46" s="9">
        <f t="shared" si="4"/>
        <v>-78.664288090978516</v>
      </c>
      <c r="O46" s="9">
        <f t="shared" si="5"/>
        <v>294.95483087636239</v>
      </c>
      <c r="P46" s="9">
        <f t="shared" si="6"/>
        <v>-341.06236619682841</v>
      </c>
      <c r="Q46" s="9">
        <f t="shared" si="7"/>
        <v>189.18881118544408</v>
      </c>
      <c r="R46" s="9">
        <f t="shared" si="8"/>
        <v>-9.2167942254454829</v>
      </c>
      <c r="S46" s="9">
        <f t="shared" si="9"/>
        <v>323.08289920783136</v>
      </c>
      <c r="T46" s="9">
        <f t="shared" si="10"/>
        <v>-764.15732896984991</v>
      </c>
      <c r="U46" s="9">
        <f t="shared" si="11"/>
        <v>495.21882527521097</v>
      </c>
      <c r="V46" s="9">
        <f t="shared" si="12"/>
        <v>922.68155950144865</v>
      </c>
      <c r="W46" s="9">
        <f t="shared" si="13"/>
        <v>-3706.8846331853056</v>
      </c>
      <c r="X46" s="9">
        <f t="shared" si="14"/>
        <v>4878.5535892185471</v>
      </c>
      <c r="Y46" s="9">
        <f t="shared" si="15"/>
        <v>-2111.9880119679246</v>
      </c>
      <c r="Z46" s="9" t="e">
        <f>(#REF!+$M$18*$M46+$N$22*($M46^2)+#REF!*($M46^3)+$Q$18*($M46^4)+$R$22*($M46^5))*($K46^3)</f>
        <v>#REF!</v>
      </c>
      <c r="AA46" s="9" t="e">
        <f>(#REF!+$N$18*$M46+$O$22*($M46^2)+#REF!*($M46^3)+$R$18*($M46^4)+$S$22*($M46^5))*$L46*($K46^3)</f>
        <v>#REF!</v>
      </c>
      <c r="AB46" s="9" t="e">
        <f>(#REF!+$O$18*$M46+$P$22*($M46^2)+#REF!*($M46^3)+$S$18*($M46^4)+$T$22*($M46^5))*($L46^2)*($K46^3)</f>
        <v>#REF!</v>
      </c>
      <c r="AC46" s="9" t="e">
        <f>(#REF!+$P$18*$M46+$Q$22*($M46^2)+#REF!*($M46^3)+$T$18*($M46^4)+$U$22*($M46^5))*($L46^3)*($K46^3)</f>
        <v>#REF!</v>
      </c>
    </row>
    <row r="47" spans="1:29" ht="15" customHeight="1" x14ac:dyDescent="0.2">
      <c r="A47" s="17"/>
      <c r="B47" s="39">
        <v>25</v>
      </c>
      <c r="C47" s="323" t="str">
        <f>IF(MIN('Operational Worksheet'!$M$584:$M$607)&gt;0,VLOOKUP(1,'Operational Worksheet'!$A$584:$N$607,6,FALSE),"PO")</f>
        <v>PO</v>
      </c>
      <c r="D47" s="127" t="str">
        <f t="shared" si="0"/>
        <v>PO</v>
      </c>
      <c r="E47" s="127" t="str">
        <f>IF(D47="PO","PO",VLOOKUP(1,'Operational Worksheet'!$A$584:$N$607,9))</f>
        <v>PO</v>
      </c>
      <c r="F47" s="127" t="str">
        <f>IF(E47="PO","PO",VLOOKUP(1,'Operational Worksheet'!$A$584:$N$607,7))</f>
        <v>PO</v>
      </c>
      <c r="G47" s="127" t="str">
        <f>IF(F47="PO","PO",(VLOOKUP(1,'Operational Worksheet'!$A$584:$N$607,8)-32)/1.8)</f>
        <v>PO</v>
      </c>
      <c r="H47" s="127" t="str">
        <f t="shared" si="16"/>
        <v>PO</v>
      </c>
      <c r="I47" s="127" t="str">
        <f>IF(H47="PO","",VLOOKUP(1,'Operational Worksheet'!$A$584:$N$607,10))</f>
        <v/>
      </c>
      <c r="J47" s="142" t="str">
        <f t="shared" si="17"/>
        <v/>
      </c>
      <c r="K47" s="38">
        <f t="shared" si="1"/>
        <v>3</v>
      </c>
      <c r="L47" s="38">
        <f t="shared" si="2"/>
        <v>9</v>
      </c>
      <c r="M47" s="38">
        <f t="shared" si="3"/>
        <v>25</v>
      </c>
      <c r="N47" s="9">
        <f t="shared" si="4"/>
        <v>-78.664288090978516</v>
      </c>
      <c r="O47" s="9">
        <f t="shared" si="5"/>
        <v>294.95483087636239</v>
      </c>
      <c r="P47" s="9">
        <f t="shared" si="6"/>
        <v>-341.06236619682841</v>
      </c>
      <c r="Q47" s="9">
        <f t="shared" si="7"/>
        <v>189.18881118544408</v>
      </c>
      <c r="R47" s="9">
        <f t="shared" si="8"/>
        <v>-9.2167942254454829</v>
      </c>
      <c r="S47" s="9">
        <f t="shared" si="9"/>
        <v>323.08289920783136</v>
      </c>
      <c r="T47" s="9">
        <f t="shared" si="10"/>
        <v>-764.15732896984991</v>
      </c>
      <c r="U47" s="9">
        <f t="shared" si="11"/>
        <v>495.21882527521097</v>
      </c>
      <c r="V47" s="9">
        <f t="shared" si="12"/>
        <v>922.68155950144865</v>
      </c>
      <c r="W47" s="9">
        <f t="shared" si="13"/>
        <v>-3706.8846331853056</v>
      </c>
      <c r="X47" s="9">
        <f t="shared" si="14"/>
        <v>4878.5535892185471</v>
      </c>
      <c r="Y47" s="9">
        <f t="shared" si="15"/>
        <v>-2111.9880119679246</v>
      </c>
      <c r="Z47" s="9" t="e">
        <f>(#REF!+$M$18*$M47+$N$22*($M47^2)+#REF!*($M47^3)+$Q$18*($M47^4)+$R$22*($M47^5))*($K47^3)</f>
        <v>#REF!</v>
      </c>
      <c r="AA47" s="9" t="e">
        <f>(#REF!+$N$18*$M47+$O$22*($M47^2)+#REF!*($M47^3)+$R$18*($M47^4)+$S$22*($M47^5))*$L47*($K47^3)</f>
        <v>#REF!</v>
      </c>
      <c r="AB47" s="9" t="e">
        <f>(#REF!+$O$18*$M47+$P$22*($M47^2)+#REF!*($M47^3)+$S$18*($M47^4)+$T$22*($M47^5))*($L47^2)*($K47^3)</f>
        <v>#REF!</v>
      </c>
      <c r="AC47" s="9" t="e">
        <f>(#REF!+$P$18*$M47+$Q$22*($M47^2)+#REF!*($M47^3)+$T$18*($M47^4)+$U$22*($M47^5))*($L47^3)*($K47^3)</f>
        <v>#REF!</v>
      </c>
    </row>
    <row r="48" spans="1:29" ht="15" customHeight="1" x14ac:dyDescent="0.2">
      <c r="A48" s="17"/>
      <c r="B48" s="39">
        <v>26</v>
      </c>
      <c r="C48" s="323" t="str">
        <f>IF(MIN('Operational Worksheet'!$M$608:$M$631)&gt;0,VLOOKUP(1,'Operational Worksheet'!$A$608:$N$631,6,FALSE),"PO")</f>
        <v>PO</v>
      </c>
      <c r="D48" s="127" t="str">
        <f t="shared" si="0"/>
        <v>PO</v>
      </c>
      <c r="E48" s="127" t="str">
        <f>IF(D48="PO","PO",VLOOKUP(1,'Operational Worksheet'!$A$608:$N$631,9))</f>
        <v>PO</v>
      </c>
      <c r="F48" s="127" t="str">
        <f>IF(E48="PO","PO",VLOOKUP(1,'Operational Worksheet'!$A$608:$N$631,7))</f>
        <v>PO</v>
      </c>
      <c r="G48" s="127" t="str">
        <f>IF(F48="PO","PO",(VLOOKUP(1,'Operational Worksheet'!$A$608:$N$631,8)-32)/1.8)</f>
        <v>PO</v>
      </c>
      <c r="H48" s="127" t="str">
        <f t="shared" si="16"/>
        <v>PO</v>
      </c>
      <c r="I48" s="127" t="str">
        <f>IF(H48="PO","",VLOOKUP(1,'Operational Worksheet'!$A$608:$N$631,10))</f>
        <v/>
      </c>
      <c r="J48" s="142" t="str">
        <f t="shared" si="17"/>
        <v/>
      </c>
      <c r="K48" s="38">
        <f t="shared" si="1"/>
        <v>3</v>
      </c>
      <c r="L48" s="38">
        <f t="shared" si="2"/>
        <v>9</v>
      </c>
      <c r="M48" s="38">
        <f t="shared" si="3"/>
        <v>25</v>
      </c>
      <c r="N48" s="9">
        <f t="shared" si="4"/>
        <v>-78.664288090978516</v>
      </c>
      <c r="O48" s="9">
        <f t="shared" si="5"/>
        <v>294.95483087636239</v>
      </c>
      <c r="P48" s="9">
        <f t="shared" si="6"/>
        <v>-341.06236619682841</v>
      </c>
      <c r="Q48" s="9">
        <f t="shared" si="7"/>
        <v>189.18881118544408</v>
      </c>
      <c r="R48" s="9">
        <f t="shared" si="8"/>
        <v>-9.2167942254454829</v>
      </c>
      <c r="S48" s="9">
        <f t="shared" si="9"/>
        <v>323.08289920783136</v>
      </c>
      <c r="T48" s="9">
        <f t="shared" si="10"/>
        <v>-764.15732896984991</v>
      </c>
      <c r="U48" s="9">
        <f t="shared" si="11"/>
        <v>495.21882527521097</v>
      </c>
      <c r="V48" s="9">
        <f t="shared" si="12"/>
        <v>922.68155950144865</v>
      </c>
      <c r="W48" s="9">
        <f t="shared" si="13"/>
        <v>-3706.8846331853056</v>
      </c>
      <c r="X48" s="9">
        <f t="shared" si="14"/>
        <v>4878.5535892185471</v>
      </c>
      <c r="Y48" s="9">
        <f t="shared" si="15"/>
        <v>-2111.9880119679246</v>
      </c>
      <c r="Z48" s="9" t="e">
        <f>(#REF!+$M$18*$M48+$N$22*($M48^2)+#REF!*($M48^3)+$Q$18*($M48^4)+$R$22*($M48^5))*($K48^3)</f>
        <v>#REF!</v>
      </c>
      <c r="AA48" s="9" t="e">
        <f>(#REF!+$N$18*$M48+$O$22*($M48^2)+#REF!*($M48^3)+$R$18*($M48^4)+$S$22*($M48^5))*$L48*($K48^3)</f>
        <v>#REF!</v>
      </c>
      <c r="AB48" s="9" t="e">
        <f>(#REF!+$O$18*$M48+$P$22*($M48^2)+#REF!*($M48^3)+$S$18*($M48^4)+$T$22*($M48^5))*($L48^2)*($K48^3)</f>
        <v>#REF!</v>
      </c>
      <c r="AC48" s="9" t="e">
        <f>(#REF!+$P$18*$M48+$Q$22*($M48^2)+#REF!*($M48^3)+$T$18*($M48^4)+$U$22*($M48^5))*($L48^3)*($K48^3)</f>
        <v>#REF!</v>
      </c>
    </row>
    <row r="49" spans="1:29" ht="15" customHeight="1" x14ac:dyDescent="0.2">
      <c r="A49" s="17"/>
      <c r="B49" s="39">
        <v>27</v>
      </c>
      <c r="C49" s="323" t="str">
        <f>IF(MIN('Operational Worksheet'!$M$632:$M$655)&gt;0,VLOOKUP(1,'Operational Worksheet'!$A$632:$N$655,6,FALSE),"PO")</f>
        <v>PO</v>
      </c>
      <c r="D49" s="127" t="str">
        <f t="shared" si="0"/>
        <v>PO</v>
      </c>
      <c r="E49" s="127" t="str">
        <f>IF(D49="PO","PO",VLOOKUP(1,'Operational Worksheet'!$A$632:$O$655,9))</f>
        <v>PO</v>
      </c>
      <c r="F49" s="127" t="str">
        <f>IF(E49="PO","PO",VLOOKUP(1,'Operational Worksheet'!$A$632:$O$655,7))</f>
        <v>PO</v>
      </c>
      <c r="G49" s="127" t="str">
        <f>IF(F49="PO","PO",(VLOOKUP(1,'Operational Worksheet'!$A$632:$O$655,8)-32)/1.8)</f>
        <v>PO</v>
      </c>
      <c r="H49" s="127" t="str">
        <f t="shared" si="16"/>
        <v>PO</v>
      </c>
      <c r="I49" s="127" t="str">
        <f>IF(H49="PO","",VLOOKUP(1,'Operational Worksheet'!$A$632:$O$655,10))</f>
        <v/>
      </c>
      <c r="J49" s="142" t="str">
        <f t="shared" si="17"/>
        <v/>
      </c>
      <c r="K49" s="38">
        <f t="shared" si="1"/>
        <v>3</v>
      </c>
      <c r="L49" s="38">
        <f t="shared" si="2"/>
        <v>9</v>
      </c>
      <c r="M49" s="38">
        <f t="shared" si="3"/>
        <v>25</v>
      </c>
      <c r="N49" s="9">
        <f t="shared" si="4"/>
        <v>-78.664288090978516</v>
      </c>
      <c r="O49" s="9">
        <f t="shared" si="5"/>
        <v>294.95483087636239</v>
      </c>
      <c r="P49" s="9">
        <f t="shared" si="6"/>
        <v>-341.06236619682841</v>
      </c>
      <c r="Q49" s="9">
        <f t="shared" si="7"/>
        <v>189.18881118544408</v>
      </c>
      <c r="R49" s="9">
        <f t="shared" si="8"/>
        <v>-9.2167942254454829</v>
      </c>
      <c r="S49" s="9">
        <f t="shared" si="9"/>
        <v>323.08289920783136</v>
      </c>
      <c r="T49" s="9">
        <f t="shared" si="10"/>
        <v>-764.15732896984991</v>
      </c>
      <c r="U49" s="9">
        <f t="shared" si="11"/>
        <v>495.21882527521097</v>
      </c>
      <c r="V49" s="9">
        <f t="shared" si="12"/>
        <v>922.68155950144865</v>
      </c>
      <c r="W49" s="9">
        <f t="shared" si="13"/>
        <v>-3706.8846331853056</v>
      </c>
      <c r="X49" s="9">
        <f t="shared" si="14"/>
        <v>4878.5535892185471</v>
      </c>
      <c r="Y49" s="9">
        <f t="shared" si="15"/>
        <v>-2111.9880119679246</v>
      </c>
      <c r="Z49" s="9" t="e">
        <f>(#REF!+$M$18*$M49+$N$22*($M49^2)+#REF!*($M49^3)+$Q$18*($M49^4)+$R$22*($M49^5))*($K49^3)</f>
        <v>#REF!</v>
      </c>
      <c r="AA49" s="9" t="e">
        <f>(#REF!+$N$18*$M49+$O$22*($M49^2)+#REF!*($M49^3)+$R$18*($M49^4)+$S$22*($M49^5))*$L49*($K49^3)</f>
        <v>#REF!</v>
      </c>
      <c r="AB49" s="9" t="e">
        <f>(#REF!+$O$18*$M49+$P$22*($M49^2)+#REF!*($M49^3)+$S$18*($M49^4)+$T$22*($M49^5))*($L49^2)*($K49^3)</f>
        <v>#REF!</v>
      </c>
      <c r="AC49" s="9" t="e">
        <f>(#REF!+$P$18*$M49+$Q$22*($M49^2)+#REF!*($M49^3)+$T$18*($M49^4)+$U$22*($M49^5))*($L49^3)*($K49^3)</f>
        <v>#REF!</v>
      </c>
    </row>
    <row r="50" spans="1:29" ht="15" customHeight="1" x14ac:dyDescent="0.2">
      <c r="A50" s="17"/>
      <c r="B50" s="39">
        <v>28</v>
      </c>
      <c r="C50" s="323" t="str">
        <f>IF(MIN('Operational Worksheet'!$M$656:$M$679)&gt;0,VLOOKUP(1,'Operational Worksheet'!$A$656:$N$679,6,FALSE),"PO")</f>
        <v>PO</v>
      </c>
      <c r="D50" s="127" t="str">
        <f t="shared" si="0"/>
        <v>PO</v>
      </c>
      <c r="E50" s="127" t="str">
        <f>IF(D50="PO","PO",VLOOKUP(1,'Operational Worksheet'!$A$656:$O$679,9))</f>
        <v>PO</v>
      </c>
      <c r="F50" s="127" t="str">
        <f>IF(E50="PO","PO",VLOOKUP(1,'Operational Worksheet'!$A$656:$O$679,7))</f>
        <v>PO</v>
      </c>
      <c r="G50" s="127" t="str">
        <f>IF(F50="PO","PO",(VLOOKUP(1,'Operational Worksheet'!$A$656:$O$679,8)-32)/1.8)</f>
        <v>PO</v>
      </c>
      <c r="H50" s="127" t="str">
        <f t="shared" si="16"/>
        <v>PO</v>
      </c>
      <c r="I50" s="127" t="str">
        <f>IF(H50="PO","",VLOOKUP(1,'Operational Worksheet'!$A$656:$O$679,10))</f>
        <v/>
      </c>
      <c r="J50" s="142" t="str">
        <f t="shared" si="17"/>
        <v/>
      </c>
      <c r="K50" s="38">
        <f t="shared" si="1"/>
        <v>3</v>
      </c>
      <c r="L50" s="38">
        <f t="shared" si="2"/>
        <v>9</v>
      </c>
      <c r="M50" s="38">
        <f t="shared" si="3"/>
        <v>25</v>
      </c>
      <c r="N50" s="9">
        <f t="shared" si="4"/>
        <v>-78.664288090978516</v>
      </c>
      <c r="O50" s="9">
        <f t="shared" si="5"/>
        <v>294.95483087636239</v>
      </c>
      <c r="P50" s="9">
        <f t="shared" si="6"/>
        <v>-341.06236619682841</v>
      </c>
      <c r="Q50" s="9">
        <f t="shared" si="7"/>
        <v>189.18881118544408</v>
      </c>
      <c r="R50" s="9">
        <f t="shared" si="8"/>
        <v>-9.2167942254454829</v>
      </c>
      <c r="S50" s="9">
        <f t="shared" si="9"/>
        <v>323.08289920783136</v>
      </c>
      <c r="T50" s="9">
        <f t="shared" si="10"/>
        <v>-764.15732896984991</v>
      </c>
      <c r="U50" s="9">
        <f t="shared" si="11"/>
        <v>495.21882527521097</v>
      </c>
      <c r="V50" s="9">
        <f t="shared" si="12"/>
        <v>922.68155950144865</v>
      </c>
      <c r="W50" s="9">
        <f t="shared" si="13"/>
        <v>-3706.8846331853056</v>
      </c>
      <c r="X50" s="9">
        <f t="shared" si="14"/>
        <v>4878.5535892185471</v>
      </c>
      <c r="Y50" s="9">
        <f t="shared" si="15"/>
        <v>-2111.9880119679246</v>
      </c>
      <c r="Z50" s="9" t="e">
        <f>(#REF!+$M$18*$M50+$N$22*($M50^2)+#REF!*($M50^3)+$Q$18*($M50^4)+$R$22*($M50^5))*($K50^3)</f>
        <v>#REF!</v>
      </c>
      <c r="AA50" s="9" t="e">
        <f>(#REF!+$N$18*$M50+$O$22*($M50^2)+#REF!*($M50^3)+$R$18*($M50^4)+$S$22*($M50^5))*$L50*($K50^3)</f>
        <v>#REF!</v>
      </c>
      <c r="AB50" s="9" t="e">
        <f>(#REF!+$O$18*$M50+$P$22*($M50^2)+#REF!*($M50^3)+$S$18*($M50^4)+$T$22*($M50^5))*($L50^2)*($K50^3)</f>
        <v>#REF!</v>
      </c>
      <c r="AC50" s="9" t="e">
        <f>(#REF!+$P$18*$M50+$Q$22*($M50^2)+#REF!*($M50^3)+$T$18*($M50^4)+$U$22*($M50^5))*($L50^3)*($K50^3)</f>
        <v>#REF!</v>
      </c>
    </row>
    <row r="51" spans="1:29" ht="15" customHeight="1" x14ac:dyDescent="0.2">
      <c r="A51" s="17"/>
      <c r="B51" s="39">
        <v>29</v>
      </c>
      <c r="C51" s="323" t="str">
        <f>IF(MIN('Operational Worksheet'!$M$680:$M$703)&gt;0,VLOOKUP(1,'Operational Worksheet'!$A$680:$N$703,6,FALSE),"PO")</f>
        <v>PO</v>
      </c>
      <c r="D51" s="127" t="str">
        <f t="shared" si="0"/>
        <v>PO</v>
      </c>
      <c r="E51" s="127" t="str">
        <f>IF(D51="PO","PO",VLOOKUP(1,'Operational Worksheet'!$A$680:$N$703,9))</f>
        <v>PO</v>
      </c>
      <c r="F51" s="127" t="str">
        <f>IF(E51="PO","PO",VLOOKUP(1,'Operational Worksheet'!$A$680:$N$703,7))</f>
        <v>PO</v>
      </c>
      <c r="G51" s="127" t="str">
        <f>IF(F51="PO","PO",(VLOOKUP(1,'Operational Worksheet'!$A$680:$N$703,8)-32)/1.8)</f>
        <v>PO</v>
      </c>
      <c r="H51" s="127" t="str">
        <f t="shared" si="16"/>
        <v>PO</v>
      </c>
      <c r="I51" s="127" t="str">
        <f>IF(H51="PO","",VLOOKUP(1,'Operational Worksheet'!$A$680:$N$703,10))</f>
        <v/>
      </c>
      <c r="J51" s="142" t="str">
        <f t="shared" si="17"/>
        <v/>
      </c>
      <c r="K51" s="38">
        <f t="shared" ref="K51" si="18">MAX(MIN(E51,3),0.4)</f>
        <v>3</v>
      </c>
      <c r="L51" s="38">
        <f t="shared" ref="L51" si="19">MAX(MIN(F51,9),6)</f>
        <v>9</v>
      </c>
      <c r="M51" s="38">
        <f t="shared" ref="M51" si="20">MAX(MIN(G51,25),0.5)</f>
        <v>25</v>
      </c>
      <c r="N51" s="9">
        <f t="shared" si="4"/>
        <v>-78.664288090978516</v>
      </c>
      <c r="O51" s="9">
        <f t="shared" si="5"/>
        <v>294.95483087636239</v>
      </c>
      <c r="P51" s="9">
        <f t="shared" si="6"/>
        <v>-341.06236619682841</v>
      </c>
      <c r="Q51" s="9">
        <f t="shared" si="7"/>
        <v>189.18881118544408</v>
      </c>
      <c r="R51" s="9">
        <f t="shared" si="8"/>
        <v>-9.2167942254454829</v>
      </c>
      <c r="S51" s="9">
        <f t="shared" si="9"/>
        <v>323.08289920783136</v>
      </c>
      <c r="T51" s="9">
        <f t="shared" si="10"/>
        <v>-764.15732896984991</v>
      </c>
      <c r="U51" s="9">
        <f t="shared" si="11"/>
        <v>495.21882527521097</v>
      </c>
      <c r="V51" s="9">
        <f t="shared" si="12"/>
        <v>922.68155950144865</v>
      </c>
      <c r="W51" s="9">
        <f t="shared" si="13"/>
        <v>-3706.8846331853056</v>
      </c>
      <c r="X51" s="9">
        <f t="shared" si="14"/>
        <v>4878.5535892185471</v>
      </c>
      <c r="Y51" s="9">
        <f t="shared" si="15"/>
        <v>-2111.9880119679246</v>
      </c>
      <c r="Z51" s="9" t="e">
        <f>(#REF!+$M$18*$M51+$N$22*($M51^2)+#REF!*($M51^3)+$Q$18*($M51^4)+$R$22*($M51^5))*($K51^3)</f>
        <v>#REF!</v>
      </c>
      <c r="AA51" s="9" t="e">
        <f>(#REF!+$N$18*$M51+$O$22*($M51^2)+#REF!*($M51^3)+$R$18*($M51^4)+$S$22*($M51^5))*$L51*($K51^3)</f>
        <v>#REF!</v>
      </c>
      <c r="AB51" s="9" t="e">
        <f>(#REF!+$O$18*$M51+$P$22*($M51^2)+#REF!*($M51^3)+$S$18*($M51^4)+$T$22*($M51^5))*($L51^2)*($K51^3)</f>
        <v>#REF!</v>
      </c>
      <c r="AC51" s="9" t="e">
        <f>(#REF!+$P$18*$M51+$Q$22*($M51^2)+#REF!*($M51^3)+$T$18*($M51^4)+$U$22*($M51^5))*($L51^3)*($K51^3)</f>
        <v>#REF!</v>
      </c>
    </row>
    <row r="52" spans="1:29" ht="15" customHeight="1" x14ac:dyDescent="0.2">
      <c r="A52" s="17"/>
      <c r="B52" s="39">
        <v>30</v>
      </c>
      <c r="C52" s="323" t="str">
        <f>IF(MIN('Operational Worksheet'!$M$704:$M$727)&gt;0,VLOOKUP(1,'Operational Worksheet'!$A$704:$N$727,6,FALSE),"PO")</f>
        <v>PO</v>
      </c>
      <c r="D52" s="127" t="str">
        <f t="shared" si="0"/>
        <v>PO</v>
      </c>
      <c r="E52" s="127" t="str">
        <f>IF(D52="PO","PO",VLOOKUP(1,'Operational Worksheet'!$A$704:$N$727,9))</f>
        <v>PO</v>
      </c>
      <c r="F52" s="127" t="str">
        <f>IF(E52="PO","PO",VLOOKUP(1,'Operational Worksheet'!$A$704:$N$727,7))</f>
        <v>PO</v>
      </c>
      <c r="G52" s="127" t="str">
        <f>IF(F52="PO","PO",(VLOOKUP(1,'Operational Worksheet'!$A$704:$N$727,8)-32)/1.8)</f>
        <v>PO</v>
      </c>
      <c r="H52" s="127" t="str">
        <f t="shared" si="16"/>
        <v>PO</v>
      </c>
      <c r="I52" s="127" t="str">
        <f>IF(H52="PO","",VLOOKUP(1,'Operational Worksheet'!$A$704:$N$727,10))</f>
        <v/>
      </c>
      <c r="J52" s="142" t="str">
        <f t="shared" si="17"/>
        <v/>
      </c>
      <c r="K52" s="38">
        <f t="shared" si="1"/>
        <v>3</v>
      </c>
      <c r="L52" s="38">
        <f t="shared" si="2"/>
        <v>9</v>
      </c>
      <c r="M52" s="38">
        <f t="shared" si="3"/>
        <v>25</v>
      </c>
      <c r="N52" s="9">
        <f t="shared" si="4"/>
        <v>-78.664288090978516</v>
      </c>
      <c r="O52" s="9">
        <f t="shared" si="5"/>
        <v>294.95483087636239</v>
      </c>
      <c r="P52" s="9">
        <f t="shared" si="6"/>
        <v>-341.06236619682841</v>
      </c>
      <c r="Q52" s="9">
        <f t="shared" si="7"/>
        <v>189.18881118544408</v>
      </c>
      <c r="R52" s="9">
        <f t="shared" si="8"/>
        <v>-9.2167942254454829</v>
      </c>
      <c r="S52" s="9">
        <f t="shared" si="9"/>
        <v>323.08289920783136</v>
      </c>
      <c r="T52" s="9">
        <f t="shared" si="10"/>
        <v>-764.15732896984991</v>
      </c>
      <c r="U52" s="9">
        <f t="shared" si="11"/>
        <v>495.21882527521097</v>
      </c>
      <c r="V52" s="9">
        <f t="shared" si="12"/>
        <v>922.68155950144865</v>
      </c>
      <c r="W52" s="9">
        <f t="shared" si="13"/>
        <v>-3706.8846331853056</v>
      </c>
      <c r="X52" s="9">
        <f t="shared" si="14"/>
        <v>4878.5535892185471</v>
      </c>
      <c r="Y52" s="9">
        <f t="shared" si="15"/>
        <v>-2111.9880119679246</v>
      </c>
      <c r="Z52" s="9" t="e">
        <f>(#REF!+$M$18*$M52+$N$22*($M52^2)+#REF!*($M52^3)+$Q$18*($M52^4)+$R$22*($M52^5))*($K52^3)</f>
        <v>#REF!</v>
      </c>
      <c r="AA52" s="9" t="e">
        <f>(#REF!+$N$18*$M52+$O$22*($M52^2)+#REF!*($M52^3)+$R$18*($M52^4)+$S$22*($M52^5))*$L52*($K52^3)</f>
        <v>#REF!</v>
      </c>
      <c r="AB52" s="9" t="e">
        <f>(#REF!+$O$18*$M52+$P$22*($M52^2)+#REF!*($M52^3)+$S$18*($M52^4)+$T$22*($M52^5))*($L52^2)*($K52^3)</f>
        <v>#REF!</v>
      </c>
      <c r="AC52" s="9" t="e">
        <f>(#REF!+$P$18*$M52+$Q$22*($M52^2)+#REF!*($M52^3)+$T$18*($M52^4)+$U$22*($M52^5))*($L52^3)*($K52^3)</f>
        <v>#REF!</v>
      </c>
    </row>
    <row r="53" spans="1:29" ht="15" customHeight="1" thickBot="1" x14ac:dyDescent="0.25">
      <c r="A53" s="17"/>
      <c r="B53" s="144">
        <v>31</v>
      </c>
      <c r="C53" s="324" t="str">
        <f>IF(MIN('Operational Worksheet'!$M$728:$M$751)&gt;0,VLOOKUP(1,'Operational Worksheet'!$A$728:$N$751,6,FALSE),"PO")</f>
        <v>PO</v>
      </c>
      <c r="D53" s="143" t="str">
        <f t="shared" si="0"/>
        <v>PO</v>
      </c>
      <c r="E53" s="143" t="str">
        <f>IF(D53="PO","PO",VLOOKUP(1,'Operational Worksheet'!$A$728:$N$751,9))</f>
        <v>PO</v>
      </c>
      <c r="F53" s="143" t="str">
        <f>IF(E53="PO","PO",VLOOKUP(1,'Operational Worksheet'!$A$728:$N$751,7))</f>
        <v>PO</v>
      </c>
      <c r="G53" s="143" t="str">
        <f>IF(F53="PO","PO",(VLOOKUP(1,'Operational Worksheet'!$A$728:$N$751,8)-32)/1.8)</f>
        <v>PO</v>
      </c>
      <c r="H53" s="143" t="str">
        <f t="shared" si="16"/>
        <v>PO</v>
      </c>
      <c r="I53" s="143" t="str">
        <f>IF(H53="PO","",VLOOKUP(1,'Operational Worksheet'!$A$728:$N$751,10))</f>
        <v/>
      </c>
      <c r="J53" s="149" t="str">
        <f t="shared" si="17"/>
        <v/>
      </c>
      <c r="K53" s="38">
        <f t="shared" si="1"/>
        <v>3</v>
      </c>
      <c r="L53" s="38">
        <f t="shared" si="2"/>
        <v>9</v>
      </c>
      <c r="M53" s="38">
        <f t="shared" si="3"/>
        <v>25</v>
      </c>
      <c r="N53" s="9">
        <f t="shared" si="4"/>
        <v>-78.664288090978516</v>
      </c>
      <c r="O53" s="9">
        <f t="shared" si="5"/>
        <v>294.95483087636239</v>
      </c>
      <c r="P53" s="9">
        <f t="shared" si="6"/>
        <v>-341.06236619682841</v>
      </c>
      <c r="Q53" s="9">
        <f t="shared" si="7"/>
        <v>189.18881118544408</v>
      </c>
      <c r="R53" s="9">
        <f t="shared" si="8"/>
        <v>-9.2167942254454829</v>
      </c>
      <c r="S53" s="9">
        <f t="shared" si="9"/>
        <v>323.08289920783136</v>
      </c>
      <c r="T53" s="9">
        <f t="shared" si="10"/>
        <v>-764.15732896984991</v>
      </c>
      <c r="U53" s="9">
        <f t="shared" si="11"/>
        <v>495.21882527521097</v>
      </c>
      <c r="V53" s="9">
        <f t="shared" si="12"/>
        <v>922.68155950144865</v>
      </c>
      <c r="W53" s="9">
        <f t="shared" si="13"/>
        <v>-3706.8846331853056</v>
      </c>
      <c r="X53" s="9">
        <f t="shared" si="14"/>
        <v>4878.5535892185471</v>
      </c>
      <c r="Y53" s="9">
        <f t="shared" si="15"/>
        <v>-2111.9880119679246</v>
      </c>
      <c r="Z53" s="9" t="e">
        <f>(#REF!+$M$18*$M53+$N$22*($M53^2)+#REF!*($M53^3)+$Q$18*($M53^4)+$R$22*($M53^5))*($K53^3)</f>
        <v>#REF!</v>
      </c>
      <c r="AA53" s="9" t="e">
        <f>(#REF!+$N$18*$M53+$O$22*($M53^2)+#REF!*($M53^3)+$R$18*($M53^4)+$S$22*($M53^5))*$L53*($K53^3)</f>
        <v>#REF!</v>
      </c>
      <c r="AB53" s="9" t="e">
        <f>(#REF!+$O$18*$M53+$P$22*($M53^2)+#REF!*($M53^3)+$S$18*($M53^4)+$T$22*($M53^5))*($L53^2)*($K53^3)</f>
        <v>#REF!</v>
      </c>
      <c r="AC53" s="9" t="e">
        <f>(#REF!+$P$18*$M53+$Q$22*($M53^2)+#REF!*($M53^3)+$T$18*($M53^4)+$U$22*($M53^5))*($L53^3)*($K53^3)</f>
        <v>#REF!</v>
      </c>
    </row>
    <row r="54" spans="1:29" ht="13.5" thickTop="1" x14ac:dyDescent="0.2">
      <c r="A54" s="17"/>
      <c r="B54" s="153" t="s">
        <v>65</v>
      </c>
      <c r="C54" s="307" t="str">
        <f t="shared" ref="C54:H54" si="21">IFERROR(AVERAGE(C23:C53),"")</f>
        <v/>
      </c>
      <c r="D54" s="307" t="str">
        <f t="shared" si="21"/>
        <v/>
      </c>
      <c r="E54" s="120" t="str">
        <f t="shared" si="21"/>
        <v/>
      </c>
      <c r="F54" s="120" t="str">
        <f t="shared" si="21"/>
        <v/>
      </c>
      <c r="G54" s="120" t="str">
        <f t="shared" si="21"/>
        <v/>
      </c>
      <c r="H54" s="120" t="str">
        <f t="shared" si="21"/>
        <v/>
      </c>
      <c r="I54" s="120" t="e">
        <f>AVERAGE(I23:I53)</f>
        <v>#DIV/0!</v>
      </c>
      <c r="J54" s="150" t="str">
        <f>IFERROR(AVERAGE(J23:J53),"")</f>
        <v/>
      </c>
    </row>
    <row r="55" spans="1:29" x14ac:dyDescent="0.2">
      <c r="A55" s="17"/>
      <c r="B55" s="41" t="s">
        <v>66</v>
      </c>
      <c r="C55" s="308">
        <f t="shared" ref="C55:J55" si="22">MAX(C23:C53)</f>
        <v>0</v>
      </c>
      <c r="D55" s="308">
        <f t="shared" si="22"/>
        <v>0</v>
      </c>
      <c r="E55" s="42">
        <f t="shared" si="22"/>
        <v>0</v>
      </c>
      <c r="F55" s="42">
        <f t="shared" si="22"/>
        <v>0</v>
      </c>
      <c r="G55" s="42">
        <f t="shared" si="22"/>
        <v>0</v>
      </c>
      <c r="H55" s="42">
        <f t="shared" si="22"/>
        <v>0</v>
      </c>
      <c r="I55" s="42">
        <f>MAX(I23:I53)</f>
        <v>0</v>
      </c>
      <c r="J55" s="43">
        <f t="shared" si="22"/>
        <v>0</v>
      </c>
    </row>
    <row r="56" spans="1:29" ht="13.5" thickBot="1" x14ac:dyDescent="0.25">
      <c r="B56" s="31" t="s">
        <v>67</v>
      </c>
      <c r="C56" s="309">
        <f t="shared" ref="C56:J56" si="23">MIN(C23:C53)</f>
        <v>0</v>
      </c>
      <c r="D56" s="309">
        <f t="shared" si="23"/>
        <v>0</v>
      </c>
      <c r="E56" s="44">
        <f t="shared" si="23"/>
        <v>0</v>
      </c>
      <c r="F56" s="44">
        <f t="shared" si="23"/>
        <v>0</v>
      </c>
      <c r="G56" s="44">
        <f t="shared" si="23"/>
        <v>0</v>
      </c>
      <c r="H56" s="44">
        <f>MIN(H23:H53)</f>
        <v>0</v>
      </c>
      <c r="I56" s="44">
        <f>MIN(I23:I53)</f>
        <v>0</v>
      </c>
      <c r="J56" s="45">
        <f t="shared" si="23"/>
        <v>0</v>
      </c>
    </row>
    <row r="57" spans="1:29" ht="13.5" thickTop="1" x14ac:dyDescent="0.2"/>
    <row r="58" spans="1:29" x14ac:dyDescent="0.2">
      <c r="E58" s="46"/>
    </row>
  </sheetData>
  <mergeCells count="7">
    <mergeCell ref="G5:H5"/>
    <mergeCell ref="C2:D2"/>
    <mergeCell ref="C3:D3"/>
    <mergeCell ref="C4:D4"/>
    <mergeCell ref="G2:H2"/>
    <mergeCell ref="G3:H3"/>
    <mergeCell ref="G4:H4"/>
  </mergeCells>
  <phoneticPr fontId="12" type="noConversion"/>
  <printOptions horizontalCentered="1" verticalCentered="1"/>
  <pageMargins left="0.45" right="0.38" top="0.25" bottom="0.5" header="0.5" footer="0.5"/>
  <pageSetup scale="75" fitToHeight="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BB00-7A5E-44D9-A72F-115538A22DF6}">
  <sheetPr>
    <pageSetUpPr fitToPage="1"/>
  </sheetPr>
  <dimension ref="A1:A800"/>
  <sheetViews>
    <sheetView workbookViewId="0">
      <selection activeCell="Q54" sqref="Q54"/>
    </sheetView>
  </sheetViews>
  <sheetFormatPr defaultColWidth="8.83203125" defaultRowHeight="15" x14ac:dyDescent="0.25"/>
  <cols>
    <col min="1" max="16384" width="8.83203125" style="334" collapsed="1"/>
  </cols>
  <sheetData>
    <row r="1" ht="12.75" customHeight="1" x14ac:dyDescent="0.25"/>
    <row r="2" ht="12.75" customHeight="1" x14ac:dyDescent="0.25"/>
    <row r="3" ht="12.75" customHeight="1" x14ac:dyDescent="0.25"/>
    <row r="4" ht="12.75" customHeight="1" x14ac:dyDescent="0.25"/>
    <row r="5" ht="12.75" customHeight="1" x14ac:dyDescent="0.25"/>
    <row r="6" ht="12.75" customHeight="1" x14ac:dyDescent="0.25"/>
    <row r="7" ht="12.75" customHeight="1" x14ac:dyDescent="0.25"/>
    <row r="8" ht="12.75" customHeight="1" x14ac:dyDescent="0.25"/>
    <row r="9" ht="12.75" customHeight="1" x14ac:dyDescent="0.25"/>
    <row r="10" ht="12.75" customHeight="1" x14ac:dyDescent="0.25"/>
    <row r="11" ht="12.75" customHeight="1" x14ac:dyDescent="0.25"/>
    <row r="12" ht="12.75" customHeight="1" x14ac:dyDescent="0.25"/>
    <row r="13" ht="12.75" customHeight="1" x14ac:dyDescent="0.25"/>
    <row r="14" ht="12.75" customHeight="1" x14ac:dyDescent="0.25"/>
    <row r="15" ht="12.75" customHeight="1" x14ac:dyDescent="0.25"/>
    <row r="16"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sheetData>
  <pageMargins left="0.7" right="0.7" top="0.75" bottom="0.75" header="0.3" footer="0.3"/>
  <pageSetup scale="7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EPA Monthly Summary</vt:lpstr>
      <vt:lpstr>Turbidity Data</vt:lpstr>
      <vt:lpstr>Operational Worksheet</vt:lpstr>
      <vt:lpstr>DISINFECTION REPORT</vt:lpstr>
      <vt:lpstr>SEQUENCE 1</vt:lpstr>
      <vt:lpstr>CT Description</vt:lpstr>
      <vt:lpstr>'Operational Worksheet'!Print_Area</vt:lpstr>
      <vt:lpstr>'SEQUENCE 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Nick</cp:lastModifiedBy>
  <cp:lastPrinted>2018-07-10T23:13:10Z</cp:lastPrinted>
  <dcterms:created xsi:type="dcterms:W3CDTF">2002-12-05T20:24:42Z</dcterms:created>
  <dcterms:modified xsi:type="dcterms:W3CDTF">2018-08-06T14:06:38Z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b8811c1c-9559-4bda-adda-9dea8150c0d6</vt:lpwstr>
  </property>
</Properties>
</file>