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gramming\apache-reporting-poi\ReportingApachePOI Combine Test\Reporting Apache POI\reporting-apache-poi-template-gateway\src\main\resources\com\inductiveautomation\apachepoi\"/>
    </mc:Choice>
  </mc:AlternateContent>
  <bookViews>
    <workbookView xWindow="0" yWindow="0" windowWidth="20730" windowHeight="11550"/>
  </bookViews>
  <sheets>
    <sheet name="Turb Compliance" sheetId="3" r:id="rId1"/>
    <sheet name="Turb Data" sheetId="2" r:id="rId2"/>
    <sheet name="WQP Report" sheetId="4" r:id="rId3"/>
    <sheet name="DISINFECTION REPORT" sheetId="9" r:id="rId4"/>
    <sheet name="SEQUENCE 1" sheetId="10" r:id="rId5"/>
  </sheets>
  <externalReferences>
    <externalReference r:id="rId6"/>
  </externalReferences>
  <definedNames>
    <definedName name="date">[1]Calculations!#REF!</definedName>
    <definedName name="_xlnm.Print_Area" localSheetId="4">'SEQUENCE 1'!$A$1:$J$48</definedName>
    <definedName name="wrn.Facility._.Report." localSheetId="0" hidden="1">{#N/A,#N/A,FALSE,"TURBIDITY REPORT";#N/A,#N/A,FALSE,"DISINFECTION REPORT";#N/A,#N/A,FALSE,"QUALITY REPORT";#N/A,#N/A,FALSE,"SEQUENCE 1";#N/A,#N/A,FALSE,"SEQUENCE 2";#N/A,#N/A,FALSE,"SEQUENCE 3";#N/A,#N/A,FALSE,"SEQUENCE 4";#N/A,#N/A,FALSE,"SEQUENCE 5"}</definedName>
    <definedName name="wrn.Facility._.Report." hidden="1">{#N/A,#N/A,FALSE,"TURBIDITY REPORT";#N/A,#N/A,FALSE,"DISINFECTION REPORT";#N/A,#N/A,FALSE,"QUALITY REPORT";#N/A,#N/A,FALSE,"SEQUENCE 1";#N/A,#N/A,FALSE,"SEQUENCE 2";#N/A,#N/A,FALSE,"SEQUENCE 3";#N/A,#N/A,FALSE,"SEQUENCE 4";#N/A,#N/A,FALSE,"SEQUENCE 5"}</definedName>
  </definedNames>
  <calcPr calcId="171027"/>
</workbook>
</file>

<file path=xl/calcChain.xml><?xml version="1.0" encoding="utf-8"?>
<calcChain xmlns="http://schemas.openxmlformats.org/spreadsheetml/2006/main">
  <c r="J16" i="10" l="1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15" i="10"/>
  <c r="H16" i="10" l="1"/>
  <c r="H17" i="10"/>
  <c r="H18" i="10"/>
  <c r="H19" i="10"/>
  <c r="H20" i="10"/>
  <c r="H21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H45" i="10" s="1"/>
  <c r="J45" i="10" s="1"/>
  <c r="H15" i="10"/>
  <c r="D15" i="10"/>
  <c r="G46" i="10" l="1"/>
  <c r="F46" i="10"/>
  <c r="E46" i="10"/>
  <c r="D46" i="10"/>
  <c r="I46" i="10"/>
  <c r="C46" i="10"/>
  <c r="G44" i="4"/>
  <c r="F44" i="4"/>
  <c r="E44" i="4"/>
  <c r="D44" i="4"/>
  <c r="C44" i="4"/>
  <c r="B44" i="4"/>
  <c r="L30" i="10" l="1"/>
  <c r="K42" i="2" l="1"/>
  <c r="J42" i="2"/>
  <c r="I42" i="2"/>
  <c r="K41" i="2"/>
  <c r="J41" i="2"/>
  <c r="I41" i="2"/>
  <c r="D17" i="9" l="1"/>
  <c r="D18" i="9"/>
  <c r="D19" i="9"/>
  <c r="D20" i="9"/>
  <c r="D21" i="9"/>
  <c r="D22" i="9"/>
  <c r="D23" i="9"/>
  <c r="D24" i="9"/>
  <c r="D25" i="9"/>
  <c r="D26" i="9"/>
  <c r="D27" i="9"/>
  <c r="D28" i="9"/>
  <c r="H14" i="9"/>
  <c r="H15" i="9"/>
  <c r="H16" i="9"/>
  <c r="H17" i="9"/>
  <c r="H18" i="9"/>
  <c r="H19" i="9"/>
  <c r="H20" i="9"/>
  <c r="H21" i="9"/>
  <c r="H22" i="9"/>
  <c r="H23" i="9"/>
  <c r="H25" i="9"/>
  <c r="H26" i="9"/>
  <c r="H27" i="9"/>
  <c r="H28" i="9"/>
  <c r="H29" i="9"/>
  <c r="H24" i="9" l="1"/>
  <c r="D16" i="9"/>
  <c r="D15" i="9"/>
  <c r="M42" i="10"/>
  <c r="L42" i="10"/>
  <c r="K42" i="10"/>
  <c r="M43" i="10"/>
  <c r="L43" i="10"/>
  <c r="K43" i="10"/>
  <c r="H46" i="10" l="1"/>
  <c r="D14" i="9"/>
  <c r="J46" i="10"/>
  <c r="Z42" i="10"/>
  <c r="AB43" i="10"/>
  <c r="AB42" i="10"/>
  <c r="O42" i="10"/>
  <c r="W42" i="10"/>
  <c r="S42" i="10"/>
  <c r="AA42" i="10"/>
  <c r="T42" i="10"/>
  <c r="U42" i="10"/>
  <c r="P42" i="10"/>
  <c r="X42" i="10"/>
  <c r="AC42" i="10"/>
  <c r="N42" i="10"/>
  <c r="V42" i="10"/>
  <c r="Q42" i="10"/>
  <c r="Y42" i="10"/>
  <c r="R42" i="10"/>
  <c r="U43" i="10"/>
  <c r="AC43" i="10"/>
  <c r="N43" i="10"/>
  <c r="V43" i="10"/>
  <c r="O43" i="10"/>
  <c r="W43" i="10"/>
  <c r="P43" i="10"/>
  <c r="X43" i="10"/>
  <c r="Q43" i="10"/>
  <c r="Y43" i="10"/>
  <c r="R43" i="10"/>
  <c r="Z43" i="10"/>
  <c r="S43" i="10"/>
  <c r="AA43" i="10"/>
  <c r="T43" i="10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12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J44" i="2" l="1"/>
  <c r="J43" i="2"/>
  <c r="I47" i="10"/>
  <c r="I48" i="10"/>
  <c r="I13" i="2" l="1"/>
  <c r="I12" i="2" l="1"/>
  <c r="C48" i="10"/>
  <c r="C47" i="10"/>
  <c r="E51" i="9"/>
  <c r="L44" i="10"/>
  <c r="M44" i="10"/>
  <c r="K44" i="10"/>
  <c r="L41" i="10"/>
  <c r="M41" i="10"/>
  <c r="K41" i="10"/>
  <c r="L40" i="10"/>
  <c r="M40" i="10"/>
  <c r="N40" i="10" s="1"/>
  <c r="K40" i="10"/>
  <c r="L39" i="10"/>
  <c r="M39" i="10"/>
  <c r="K39" i="10"/>
  <c r="L38" i="10"/>
  <c r="M38" i="10"/>
  <c r="K38" i="10"/>
  <c r="L37" i="10"/>
  <c r="M37" i="10"/>
  <c r="N37" i="10" s="1"/>
  <c r="K37" i="10"/>
  <c r="L36" i="10"/>
  <c r="M36" i="10"/>
  <c r="K36" i="10"/>
  <c r="L35" i="10"/>
  <c r="M35" i="10"/>
  <c r="K35" i="10"/>
  <c r="L34" i="10"/>
  <c r="M34" i="10"/>
  <c r="K34" i="10"/>
  <c r="L33" i="10"/>
  <c r="M33" i="10"/>
  <c r="K33" i="10"/>
  <c r="L24" i="10"/>
  <c r="M24" i="10"/>
  <c r="K24" i="10"/>
  <c r="L23" i="10"/>
  <c r="M23" i="10"/>
  <c r="N23" i="10" s="1"/>
  <c r="K23" i="10"/>
  <c r="L22" i="10"/>
  <c r="M22" i="10"/>
  <c r="K22" i="10"/>
  <c r="L21" i="10"/>
  <c r="M21" i="10"/>
  <c r="K21" i="10"/>
  <c r="L20" i="10"/>
  <c r="M20" i="10"/>
  <c r="N20" i="10" s="1"/>
  <c r="K20" i="10"/>
  <c r="L19" i="10"/>
  <c r="M19" i="10"/>
  <c r="K19" i="10"/>
  <c r="L18" i="10"/>
  <c r="M18" i="10"/>
  <c r="N18" i="10" s="1"/>
  <c r="K18" i="10"/>
  <c r="L17" i="10"/>
  <c r="M17" i="10"/>
  <c r="K17" i="10"/>
  <c r="L16" i="10"/>
  <c r="M16" i="10"/>
  <c r="N16" i="10" s="1"/>
  <c r="K16" i="10"/>
  <c r="K15" i="10"/>
  <c r="M15" i="10"/>
  <c r="N15" i="10" s="1"/>
  <c r="L15" i="10"/>
  <c r="L45" i="10"/>
  <c r="M45" i="10"/>
  <c r="K45" i="10"/>
  <c r="K31" i="10"/>
  <c r="M31" i="10"/>
  <c r="L31" i="10"/>
  <c r="K32" i="10"/>
  <c r="M32" i="10"/>
  <c r="L32" i="10"/>
  <c r="K25" i="10"/>
  <c r="M25" i="10"/>
  <c r="L25" i="10"/>
  <c r="K26" i="10"/>
  <c r="M26" i="10"/>
  <c r="L26" i="10"/>
  <c r="K27" i="10"/>
  <c r="M27" i="10"/>
  <c r="L27" i="10"/>
  <c r="K28" i="10"/>
  <c r="M28" i="10"/>
  <c r="N28" i="10" s="1"/>
  <c r="L28" i="10"/>
  <c r="K29" i="10"/>
  <c r="M29" i="10"/>
  <c r="N29" i="10" s="1"/>
  <c r="L29" i="10"/>
  <c r="K30" i="10"/>
  <c r="M30" i="10"/>
  <c r="N30" i="10" s="1"/>
  <c r="E47" i="10"/>
  <c r="F47" i="10"/>
  <c r="G47" i="10"/>
  <c r="E48" i="10"/>
  <c r="F48" i="10"/>
  <c r="G48" i="10"/>
  <c r="C5" i="2"/>
  <c r="C5" i="4"/>
  <c r="G46" i="4"/>
  <c r="E46" i="4"/>
  <c r="D46" i="4"/>
  <c r="C46" i="4"/>
  <c r="G45" i="4"/>
  <c r="E45" i="4"/>
  <c r="D45" i="4"/>
  <c r="C45" i="4"/>
  <c r="B46" i="4"/>
  <c r="B45" i="4"/>
  <c r="D48" i="10"/>
  <c r="D47" i="10"/>
  <c r="F45" i="4"/>
  <c r="F46" i="4"/>
  <c r="S36" i="10" l="1"/>
  <c r="Q29" i="10"/>
  <c r="P19" i="10"/>
  <c r="Y38" i="10"/>
  <c r="R21" i="10"/>
  <c r="Q38" i="10"/>
  <c r="R32" i="10"/>
  <c r="P27" i="10"/>
  <c r="Q26" i="10"/>
  <c r="T40" i="10"/>
  <c r="P25" i="10"/>
  <c r="X18" i="10"/>
  <c r="Z23" i="10"/>
  <c r="R18" i="10"/>
  <c r="O29" i="10"/>
  <c r="Y33" i="10"/>
  <c r="T41" i="10"/>
  <c r="Z25" i="10"/>
  <c r="AB24" i="10"/>
  <c r="O28" i="10"/>
  <c r="Q33" i="10"/>
  <c r="Q27" i="10"/>
  <c r="Z40" i="10"/>
  <c r="R39" i="10"/>
  <c r="X33" i="10"/>
  <c r="O41" i="10"/>
  <c r="Y41" i="10"/>
  <c r="W26" i="10"/>
  <c r="X19" i="10"/>
  <c r="Z36" i="10"/>
  <c r="Q37" i="10"/>
  <c r="AB41" i="10"/>
  <c r="R22" i="10"/>
  <c r="O40" i="10"/>
  <c r="U33" i="10"/>
  <c r="P41" i="10"/>
  <c r="R41" i="10"/>
  <c r="P23" i="10"/>
  <c r="V40" i="10"/>
  <c r="R40" i="10"/>
  <c r="Q41" i="10"/>
  <c r="V24" i="10"/>
  <c r="P33" i="10"/>
  <c r="Y34" i="10"/>
  <c r="S41" i="10"/>
  <c r="P44" i="10"/>
  <c r="Z30" i="10"/>
  <c r="AA30" i="10"/>
  <c r="AC28" i="10"/>
  <c r="Y36" i="10"/>
  <c r="N39" i="10"/>
  <c r="N27" i="10"/>
  <c r="P29" i="10"/>
  <c r="S18" i="10"/>
  <c r="Q35" i="10"/>
  <c r="AA18" i="10"/>
  <c r="N36" i="10"/>
  <c r="V30" i="10"/>
  <c r="R36" i="10"/>
  <c r="Y20" i="10"/>
  <c r="S37" i="10"/>
  <c r="P40" i="10"/>
  <c r="U19" i="10"/>
  <c r="X40" i="10"/>
  <c r="X37" i="10"/>
  <c r="Y29" i="10"/>
  <c r="AB40" i="10"/>
  <c r="AA40" i="10"/>
  <c r="Y40" i="10"/>
  <c r="AA23" i="10"/>
  <c r="Z21" i="10"/>
  <c r="V25" i="10"/>
  <c r="R37" i="10"/>
  <c r="R28" i="10"/>
  <c r="AA29" i="10"/>
  <c r="T15" i="10"/>
  <c r="U26" i="10"/>
  <c r="Y45" i="10"/>
  <c r="J47" i="10"/>
  <c r="J48" i="10"/>
  <c r="N44" i="10"/>
  <c r="U34" i="10"/>
  <c r="Q44" i="10"/>
  <c r="AB16" i="10"/>
  <c r="AA38" i="10"/>
  <c r="T34" i="10"/>
  <c r="W33" i="10"/>
  <c r="N33" i="10"/>
  <c r="N22" i="10"/>
  <c r="R34" i="10"/>
  <c r="AB21" i="10"/>
  <c r="AA39" i="10"/>
  <c r="N25" i="10"/>
  <c r="N45" i="10"/>
  <c r="X45" i="10"/>
  <c r="AC25" i="10"/>
  <c r="R15" i="10"/>
  <c r="Y30" i="10"/>
  <c r="V22" i="10"/>
  <c r="O22" i="10"/>
  <c r="Z22" i="10"/>
  <c r="W45" i="10"/>
  <c r="O20" i="10"/>
  <c r="O33" i="10"/>
  <c r="S20" i="10"/>
  <c r="N26" i="10"/>
  <c r="V33" i="10"/>
  <c r="O36" i="10"/>
  <c r="U35" i="10"/>
  <c r="T27" i="10"/>
  <c r="U23" i="10"/>
  <c r="O31" i="10"/>
  <c r="O44" i="10"/>
  <c r="W27" i="10"/>
  <c r="Q40" i="10"/>
  <c r="O23" i="10"/>
  <c r="AA21" i="10"/>
  <c r="Q34" i="10"/>
  <c r="U40" i="10"/>
  <c r="W40" i="10"/>
  <c r="U30" i="10"/>
  <c r="W30" i="10"/>
  <c r="U22" i="10"/>
  <c r="T25" i="10"/>
  <c r="AB30" i="10"/>
  <c r="AC40" i="10"/>
  <c r="Y25" i="10"/>
  <c r="AB23" i="10"/>
  <c r="Q23" i="10"/>
  <c r="S40" i="10"/>
  <c r="AB34" i="10"/>
  <c r="P35" i="10"/>
  <c r="T44" i="10"/>
  <c r="W17" i="10"/>
  <c r="X15" i="10"/>
  <c r="Y15" i="10"/>
  <c r="Z37" i="10"/>
  <c r="Z29" i="10"/>
  <c r="Q16" i="10"/>
  <c r="AC36" i="10"/>
  <c r="R38" i="10"/>
  <c r="V38" i="10"/>
  <c r="X36" i="10"/>
  <c r="AA19" i="10"/>
  <c r="Q31" i="10"/>
  <c r="Q21" i="10"/>
  <c r="O39" i="10"/>
  <c r="Y39" i="10"/>
  <c r="P32" i="10"/>
  <c r="AC21" i="10"/>
  <c r="S22" i="10"/>
  <c r="AA32" i="10"/>
  <c r="AC34" i="10"/>
  <c r="P36" i="10"/>
  <c r="P15" i="10"/>
  <c r="W29" i="10"/>
  <c r="V32" i="10"/>
  <c r="AB45" i="10"/>
  <c r="V17" i="10"/>
  <c r="Z19" i="10"/>
  <c r="S45" i="10"/>
  <c r="N35" i="10"/>
  <c r="N38" i="10"/>
  <c r="V29" i="10"/>
  <c r="R25" i="10"/>
  <c r="AA36" i="10"/>
  <c r="X38" i="10"/>
  <c r="W36" i="10"/>
  <c r="T36" i="10"/>
  <c r="T45" i="10"/>
  <c r="O17" i="10"/>
  <c r="O37" i="10"/>
  <c r="W34" i="10"/>
  <c r="W25" i="10"/>
  <c r="AB27" i="10"/>
  <c r="AA27" i="10"/>
  <c r="T32" i="10"/>
  <c r="T38" i="10"/>
  <c r="AB19" i="10"/>
  <c r="AA41" i="10"/>
  <c r="AB20" i="10"/>
  <c r="Q39" i="10"/>
  <c r="P39" i="10"/>
  <c r="O26" i="10"/>
  <c r="V20" i="10"/>
  <c r="O34" i="10"/>
  <c r="AA34" i="10"/>
  <c r="P38" i="10"/>
  <c r="AA15" i="10"/>
  <c r="O30" i="10"/>
  <c r="AA28" i="10"/>
  <c r="Y26" i="10"/>
  <c r="V45" i="10"/>
  <c r="AA16" i="10"/>
  <c r="AB17" i="10"/>
  <c r="AB35" i="10"/>
  <c r="O21" i="10"/>
  <c r="P30" i="10"/>
  <c r="AB25" i="10"/>
  <c r="U36" i="10"/>
  <c r="X25" i="10"/>
  <c r="O18" i="10"/>
  <c r="T21" i="10"/>
  <c r="Y31" i="10"/>
  <c r="Q20" i="10"/>
  <c r="N17" i="10"/>
  <c r="AA20" i="10"/>
  <c r="S25" i="10"/>
  <c r="X35" i="10"/>
  <c r="S28" i="10"/>
  <c r="AC26" i="10"/>
  <c r="T37" i="10"/>
  <c r="O35" i="10"/>
  <c r="S27" i="10"/>
  <c r="W15" i="10"/>
  <c r="AB15" i="10"/>
  <c r="S34" i="10"/>
  <c r="X32" i="10"/>
  <c r="W41" i="10"/>
  <c r="X41" i="10"/>
  <c r="AA25" i="10"/>
  <c r="Q32" i="10"/>
  <c r="O32" i="10"/>
  <c r="Y21" i="10"/>
  <c r="O16" i="10"/>
  <c r="AA33" i="10"/>
  <c r="Z33" i="10"/>
  <c r="O25" i="10"/>
  <c r="Z24" i="10"/>
  <c r="P28" i="10"/>
  <c r="P34" i="10"/>
  <c r="O27" i="10"/>
  <c r="AA22" i="10"/>
  <c r="W32" i="10"/>
  <c r="S21" i="10"/>
  <c r="AB37" i="10"/>
  <c r="R29" i="10"/>
  <c r="T30" i="10"/>
  <c r="N31" i="10"/>
  <c r="AC38" i="10"/>
  <c r="R45" i="10"/>
  <c r="U39" i="10"/>
  <c r="O45" i="10"/>
  <c r="P22" i="10"/>
  <c r="AA35" i="10"/>
  <c r="S15" i="10"/>
  <c r="P26" i="10"/>
  <c r="V35" i="10"/>
  <c r="Y37" i="10"/>
  <c r="R30" i="10"/>
  <c r="P20" i="10"/>
  <c r="AB36" i="10"/>
  <c r="O38" i="10"/>
  <c r="AC45" i="10"/>
  <c r="R35" i="10"/>
  <c r="N34" i="10"/>
  <c r="X30" i="10"/>
  <c r="U25" i="10"/>
  <c r="AB38" i="10"/>
  <c r="T22" i="10"/>
  <c r="X27" i="10"/>
  <c r="AB33" i="10"/>
  <c r="P21" i="10"/>
  <c r="S19" i="10"/>
  <c r="X21" i="10"/>
  <c r="W21" i="10"/>
  <c r="S30" i="10"/>
  <c r="Z32" i="10"/>
  <c r="AB32" i="10"/>
  <c r="N32" i="10"/>
  <c r="W22" i="10"/>
  <c r="S33" i="10"/>
  <c r="Q22" i="10"/>
  <c r="Q45" i="10"/>
  <c r="R27" i="10"/>
  <c r="AC39" i="10"/>
  <c r="S32" i="10"/>
  <c r="AC30" i="10"/>
  <c r="AB29" i="10"/>
  <c r="S38" i="10"/>
  <c r="T33" i="10"/>
  <c r="U38" i="10"/>
  <c r="X22" i="10"/>
  <c r="Y22" i="10"/>
  <c r="Y35" i="10"/>
  <c r="Q25" i="10"/>
  <c r="Z34" i="10"/>
  <c r="U45" i="10"/>
  <c r="AA45" i="10"/>
  <c r="W38" i="10"/>
  <c r="P37" i="10"/>
  <c r="AB22" i="10"/>
  <c r="P45" i="10"/>
  <c r="Q30" i="10"/>
  <c r="Y32" i="10"/>
  <c r="Q28" i="10"/>
  <c r="Z38" i="10"/>
  <c r="W35" i="10"/>
  <c r="V34" i="10"/>
  <c r="X34" i="10"/>
  <c r="AC33" i="10"/>
  <c r="X20" i="10"/>
  <c r="R33" i="10"/>
  <c r="AC22" i="10"/>
  <c r="AC32" i="10"/>
  <c r="Z41" i="10"/>
  <c r="Z20" i="10"/>
  <c r="U21" i="10"/>
  <c r="Z45" i="10"/>
  <c r="X44" i="10"/>
  <c r="R44" i="10"/>
  <c r="V44" i="10"/>
  <c r="AA44" i="10"/>
  <c r="Y44" i="10"/>
  <c r="S44" i="10"/>
  <c r="AC44" i="10"/>
  <c r="Z44" i="10"/>
  <c r="U44" i="10"/>
  <c r="AB44" i="10"/>
  <c r="W44" i="10"/>
  <c r="AC41" i="10"/>
  <c r="U41" i="10"/>
  <c r="V41" i="10"/>
  <c r="S39" i="10"/>
  <c r="Z39" i="10"/>
  <c r="X39" i="10"/>
  <c r="W39" i="10"/>
  <c r="V39" i="10"/>
  <c r="AB39" i="10"/>
  <c r="T39" i="10"/>
  <c r="U37" i="10"/>
  <c r="V37" i="10"/>
  <c r="AC37" i="10"/>
  <c r="AA37" i="10"/>
  <c r="V36" i="10"/>
  <c r="AC35" i="10"/>
  <c r="S35" i="10"/>
  <c r="T35" i="10"/>
  <c r="Z35" i="10"/>
  <c r="V31" i="10"/>
  <c r="S31" i="10"/>
  <c r="U31" i="10"/>
  <c r="R31" i="10"/>
  <c r="AC31" i="10"/>
  <c r="AA31" i="10"/>
  <c r="Z31" i="10"/>
  <c r="T31" i="10"/>
  <c r="X31" i="10"/>
  <c r="W31" i="10"/>
  <c r="S29" i="10"/>
  <c r="AC29" i="10"/>
  <c r="T29" i="10"/>
  <c r="U29" i="10"/>
  <c r="X29" i="10"/>
  <c r="W28" i="10"/>
  <c r="V28" i="10"/>
  <c r="T28" i="10"/>
  <c r="Z27" i="10"/>
  <c r="V27" i="10"/>
  <c r="Y27" i="10"/>
  <c r="U27" i="10"/>
  <c r="V26" i="10"/>
  <c r="R26" i="10"/>
  <c r="Z26" i="10"/>
  <c r="T26" i="10"/>
  <c r="S26" i="10"/>
  <c r="X26" i="10"/>
  <c r="AB26" i="10"/>
  <c r="AA26" i="10"/>
  <c r="U24" i="10"/>
  <c r="AC24" i="10"/>
  <c r="R24" i="10"/>
  <c r="S24" i="10"/>
  <c r="T24" i="10"/>
  <c r="W23" i="10"/>
  <c r="S23" i="10"/>
  <c r="AC23" i="10"/>
  <c r="Y23" i="10"/>
  <c r="T23" i="10"/>
  <c r="V23" i="10"/>
  <c r="R23" i="10"/>
  <c r="X23" i="10"/>
  <c r="T20" i="10"/>
  <c r="AC20" i="10"/>
  <c r="U20" i="10"/>
  <c r="H48" i="10"/>
  <c r="R20" i="10"/>
  <c r="W20" i="10"/>
  <c r="AB18" i="10"/>
  <c r="W18" i="10"/>
  <c r="Y18" i="10"/>
  <c r="V18" i="10"/>
  <c r="Z18" i="10"/>
  <c r="X17" i="10"/>
  <c r="R17" i="10"/>
  <c r="Z17" i="10"/>
  <c r="R16" i="10"/>
  <c r="X16" i="10"/>
  <c r="V16" i="10"/>
  <c r="Z16" i="10"/>
  <c r="W16" i="10"/>
  <c r="T16" i="10"/>
  <c r="Y16" i="10"/>
  <c r="U15" i="10"/>
  <c r="Z15" i="10"/>
  <c r="H47" i="10"/>
  <c r="J45" i="2"/>
  <c r="T17" i="10"/>
  <c r="P18" i="10"/>
  <c r="Y28" i="10"/>
  <c r="O19" i="10"/>
  <c r="T19" i="10"/>
  <c r="U16" i="10"/>
  <c r="X28" i="10"/>
  <c r="AB28" i="10"/>
  <c r="R19" i="10"/>
  <c r="Y19" i="10"/>
  <c r="T18" i="10"/>
  <c r="AC18" i="10"/>
  <c r="AA17" i="10"/>
  <c r="AC17" i="10"/>
  <c r="Q18" i="10"/>
  <c r="U32" i="10"/>
  <c r="AB31" i="10"/>
  <c r="N21" i="10"/>
  <c r="Q15" i="10"/>
  <c r="AC27" i="10"/>
  <c r="X24" i="10"/>
  <c r="P31" i="10"/>
  <c r="V15" i="10"/>
  <c r="O24" i="10"/>
  <c r="Z28" i="10"/>
  <c r="P16" i="10"/>
  <c r="S16" i="10"/>
  <c r="Q17" i="10"/>
  <c r="U18" i="10"/>
  <c r="W19" i="10"/>
  <c r="S17" i="10"/>
  <c r="V19" i="10"/>
  <c r="W37" i="10"/>
  <c r="N24" i="10"/>
  <c r="Q19" i="10"/>
  <c r="AA24" i="10"/>
  <c r="AC16" i="10"/>
  <c r="U28" i="10"/>
  <c r="Q24" i="10"/>
  <c r="Y24" i="10"/>
  <c r="W24" i="10"/>
  <c r="N19" i="10"/>
  <c r="V21" i="10"/>
  <c r="Q36" i="10"/>
  <c r="AC15" i="10"/>
  <c r="P24" i="10"/>
  <c r="U17" i="10"/>
  <c r="AC19" i="10"/>
  <c r="P17" i="10"/>
  <c r="Y17" i="10"/>
  <c r="O15" i="10"/>
  <c r="N41" i="10"/>
</calcChain>
</file>

<file path=xl/sharedStrings.xml><?xml version="1.0" encoding="utf-8"?>
<sst xmlns="http://schemas.openxmlformats.org/spreadsheetml/2006/main" count="327" uniqueCount="171">
  <si>
    <t>Month:</t>
  </si>
  <si>
    <t>Filtration Technology:</t>
  </si>
  <si>
    <t>Year:</t>
  </si>
  <si>
    <t>Date</t>
  </si>
  <si>
    <t>Max</t>
  </si>
  <si>
    <t>NTU</t>
  </si>
  <si>
    <t>A.</t>
  </si>
  <si>
    <t>B.</t>
  </si>
  <si>
    <t>Date of</t>
  </si>
  <si>
    <t>Turbidity</t>
  </si>
  <si>
    <t>Exceedance</t>
  </si>
  <si>
    <t>(NTU)</t>
  </si>
  <si>
    <t>Total Number of Turbidity Measurements Taken:</t>
  </si>
  <si>
    <t>Monthly Report for Water Treatment Technique Compliance - Turbidity</t>
  </si>
  <si>
    <t>4 Hour Combined Filter Turbidity Readings</t>
  </si>
  <si>
    <t xml:space="preserve">   Type of Event (Turbidity</t>
  </si>
  <si>
    <t>Duration</t>
  </si>
  <si>
    <t xml:space="preserve">          limit only)</t>
  </si>
  <si>
    <t>(Hours)</t>
  </si>
  <si>
    <t>to State</t>
  </si>
  <si>
    <t>Notice</t>
  </si>
  <si>
    <t>none</t>
  </si>
  <si>
    <t>Hours</t>
  </si>
  <si>
    <t>of</t>
  </si>
  <si>
    <t>Operation</t>
  </si>
  <si>
    <t>Reading</t>
  </si>
  <si>
    <t>Daily</t>
  </si>
  <si>
    <t>Number</t>
  </si>
  <si>
    <t>Readings</t>
  </si>
  <si>
    <t>System Number:</t>
  </si>
  <si>
    <t>Prepared by:</t>
  </si>
  <si>
    <t>Treatment Plant:</t>
  </si>
  <si>
    <t>Utility Name:</t>
  </si>
  <si>
    <t>Reported</t>
  </si>
  <si>
    <t>Public</t>
  </si>
  <si>
    <t xml:space="preserve">   exceeds 1 NTU or plant</t>
  </si>
  <si>
    <t>Pertinent</t>
  </si>
  <si>
    <t>Value</t>
  </si>
  <si>
    <t>List the turbidity values in the following catagories for any individual filter exdeedances</t>
  </si>
  <si>
    <t>&gt;0.5 NTU at 4 hrs</t>
  </si>
  <si>
    <t>consecutive</t>
  </si>
  <si>
    <t>15 min reads</t>
  </si>
  <si>
    <t>based upon two</t>
  </si>
  <si>
    <t>&gt;1.0 NTU</t>
  </si>
  <si>
    <t>&gt;1.0 NTU anytime</t>
  </si>
  <si>
    <t xml:space="preserve">on same </t>
  </si>
  <si>
    <t>filter for 3</t>
  </si>
  <si>
    <t>months in a row</t>
  </si>
  <si>
    <t>&gt;2.0 NTU</t>
  </si>
  <si>
    <t>filter for 2</t>
  </si>
  <si>
    <t>Date of profile:</t>
  </si>
  <si>
    <t>a*</t>
  </si>
  <si>
    <t>c*</t>
  </si>
  <si>
    <t>d*</t>
  </si>
  <si>
    <t>Date of self assesment:</t>
  </si>
  <si>
    <t>and  must be completed within 90 days of exceedance</t>
  </si>
  <si>
    <t>n/a</t>
  </si>
  <si>
    <t>C.</t>
  </si>
  <si>
    <t>Turbidimeter Calibration Data</t>
  </si>
  <si>
    <t xml:space="preserve">Please record the date of the following turbidimeter calibrations.  </t>
  </si>
  <si>
    <t>Finished Water Data</t>
  </si>
  <si>
    <t>Temperature</t>
  </si>
  <si>
    <t>pH</t>
  </si>
  <si>
    <t>(°C)</t>
  </si>
  <si>
    <t>Monthly Report for Water Compliance - Water Quality Parameters</t>
  </si>
  <si>
    <t>D.</t>
  </si>
  <si>
    <t>Record the daily minimum disinfectant residual at the point-of-entry (POE) to the distribution system</t>
  </si>
  <si>
    <t>Min POE</t>
  </si>
  <si>
    <t xml:space="preserve">   Total Inactivation</t>
  </si>
  <si>
    <t>(mg/L)</t>
  </si>
  <si>
    <t>E.</t>
  </si>
  <si>
    <t>Record the date of occurrence, duration and date reported for each time the disinfectant residual</t>
  </si>
  <si>
    <t>was less than 0.2 mg/L or the total Inactivation Ratio was less than 1.  Attach details of public</t>
  </si>
  <si>
    <t>notice for each event.  If none, enter "none".</t>
  </si>
  <si>
    <t>Pertinent Residual or</t>
  </si>
  <si>
    <t xml:space="preserve">    Date Reported</t>
  </si>
  <si>
    <t xml:space="preserve">    Date of Public</t>
  </si>
  <si>
    <t xml:space="preserve">      Ratio Value</t>
  </si>
  <si>
    <t xml:space="preserve">         to State</t>
  </si>
  <si>
    <t xml:space="preserve">         Notice</t>
  </si>
  <si>
    <t>F.</t>
  </si>
  <si>
    <t>Distribution System Disinfectant Residual Criteria</t>
  </si>
  <si>
    <t>Number of sites where disinfectant residual measurements were made</t>
  </si>
  <si>
    <t xml:space="preserve">  A =</t>
  </si>
  <si>
    <t>Number of sites where HPC samples were taken instead of residual measurements</t>
  </si>
  <si>
    <t xml:space="preserve">  B =</t>
  </si>
  <si>
    <t>Number of sites where no residual was detected and no HPC sample was taken</t>
  </si>
  <si>
    <t xml:space="preserve">  C =</t>
  </si>
  <si>
    <t>Number of sites where no residual was detected and HPC exceeded 500</t>
  </si>
  <si>
    <t xml:space="preserve">  D =</t>
  </si>
  <si>
    <t>Number of sites where no residual measurement was made and HPC exceeded 500</t>
  </si>
  <si>
    <t xml:space="preserve">  E =</t>
  </si>
  <si>
    <t>Violation percentage for this month*</t>
  </si>
  <si>
    <t xml:space="preserve">       Violation percentage for last month*</t>
  </si>
  <si>
    <t>Violation percentage  =  100x(C+D+E)/(A+B)</t>
  </si>
  <si>
    <t>Log Inactivation Credit assigned by the Division of Drinking Water for this treatment facility:</t>
  </si>
  <si>
    <t>Inactivation Ratio Calculation  -  All data for the same point in time, and at the end of the sequence.</t>
  </si>
  <si>
    <t>Peak Flow</t>
  </si>
  <si>
    <t>Inactivation</t>
  </si>
  <si>
    <t>CT Provided</t>
  </si>
  <si>
    <t>CT Required</t>
  </si>
  <si>
    <t>Ratio</t>
  </si>
  <si>
    <t>Residual</t>
  </si>
  <si>
    <t>(min.*mg/L)</t>
  </si>
  <si>
    <t>Provided</t>
  </si>
  <si>
    <t>Temp</t>
  </si>
  <si>
    <t>AVG</t>
  </si>
  <si>
    <t>MAX</t>
  </si>
  <si>
    <t>MIN</t>
  </si>
  <si>
    <r>
      <t>and the minimum daily plant total inactivation ratio (CT</t>
    </r>
    <r>
      <rPr>
        <vertAlign val="subscript"/>
        <sz val="10"/>
        <rFont val="Arial"/>
        <family val="2"/>
      </rPr>
      <t>provided</t>
    </r>
    <r>
      <rPr>
        <sz val="10"/>
        <rFont val="Arial"/>
        <family val="2"/>
      </rPr>
      <t>/CT</t>
    </r>
    <r>
      <rPr>
        <vertAlign val="subscript"/>
        <sz val="10"/>
        <rFont val="Arial"/>
        <family val="2"/>
      </rPr>
      <t>required</t>
    </r>
    <r>
      <rPr>
        <sz val="10"/>
        <rFont val="Arial"/>
        <family val="2"/>
      </rPr>
      <t>).</t>
    </r>
  </si>
  <si>
    <r>
      <t>Cl</t>
    </r>
    <r>
      <rPr>
        <vertAlign val="subscript"/>
        <sz val="10"/>
        <rFont val="Arial"/>
        <family val="2"/>
      </rPr>
      <t xml:space="preserve">2 </t>
    </r>
    <r>
      <rPr>
        <sz val="10"/>
        <rFont val="Arial"/>
        <family val="2"/>
      </rPr>
      <t>Res</t>
    </r>
  </si>
  <si>
    <r>
      <t>Cl</t>
    </r>
    <r>
      <rPr>
        <vertAlign val="subscript"/>
        <sz val="10"/>
        <color indexed="9"/>
        <rFont val="Arial"/>
        <family val="2"/>
      </rPr>
      <t>2</t>
    </r>
  </si>
  <si>
    <t>Monthly Report for Water Treatment Technique Compliance - Disinfection</t>
  </si>
  <si>
    <t xml:space="preserve">          Ratio</t>
  </si>
  <si>
    <t xml:space="preserve">           Ratio</t>
  </si>
  <si>
    <t>FIRST DISINFECTION SEQUENCE</t>
  </si>
  <si>
    <t>Detention Time</t>
  </si>
  <si>
    <t>(Minutes)</t>
  </si>
  <si>
    <t>(mg/l)</t>
  </si>
  <si>
    <t>(Deg C)</t>
  </si>
  <si>
    <r>
      <t>Peak Flow Cl</t>
    </r>
    <r>
      <rPr>
        <vertAlign val="subscript"/>
        <sz val="10"/>
        <color indexed="8"/>
        <rFont val="Arial"/>
        <family val="2"/>
      </rPr>
      <t>2</t>
    </r>
  </si>
  <si>
    <t>Record  the date and  turbidity value for any  measurements  exceeding the plant limit.  Indicate whether the event</t>
  </si>
  <si>
    <t>being reported also exceeds 1 NTU.  Attach details of public notice for each event.  If none, enter "none."</t>
  </si>
  <si>
    <t xml:space="preserve">Combined Filter Effluent (CFE) Turbidity </t>
  </si>
  <si>
    <t>Individual Filter (IF) Turbidity</t>
  </si>
  <si>
    <t>Filter #</t>
  </si>
  <si>
    <t>*a.  Action item - filter profile must be completed within 7 days of exceedance.</t>
  </si>
  <si>
    <t>*b.  Action item - filter profile must be completed within 7 days of exceedance.</t>
  </si>
  <si>
    <t>*c.  Action item - filter self assessment must be completed within 14 days of exceedance.</t>
  </si>
  <si>
    <t>Max NTU</t>
  </si>
  <si>
    <t>1st - 4 hr</t>
  </si>
  <si>
    <t>2nd - 4 hr</t>
  </si>
  <si>
    <t>3rd - 4 hr</t>
  </si>
  <si>
    <t>4th - 4 hr</t>
  </si>
  <si>
    <t>5th - 4 hr</t>
  </si>
  <si>
    <t>6th - 4 hr</t>
  </si>
  <si>
    <t>Raw Water</t>
  </si>
  <si>
    <t>Division of Drinking Water</t>
  </si>
  <si>
    <t>Systems &lt;10,000 not required to meet these standards until January 2005</t>
  </si>
  <si>
    <t>Notify DEQ within 24 hours of any turbidity exceedances (801-536-4200)</t>
  </si>
  <si>
    <t>Max Turb</t>
  </si>
  <si>
    <t>Conventional</t>
  </si>
  <si>
    <r>
      <t xml:space="preserve">b* </t>
    </r>
    <r>
      <rPr>
        <i/>
        <sz val="10"/>
        <rFont val="Times New Roman"/>
        <family val="1"/>
      </rPr>
      <t>Systems &gt;10,000 only</t>
    </r>
  </si>
  <si>
    <t>and  must be completed within 120 days of exceedance</t>
  </si>
  <si>
    <t>*d.  Action item - Systems  &gt;10,000 -third party comprehensive preformance evaulation arranged for within 30 days</t>
  </si>
  <si>
    <t>Systems &lt;10,000 -third party comprehensive preformance evaulation arranged for within 60 days</t>
  </si>
  <si>
    <t>Combined Filter Effluent (CFE) Turbidimeter Last Checked for Accuracy or Calibrated:</t>
  </si>
  <si>
    <t>Individual Filter (IF) Turbidimeter Last Checked for Accuracy or Calibrated:</t>
  </si>
  <si>
    <t>Individual filter turbidity data (15 minute) compiled and checked for compliance (Y/N):</t>
  </si>
  <si>
    <t>Direct Filtration</t>
  </si>
  <si>
    <t>Membrane Filtration</t>
  </si>
  <si>
    <t>Slow Sand Filtration</t>
  </si>
  <si>
    <t>Bag Filtration</t>
  </si>
  <si>
    <t>Diatomaceous Earth Filtration</t>
  </si>
  <si>
    <t>Other (attach description)</t>
  </si>
  <si>
    <t>None</t>
  </si>
  <si>
    <t>All turbidimeters on CFE and IF must be checked for accuracy or calibrated monthly.</t>
  </si>
  <si>
    <t>Park City</t>
  </si>
  <si>
    <t>Park Maeadows Well</t>
  </si>
  <si>
    <t>Park Meadows Well</t>
  </si>
  <si>
    <t>N/A</t>
  </si>
  <si>
    <t>Flow (PM &amp; Divide)</t>
  </si>
  <si>
    <t>(gpm)</t>
  </si>
  <si>
    <t>Diameter =</t>
  </si>
  <si>
    <t>Length =</t>
  </si>
  <si>
    <t>Peak Daily</t>
  </si>
  <si>
    <t>Total Number of Turbidity Less Than 0.3 NTU</t>
  </si>
  <si>
    <t>Percent of Turbidity Measurements Less Than 0.3 NTU:</t>
  </si>
  <si>
    <t>&lt;.3 NTU</t>
  </si>
  <si>
    <t>Y</t>
  </si>
  <si>
    <t>Kenneth Mitchell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</si>
</sst>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164" formatCode="0.000"/>
    <numFmt numFmtId="165" formatCode="0.0"/>
    <numFmt numFmtId="166" formatCode="m/d/yy"/>
    <numFmt numFmtId="167" formatCode="mmmm"/>
    <numFmt numFmtId="168" formatCode="mm/dd/yy;@"/>
    <numFmt numFmtId="169" formatCode="m/d/yy;@"/>
  </numFmts>
  <fonts count="44" x14ac:knownFonts="1">
    <font>
      <sz val="10"/>
      <name val="Times New Roman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sz val="14"/>
      <name val="Times New Roman"/>
      <family val="1"/>
    </font>
    <font>
      <sz val="10"/>
      <name val="Times New Roman"/>
      <family val="1"/>
    </font>
    <font>
      <sz val="10"/>
      <name val="Arial"/>
      <family val="2"/>
    </font>
    <font>
      <b/>
      <sz val="10"/>
      <name val="Times New Roman"/>
      <family val="1"/>
    </font>
    <font>
      <sz val="10"/>
      <color indexed="8"/>
      <name val="Arial"/>
      <family val="2"/>
    </font>
    <font>
      <vertAlign val="subscript"/>
      <sz val="10"/>
      <name val="Arial"/>
      <family val="2"/>
    </font>
    <font>
      <sz val="10"/>
      <color indexed="9"/>
      <name val="Arial"/>
      <family val="2"/>
    </font>
    <font>
      <b/>
      <sz val="10"/>
      <name val="Arial"/>
      <family val="2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b/>
      <u/>
      <sz val="10"/>
      <color indexed="8"/>
      <name val="Arial"/>
      <family val="2"/>
    </font>
    <font>
      <vertAlign val="subscript"/>
      <sz val="10"/>
      <color indexed="9"/>
      <name val="Arial"/>
      <family val="2"/>
    </font>
    <font>
      <sz val="10"/>
      <name val="MS Sans Serif"/>
      <family val="2"/>
    </font>
    <font>
      <vertAlign val="subscript"/>
      <sz val="10"/>
      <color indexed="8"/>
      <name val="Arial"/>
      <family val="2"/>
    </font>
    <font>
      <i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23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58">
    <xf numFmtId="0" fontId="0" fillId="0" borderId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4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6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7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8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9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0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1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2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6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27" fillId="22" borderId="0" applyNumberFormat="0" applyBorder="0" applyAlignment="0" applyProtection="0"/>
    <xf numFmtId="0" fontId="27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27" fillId="26" borderId="0" applyNumberFormat="0" applyBorder="0" applyAlignment="0" applyProtection="0"/>
    <xf numFmtId="0" fontId="27" fillId="27" borderId="0" applyNumberFormat="0" applyBorder="0" applyAlignment="0" applyProtection="0"/>
    <xf numFmtId="0" fontId="28" fillId="28" borderId="0" applyNumberFormat="0" applyBorder="0" applyAlignment="0" applyProtection="0"/>
    <xf numFmtId="0" fontId="29" fillId="29" borderId="58" applyNumberFormat="0" applyAlignment="0" applyProtection="0"/>
    <xf numFmtId="0" fontId="30" fillId="30" borderId="59" applyNumberFormat="0" applyAlignment="0" applyProtection="0"/>
    <xf numFmtId="3" fontId="5" fillId="2" borderId="0" applyFont="0" applyFill="0" applyBorder="0" applyAlignment="0" applyProtection="0"/>
    <xf numFmtId="5" fontId="5" fillId="2" borderId="0" applyFont="0" applyFill="0" applyBorder="0" applyAlignment="0" applyProtection="0"/>
    <xf numFmtId="0" fontId="5" fillId="2" borderId="0" applyFont="0" applyFill="0" applyBorder="0" applyAlignment="0" applyProtection="0"/>
    <xf numFmtId="0" fontId="31" fillId="0" borderId="0" applyNumberFormat="0" applyFill="0" applyBorder="0" applyAlignment="0" applyProtection="0"/>
    <xf numFmtId="2" fontId="5" fillId="2" borderId="0" applyFont="0" applyFill="0" applyBorder="0" applyAlignment="0" applyProtection="0"/>
    <xf numFmtId="0" fontId="32" fillId="31" borderId="0" applyNumberFormat="0" applyBorder="0" applyAlignment="0" applyProtection="0"/>
    <xf numFmtId="0" fontId="6" fillId="2" borderId="0" applyFont="0" applyFill="0" applyBorder="0" applyAlignment="0" applyProtection="0"/>
    <xf numFmtId="0" fontId="33" fillId="0" borderId="60" applyNumberFormat="0" applyFill="0" applyAlignment="0" applyProtection="0"/>
    <xf numFmtId="0" fontId="7" fillId="2" borderId="0" applyFont="0" applyFill="0" applyBorder="0" applyAlignment="0" applyProtection="0"/>
    <xf numFmtId="0" fontId="34" fillId="0" borderId="61" applyNumberFormat="0" applyFill="0" applyAlignment="0" applyProtection="0"/>
    <xf numFmtId="0" fontId="35" fillId="0" borderId="62" applyNumberFormat="0" applyFill="0" applyAlignment="0" applyProtection="0"/>
    <xf numFmtId="0" fontId="35" fillId="0" borderId="0" applyNumberFormat="0" applyFill="0" applyBorder="0" applyAlignment="0" applyProtection="0"/>
    <xf numFmtId="0" fontId="36" fillId="32" borderId="58" applyNumberFormat="0" applyAlignment="0" applyProtection="0"/>
    <xf numFmtId="0" fontId="37" fillId="0" borderId="63" applyNumberFormat="0" applyFill="0" applyAlignment="0" applyProtection="0"/>
    <xf numFmtId="0" fontId="38" fillId="33" borderId="0" applyNumberFormat="0" applyBorder="0" applyAlignment="0" applyProtection="0"/>
    <xf numFmtId="0" fontId="5" fillId="0" borderId="0"/>
    <xf numFmtId="0" fontId="25" fillId="0" borderId="0"/>
    <xf numFmtId="0" fontId="5" fillId="0" borderId="0"/>
    <xf numFmtId="0" fontId="5" fillId="0" borderId="0"/>
    <xf numFmtId="0" fontId="20" fillId="0" borderId="0"/>
    <xf numFmtId="0" fontId="5" fillId="0" borderId="0"/>
    <xf numFmtId="0" fontId="26" fillId="34" borderId="64" applyNumberFormat="0" applyFont="0" applyAlignment="0" applyProtection="0"/>
    <xf numFmtId="0" fontId="26" fillId="34" borderId="64" applyNumberFormat="0" applyFont="0" applyAlignment="0" applyProtection="0"/>
    <xf numFmtId="0" fontId="26" fillId="34" borderId="64" applyNumberFormat="0" applyFont="0" applyAlignment="0" applyProtection="0"/>
    <xf numFmtId="0" fontId="26" fillId="34" borderId="64" applyNumberFormat="0" applyFont="0" applyAlignment="0" applyProtection="0"/>
    <xf numFmtId="0" fontId="39" fillId="29" borderId="65" applyNumberFormat="0" applyAlignment="0" applyProtection="0"/>
    <xf numFmtId="0" fontId="40" fillId="0" borderId="0" applyNumberFormat="0" applyFill="0" applyBorder="0" applyAlignment="0" applyProtection="0"/>
    <xf numFmtId="0" fontId="5" fillId="2" borderId="0" applyFont="0" applyFill="0" applyBorder="0" applyAlignment="0" applyProtection="0"/>
    <xf numFmtId="0" fontId="41" fillId="0" borderId="66" applyNumberFormat="0" applyFill="0" applyAlignment="0" applyProtection="0"/>
    <xf numFmtId="0" fontId="42" fillId="0" borderId="0" applyNumberFormat="0" applyFill="0" applyBorder="0" applyAlignment="0" applyProtection="0"/>
    <xf numFmtId="0" fontId="4" fillId="34" borderId="64" applyNumberFormat="0" applyFont="0" applyAlignment="0" applyProtection="0"/>
    <xf numFmtId="0" fontId="4" fillId="4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12" borderId="0" applyNumberFormat="0" applyBorder="0" applyAlignment="0" applyProtection="0"/>
    <xf numFmtId="0" fontId="4" fillId="7" borderId="0" applyNumberFormat="0" applyBorder="0" applyAlignment="0" applyProtection="0"/>
    <xf numFmtId="0" fontId="4" fillId="13" borderId="0" applyNumberFormat="0" applyBorder="0" applyAlignment="0" applyProtection="0"/>
    <xf numFmtId="0" fontId="4" fillId="8" borderId="0" applyNumberFormat="0" applyBorder="0" applyAlignment="0" applyProtection="0"/>
    <xf numFmtId="0" fontId="4" fillId="14" borderId="0" applyNumberFormat="0" applyBorder="0" applyAlignment="0" applyProtection="0"/>
    <xf numFmtId="0" fontId="4" fillId="9" borderId="0" applyNumberFormat="0" applyBorder="0" applyAlignment="0" applyProtection="0"/>
    <xf numFmtId="0" fontId="4" fillId="15" borderId="0" applyNumberFormat="0" applyBorder="0" applyAlignment="0" applyProtection="0"/>
    <xf numFmtId="0" fontId="3" fillId="34" borderId="64" applyNumberFormat="0" applyFont="0" applyAlignment="0" applyProtection="0"/>
    <xf numFmtId="0" fontId="3" fillId="4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12" borderId="0" applyNumberFormat="0" applyBorder="0" applyAlignment="0" applyProtection="0"/>
    <xf numFmtId="0" fontId="3" fillId="7" borderId="0" applyNumberFormat="0" applyBorder="0" applyAlignment="0" applyProtection="0"/>
    <xf numFmtId="0" fontId="3" fillId="13" borderId="0" applyNumberFormat="0" applyBorder="0" applyAlignment="0" applyProtection="0"/>
    <xf numFmtId="0" fontId="3" fillId="8" borderId="0" applyNumberFormat="0" applyBorder="0" applyAlignment="0" applyProtection="0"/>
    <xf numFmtId="0" fontId="3" fillId="14" borderId="0" applyNumberFormat="0" applyBorder="0" applyAlignment="0" applyProtection="0"/>
    <xf numFmtId="0" fontId="3" fillId="9" borderId="0" applyNumberFormat="0" applyBorder="0" applyAlignment="0" applyProtection="0"/>
    <xf numFmtId="0" fontId="3" fillId="15" borderId="0" applyNumberFormat="0" applyBorder="0" applyAlignment="0" applyProtection="0"/>
    <xf numFmtId="0" fontId="2" fillId="34" borderId="64" applyNumberFormat="0" applyFont="0" applyAlignment="0" applyProtection="0"/>
    <xf numFmtId="0" fontId="2" fillId="4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11" borderId="0" applyNumberFormat="0" applyBorder="0" applyAlignment="0" applyProtection="0"/>
    <xf numFmtId="0" fontId="2" fillId="6" borderId="0" applyNumberFormat="0" applyBorder="0" applyAlignment="0" applyProtection="0"/>
    <xf numFmtId="0" fontId="2" fillId="12" borderId="0" applyNumberFormat="0" applyBorder="0" applyAlignment="0" applyProtection="0"/>
    <xf numFmtId="0" fontId="2" fillId="7" borderId="0" applyNumberFormat="0" applyBorder="0" applyAlignment="0" applyProtection="0"/>
    <xf numFmtId="0" fontId="2" fillId="13" borderId="0" applyNumberFormat="0" applyBorder="0" applyAlignment="0" applyProtection="0"/>
    <xf numFmtId="0" fontId="2" fillId="8" borderId="0" applyNumberFormat="0" applyBorder="0" applyAlignment="0" applyProtection="0"/>
    <xf numFmtId="0" fontId="2" fillId="14" borderId="0" applyNumberFormat="0" applyBorder="0" applyAlignment="0" applyProtection="0"/>
    <xf numFmtId="0" fontId="2" fillId="9" borderId="0" applyNumberFormat="0" applyBorder="0" applyAlignment="0" applyProtection="0"/>
    <xf numFmtId="0" fontId="2" fillId="15" borderId="0" applyNumberFormat="0" applyBorder="0" applyAlignment="0" applyProtection="0"/>
    <xf numFmtId="0" fontId="1" fillId="34" borderId="64" applyNumberFormat="0" applyFont="0" applyAlignment="0" applyProtection="0"/>
    <xf numFmtId="0" fontId="1" fillId="4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11" borderId="0" applyNumberFormat="0" applyBorder="0" applyAlignment="0" applyProtection="0"/>
    <xf numFmtId="0" fontId="1" fillId="6" borderId="0" applyNumberFormat="0" applyBorder="0" applyAlignment="0" applyProtection="0"/>
    <xf numFmtId="0" fontId="1" fillId="12" borderId="0" applyNumberFormat="0" applyBorder="0" applyAlignment="0" applyProtection="0"/>
    <xf numFmtId="0" fontId="1" fillId="7" borderId="0" applyNumberFormat="0" applyBorder="0" applyAlignment="0" applyProtection="0"/>
    <xf numFmtId="0" fontId="1" fillId="13" borderId="0" applyNumberFormat="0" applyBorder="0" applyAlignment="0" applyProtection="0"/>
    <xf numFmtId="0" fontId="1" fillId="8" borderId="0" applyNumberFormat="0" applyBorder="0" applyAlignment="0" applyProtection="0"/>
    <xf numFmtId="0" fontId="1" fillId="14" borderId="0" applyNumberFormat="0" applyBorder="0" applyAlignment="0" applyProtection="0"/>
    <xf numFmtId="0" fontId="1" fillId="9" borderId="0" applyNumberFormat="0" applyBorder="0" applyAlignment="0" applyProtection="0"/>
    <xf numFmtId="0" fontId="1" fillId="15" borderId="0" applyNumberFormat="0" applyBorder="0" applyAlignment="0" applyProtection="0"/>
  </cellStyleXfs>
  <cellXfs count="359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/>
    <xf numFmtId="0" fontId="0" fillId="0" borderId="0" xfId="0" applyAlignment="1">
      <alignment vertical="center" wrapText="1"/>
    </xf>
    <xf numFmtId="0" fontId="5" fillId="0" borderId="1" xfId="93" applyBorder="1" applyAlignment="1" applyProtection="1">
      <alignment horizontal="center"/>
      <protection hidden="1"/>
    </xf>
    <xf numFmtId="0" fontId="5" fillId="0" borderId="2" xfId="93" applyBorder="1" applyProtection="1">
      <protection hidden="1"/>
    </xf>
    <xf numFmtId="0" fontId="5" fillId="0" borderId="3" xfId="93" applyBorder="1" applyProtection="1">
      <protection hidden="1"/>
    </xf>
    <xf numFmtId="0" fontId="5" fillId="0" borderId="3" xfId="93" applyBorder="1" applyAlignment="1" applyProtection="1">
      <alignment horizontal="center"/>
      <protection hidden="1"/>
    </xf>
    <xf numFmtId="0" fontId="5" fillId="0" borderId="4" xfId="93" applyBorder="1" applyAlignment="1" applyProtection="1">
      <alignment horizontal="center"/>
      <protection hidden="1"/>
    </xf>
    <xf numFmtId="0" fontId="5" fillId="0" borderId="5" xfId="93" applyBorder="1" applyProtection="1">
      <protection hidden="1"/>
    </xf>
    <xf numFmtId="0" fontId="5" fillId="0" borderId="5" xfId="93" applyBorder="1" applyAlignment="1" applyProtection="1">
      <alignment horizontal="center"/>
      <protection hidden="1"/>
    </xf>
    <xf numFmtId="0" fontId="5" fillId="0" borderId="6" xfId="93" applyBorder="1" applyAlignment="1" applyProtection="1">
      <alignment horizontal="center"/>
      <protection hidden="1"/>
    </xf>
    <xf numFmtId="0" fontId="5" fillId="0" borderId="7" xfId="93" applyBorder="1" applyProtection="1">
      <protection hidden="1"/>
    </xf>
    <xf numFmtId="0" fontId="5" fillId="0" borderId="8" xfId="93" applyBorder="1" applyProtection="1">
      <protection hidden="1"/>
    </xf>
    <xf numFmtId="0" fontId="5" fillId="0" borderId="8" xfId="93" applyBorder="1" applyAlignment="1" applyProtection="1">
      <alignment horizontal="center"/>
      <protection hidden="1"/>
    </xf>
    <xf numFmtId="0" fontId="5" fillId="0" borderId="0" xfId="93" applyFont="1" applyProtection="1">
      <protection hidden="1"/>
    </xf>
    <xf numFmtId="0" fontId="5" fillId="0" borderId="0" xfId="93" applyFont="1" applyBorder="1" applyProtection="1">
      <protection hidden="1"/>
    </xf>
    <xf numFmtId="0" fontId="5" fillId="0" borderId="9" xfId="93" applyFont="1" applyBorder="1" applyAlignment="1" applyProtection="1">
      <alignment horizontal="center"/>
      <protection hidden="1"/>
    </xf>
    <xf numFmtId="0" fontId="5" fillId="0" borderId="10" xfId="93" applyFont="1" applyBorder="1" applyAlignment="1" applyProtection="1">
      <alignment horizontal="center"/>
      <protection hidden="1"/>
    </xf>
    <xf numFmtId="0" fontId="5" fillId="0" borderId="11" xfId="93" applyFont="1" applyBorder="1" applyAlignment="1" applyProtection="1">
      <alignment horizontal="center"/>
      <protection hidden="1"/>
    </xf>
    <xf numFmtId="0" fontId="5" fillId="0" borderId="0" xfId="93" applyFont="1" applyFill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2" xfId="0" applyBorder="1" applyAlignment="1">
      <alignment horizontal="center"/>
    </xf>
    <xf numFmtId="0" fontId="5" fillId="0" borderId="13" xfId="96" applyBorder="1" applyAlignment="1" applyProtection="1">
      <alignment horizontal="left"/>
      <protection locked="0"/>
    </xf>
    <xf numFmtId="0" fontId="5" fillId="0" borderId="14" xfId="96" applyBorder="1" applyAlignment="1" applyProtection="1">
      <alignment horizontal="left"/>
      <protection locked="0"/>
    </xf>
    <xf numFmtId="0" fontId="5" fillId="0" borderId="15" xfId="96" applyBorder="1" applyAlignment="1" applyProtection="1">
      <alignment horizontal="left"/>
      <protection locked="0"/>
    </xf>
    <xf numFmtId="0" fontId="16" fillId="0" borderId="0" xfId="96" applyFont="1"/>
    <xf numFmtId="0" fontId="12" fillId="0" borderId="0" xfId="96" applyFont="1"/>
    <xf numFmtId="165" fontId="12" fillId="0" borderId="0" xfId="96" applyNumberFormat="1" applyFont="1"/>
    <xf numFmtId="2" fontId="12" fillId="0" borderId="0" xfId="96" applyNumberFormat="1" applyFont="1"/>
    <xf numFmtId="164" fontId="12" fillId="0" borderId="0" xfId="96" applyNumberFormat="1" applyFont="1"/>
    <xf numFmtId="0" fontId="14" fillId="0" borderId="0" xfId="96" applyFont="1" applyProtection="1">
      <protection hidden="1"/>
    </xf>
    <xf numFmtId="0" fontId="14" fillId="0" borderId="0" xfId="96" applyFont="1" applyBorder="1" applyProtection="1">
      <protection hidden="1"/>
    </xf>
    <xf numFmtId="0" fontId="12" fillId="0" borderId="0" xfId="96" applyFont="1" applyProtection="1">
      <protection locked="0"/>
    </xf>
    <xf numFmtId="165" fontId="12" fillId="0" borderId="0" xfId="96" applyNumberFormat="1" applyFont="1" applyProtection="1">
      <protection locked="0"/>
    </xf>
    <xf numFmtId="2" fontId="12" fillId="0" borderId="0" xfId="96" applyNumberFormat="1" applyFont="1" applyProtection="1">
      <protection locked="0"/>
    </xf>
    <xf numFmtId="164" fontId="12" fillId="0" borderId="0" xfId="96" applyNumberFormat="1" applyFont="1" applyProtection="1">
      <protection locked="0"/>
    </xf>
    <xf numFmtId="0" fontId="12" fillId="0" borderId="0" xfId="96" applyFont="1" applyBorder="1" applyProtection="1">
      <protection locked="0"/>
    </xf>
    <xf numFmtId="2" fontId="12" fillId="0" borderId="0" xfId="96" applyNumberFormat="1" applyFont="1" applyBorder="1" applyProtection="1">
      <protection locked="0"/>
    </xf>
    <xf numFmtId="0" fontId="18" fillId="0" borderId="0" xfId="96" applyFont="1" applyProtection="1"/>
    <xf numFmtId="0" fontId="12" fillId="0" borderId="0" xfId="96" applyFont="1" applyProtection="1"/>
    <xf numFmtId="165" fontId="12" fillId="0" borderId="0" xfId="96" applyNumberFormat="1" applyFont="1" applyProtection="1"/>
    <xf numFmtId="2" fontId="12" fillId="0" borderId="0" xfId="96" applyNumberFormat="1" applyFont="1" applyProtection="1"/>
    <xf numFmtId="164" fontId="12" fillId="0" borderId="0" xfId="96" applyNumberFormat="1" applyFont="1" applyProtection="1"/>
    <xf numFmtId="0" fontId="12" fillId="0" borderId="1" xfId="96" applyFont="1" applyBorder="1" applyAlignment="1" applyProtection="1">
      <alignment horizontal="center"/>
    </xf>
    <xf numFmtId="165" fontId="12" fillId="0" borderId="3" xfId="96" applyNumberFormat="1" applyFont="1" applyBorder="1" applyAlignment="1">
      <alignment horizontal="center"/>
    </xf>
    <xf numFmtId="2" fontId="12" fillId="0" borderId="3" xfId="96" applyNumberFormat="1" applyFont="1" applyBorder="1" applyAlignment="1">
      <alignment horizontal="center"/>
    </xf>
    <xf numFmtId="164" fontId="12" fillId="0" borderId="3" xfId="96" applyNumberFormat="1" applyFont="1" applyBorder="1" applyAlignment="1">
      <alignment horizontal="center"/>
    </xf>
    <xf numFmtId="2" fontId="12" fillId="0" borderId="16" xfId="96" applyNumberFormat="1" applyFont="1" applyBorder="1" applyAlignment="1">
      <alignment horizontal="center"/>
    </xf>
    <xf numFmtId="0" fontId="12" fillId="0" borderId="4" xfId="96" applyFont="1" applyBorder="1" applyAlignment="1" applyProtection="1">
      <alignment horizontal="center" vertical="top"/>
    </xf>
    <xf numFmtId="165" fontId="12" fillId="0" borderId="5" xfId="96" applyNumberFormat="1" applyFont="1" applyBorder="1" applyAlignment="1">
      <alignment horizontal="center"/>
    </xf>
    <xf numFmtId="2" fontId="12" fillId="0" borderId="5" xfId="96" applyNumberFormat="1" applyFont="1" applyBorder="1" applyAlignment="1">
      <alignment horizontal="center"/>
    </xf>
    <xf numFmtId="164" fontId="12" fillId="0" borderId="5" xfId="96" applyNumberFormat="1" applyFont="1" applyBorder="1" applyAlignment="1">
      <alignment horizontal="center"/>
    </xf>
    <xf numFmtId="2" fontId="12" fillId="0" borderId="17" xfId="96" applyNumberFormat="1" applyFont="1" applyBorder="1" applyAlignment="1">
      <alignment horizontal="center"/>
    </xf>
    <xf numFmtId="0" fontId="12" fillId="0" borderId="6" xfId="96" applyFont="1" applyBorder="1" applyAlignment="1" applyProtection="1">
      <alignment horizontal="center"/>
    </xf>
    <xf numFmtId="165" fontId="12" fillId="0" borderId="8" xfId="96" applyNumberFormat="1" applyFont="1" applyBorder="1" applyAlignment="1">
      <alignment horizontal="center"/>
    </xf>
    <xf numFmtId="2" fontId="12" fillId="0" borderId="8" xfId="96" applyNumberFormat="1" applyFont="1" applyBorder="1" applyAlignment="1">
      <alignment horizontal="center"/>
    </xf>
    <xf numFmtId="164" fontId="12" fillId="0" borderId="8" xfId="96" applyNumberFormat="1" applyFont="1" applyBorder="1" applyAlignment="1">
      <alignment horizontal="center"/>
    </xf>
    <xf numFmtId="2" fontId="12" fillId="0" borderId="15" xfId="96" applyNumberFormat="1" applyFont="1" applyBorder="1" applyAlignment="1">
      <alignment horizontal="center"/>
    </xf>
    <xf numFmtId="2" fontId="14" fillId="0" borderId="0" xfId="96" applyNumberFormat="1" applyFont="1" applyBorder="1" applyAlignment="1" applyProtection="1">
      <alignment horizontal="center"/>
      <protection hidden="1"/>
    </xf>
    <xf numFmtId="0" fontId="12" fillId="0" borderId="18" xfId="96" applyFont="1" applyBorder="1" applyAlignment="1" applyProtection="1">
      <alignment horizontal="left"/>
    </xf>
    <xf numFmtId="2" fontId="10" fillId="0" borderId="19" xfId="95" applyNumberFormat="1" applyFont="1" applyBorder="1" applyAlignment="1" applyProtection="1">
      <alignment horizontal="center"/>
      <protection locked="0"/>
    </xf>
    <xf numFmtId="2" fontId="12" fillId="3" borderId="13" xfId="96" applyNumberFormat="1" applyFont="1" applyFill="1" applyBorder="1" applyAlignment="1" applyProtection="1">
      <alignment horizontal="center"/>
      <protection hidden="1"/>
    </xf>
    <xf numFmtId="2" fontId="14" fillId="0" borderId="0" xfId="96" applyNumberFormat="1" applyFont="1" applyProtection="1">
      <protection hidden="1"/>
    </xf>
    <xf numFmtId="0" fontId="12" fillId="0" borderId="21" xfId="96" applyFont="1" applyBorder="1" applyAlignment="1" applyProtection="1">
      <alignment horizontal="left"/>
    </xf>
    <xf numFmtId="2" fontId="20" fillId="0" borderId="19" xfId="95" applyNumberFormat="1" applyBorder="1" applyAlignment="1" applyProtection="1">
      <alignment horizontal="center"/>
      <protection locked="0"/>
    </xf>
    <xf numFmtId="2" fontId="17" fillId="3" borderId="23" xfId="96" applyNumberFormat="1" applyFont="1" applyFill="1" applyBorder="1" applyAlignment="1" applyProtection="1">
      <alignment horizontal="center"/>
      <protection hidden="1"/>
    </xf>
    <xf numFmtId="0" fontId="12" fillId="0" borderId="4" xfId="96" applyFont="1" applyBorder="1" applyAlignment="1" applyProtection="1">
      <alignment horizontal="center"/>
    </xf>
    <xf numFmtId="2" fontId="17" fillId="3" borderId="24" xfId="96" applyNumberFormat="1" applyFont="1" applyFill="1" applyBorder="1" applyAlignment="1" applyProtection="1">
      <alignment horizontal="center"/>
      <protection hidden="1"/>
    </xf>
    <xf numFmtId="2" fontId="17" fillId="3" borderId="25" xfId="96" applyNumberFormat="1" applyFont="1" applyFill="1" applyBorder="1" applyAlignment="1" applyProtection="1">
      <alignment horizontal="center"/>
      <protection hidden="1"/>
    </xf>
    <xf numFmtId="2" fontId="17" fillId="3" borderId="26" xfId="96" applyNumberFormat="1" applyFont="1" applyFill="1" applyBorder="1" applyAlignment="1" applyProtection="1">
      <alignment horizontal="center"/>
      <protection hidden="1"/>
    </xf>
    <xf numFmtId="2" fontId="17" fillId="3" borderId="12" xfId="96" applyNumberFormat="1" applyFont="1" applyFill="1" applyBorder="1" applyAlignment="1" applyProtection="1">
      <alignment horizontal="center"/>
      <protection hidden="1"/>
    </xf>
    <xf numFmtId="2" fontId="12" fillId="0" borderId="0" xfId="96" applyNumberFormat="1" applyFont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Fill="1"/>
    <xf numFmtId="0" fontId="9" fillId="0" borderId="0" xfId="0" applyFont="1" applyAlignment="1">
      <alignment vertical="center" wrapText="1"/>
    </xf>
    <xf numFmtId="0" fontId="9" fillId="0" borderId="0" xfId="0" applyFont="1"/>
    <xf numFmtId="0" fontId="8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9" xfId="0" applyBorder="1" applyAlignment="1" applyProtection="1">
      <alignment horizontal="center" vertical="center" wrapText="1"/>
      <protection locked="0"/>
    </xf>
    <xf numFmtId="20" fontId="0" fillId="0" borderId="9" xfId="0" applyNumberFormat="1" applyBorder="1" applyAlignment="1" applyProtection="1">
      <alignment horizontal="center" vertical="center" wrapText="1"/>
      <protection locked="0"/>
    </xf>
    <xf numFmtId="0" fontId="0" fillId="0" borderId="27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28" xfId="0" applyBorder="1" applyAlignment="1" applyProtection="1">
      <alignment horizontal="center" vertical="center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29" xfId="0" applyBorder="1" applyAlignment="1" applyProtection="1">
      <alignment horizontal="center" vertical="center" wrapText="1"/>
      <protection locked="0"/>
    </xf>
    <xf numFmtId="166" fontId="0" fillId="0" borderId="30" xfId="0" applyNumberFormat="1" applyBorder="1" applyAlignment="1" applyProtection="1">
      <alignment horizontal="center"/>
      <protection locked="0"/>
    </xf>
    <xf numFmtId="0" fontId="11" fillId="0" borderId="0" xfId="0" applyFont="1" applyAlignment="1" applyProtection="1">
      <alignment horizontal="right"/>
      <protection locked="0"/>
    </xf>
    <xf numFmtId="164" fontId="0" fillId="0" borderId="22" xfId="0" applyNumberFormat="1" applyBorder="1" applyAlignment="1" applyProtection="1">
      <alignment horizontal="center"/>
    </xf>
    <xf numFmtId="164" fontId="0" fillId="0" borderId="24" xfId="0" applyNumberFormat="1" applyBorder="1" applyAlignment="1" applyProtection="1">
      <alignment horizontal="center"/>
    </xf>
    <xf numFmtId="0" fontId="0" fillId="0" borderId="24" xfId="0" applyBorder="1" applyAlignment="1" applyProtection="1">
      <alignment horizontal="center"/>
    </xf>
    <xf numFmtId="0" fontId="0" fillId="0" borderId="0" xfId="0" applyBorder="1" applyAlignment="1" applyProtection="1">
      <protection locked="0"/>
    </xf>
    <xf numFmtId="164" fontId="17" fillId="3" borderId="24" xfId="0" applyNumberFormat="1" applyFont="1" applyFill="1" applyBorder="1" applyAlignment="1" applyProtection="1">
      <alignment horizontal="center"/>
    </xf>
    <xf numFmtId="164" fontId="17" fillId="3" borderId="26" xfId="0" applyNumberFormat="1" applyFont="1" applyFill="1" applyBorder="1" applyAlignment="1" applyProtection="1">
      <alignment horizontal="center"/>
    </xf>
    <xf numFmtId="165" fontId="17" fillId="3" borderId="22" xfId="0" applyNumberFormat="1" applyFont="1" applyFill="1" applyBorder="1" applyAlignment="1" applyProtection="1">
      <alignment horizontal="center"/>
    </xf>
    <xf numFmtId="2" fontId="17" fillId="3" borderId="22" xfId="0" applyNumberFormat="1" applyFont="1" applyFill="1" applyBorder="1" applyAlignment="1" applyProtection="1">
      <alignment horizontal="center"/>
    </xf>
    <xf numFmtId="165" fontId="17" fillId="3" borderId="24" xfId="0" applyNumberFormat="1" applyFont="1" applyFill="1" applyBorder="1" applyAlignment="1" applyProtection="1">
      <alignment horizontal="center"/>
    </xf>
    <xf numFmtId="2" fontId="17" fillId="3" borderId="24" xfId="0" applyNumberFormat="1" applyFont="1" applyFill="1" applyBorder="1" applyAlignment="1" applyProtection="1">
      <alignment horizontal="center"/>
    </xf>
    <xf numFmtId="2" fontId="17" fillId="3" borderId="25" xfId="0" applyNumberFormat="1" applyFont="1" applyFill="1" applyBorder="1" applyAlignment="1" applyProtection="1">
      <alignment horizontal="center"/>
    </xf>
    <xf numFmtId="165" fontId="17" fillId="3" borderId="26" xfId="0" applyNumberFormat="1" applyFont="1" applyFill="1" applyBorder="1" applyAlignment="1" applyProtection="1">
      <alignment horizontal="center"/>
    </xf>
    <xf numFmtId="2" fontId="17" fillId="3" borderId="26" xfId="0" applyNumberFormat="1" applyFont="1" applyFill="1" applyBorder="1" applyAlignment="1" applyProtection="1">
      <alignment horizontal="center"/>
    </xf>
    <xf numFmtId="2" fontId="17" fillId="3" borderId="12" xfId="0" applyNumberFormat="1" applyFont="1" applyFill="1" applyBorder="1" applyAlignment="1" applyProtection="1">
      <alignment horizontal="center"/>
    </xf>
    <xf numFmtId="0" fontId="5" fillId="0" borderId="0" xfId="96" applyProtection="1">
      <protection locked="0" hidden="1"/>
    </xf>
    <xf numFmtId="0" fontId="5" fillId="0" borderId="0" xfId="96" applyAlignment="1" applyProtection="1">
      <alignment horizontal="right"/>
      <protection locked="0" hidden="1"/>
    </xf>
    <xf numFmtId="0" fontId="9" fillId="0" borderId="0" xfId="0" applyFont="1" applyAlignment="1">
      <alignment horizontal="right"/>
    </xf>
    <xf numFmtId="0" fontId="0" fillId="0" borderId="31" xfId="0" applyBorder="1" applyProtection="1">
      <protection locked="0"/>
    </xf>
    <xf numFmtId="168" fontId="5" fillId="0" borderId="18" xfId="93" quotePrefix="1" applyNumberFormat="1" applyBorder="1" applyAlignment="1" applyProtection="1">
      <alignment horizontal="center"/>
      <protection locked="0"/>
    </xf>
    <xf numFmtId="168" fontId="5" fillId="0" borderId="6" xfId="93" applyNumberFormat="1" applyBorder="1" applyAlignment="1" applyProtection="1">
      <alignment horizontal="center"/>
      <protection locked="0"/>
    </xf>
    <xf numFmtId="165" fontId="5" fillId="0" borderId="22" xfId="93" quotePrefix="1" applyNumberFormat="1" applyBorder="1" applyAlignment="1" applyProtection="1">
      <alignment horizontal="center"/>
      <protection locked="0"/>
    </xf>
    <xf numFmtId="165" fontId="5" fillId="0" borderId="8" xfId="93" applyNumberFormat="1" applyBorder="1" applyAlignment="1" applyProtection="1">
      <alignment horizontal="center"/>
      <protection locked="0"/>
    </xf>
    <xf numFmtId="165" fontId="5" fillId="0" borderId="22" xfId="93" quotePrefix="1" applyNumberFormat="1" applyBorder="1" applyAlignment="1" applyProtection="1">
      <alignment horizontal="centerContinuous"/>
      <protection locked="0"/>
    </xf>
    <xf numFmtId="165" fontId="5" fillId="0" borderId="26" xfId="93" applyNumberFormat="1" applyBorder="1" applyAlignment="1" applyProtection="1">
      <alignment horizontal="center"/>
      <protection locked="0"/>
    </xf>
    <xf numFmtId="168" fontId="5" fillId="0" borderId="30" xfId="93" quotePrefix="1" applyNumberFormat="1" applyBorder="1" applyAlignment="1" applyProtection="1">
      <alignment horizontal="center"/>
      <protection locked="0"/>
    </xf>
    <xf numFmtId="165" fontId="5" fillId="0" borderId="24" xfId="93" quotePrefix="1" applyNumberFormat="1" applyBorder="1" applyAlignment="1" applyProtection="1">
      <alignment horizontal="center"/>
      <protection locked="0"/>
    </xf>
    <xf numFmtId="165" fontId="5" fillId="0" borderId="24" xfId="93" quotePrefix="1" applyNumberFormat="1" applyBorder="1" applyAlignment="1" applyProtection="1">
      <alignment horizontal="centerContinuous"/>
      <protection locked="0"/>
    </xf>
    <xf numFmtId="168" fontId="0" fillId="0" borderId="21" xfId="0" quotePrefix="1" applyNumberFormat="1" applyBorder="1" applyAlignment="1" applyProtection="1">
      <alignment horizontal="center"/>
      <protection locked="0"/>
    </xf>
    <xf numFmtId="1" fontId="0" fillId="0" borderId="32" xfId="0" applyNumberFormat="1" applyBorder="1" applyAlignment="1" applyProtection="1">
      <alignment horizontal="center"/>
      <protection locked="0"/>
    </xf>
    <xf numFmtId="165" fontId="0" fillId="0" borderId="19" xfId="0" applyNumberFormat="1" applyBorder="1" applyAlignment="1" applyProtection="1">
      <alignment horizontal="center"/>
      <protection locked="0"/>
    </xf>
    <xf numFmtId="165" fontId="0" fillId="0" borderId="14" xfId="0" applyNumberFormat="1" applyBorder="1" applyAlignment="1" applyProtection="1">
      <alignment horizontal="center"/>
      <protection locked="0"/>
    </xf>
    <xf numFmtId="168" fontId="0" fillId="0" borderId="30" xfId="0" quotePrefix="1" applyNumberFormat="1" applyBorder="1" applyAlignment="1" applyProtection="1">
      <alignment horizontal="center" vertical="center" wrapText="1"/>
      <protection locked="0"/>
    </xf>
    <xf numFmtId="1" fontId="0" fillId="0" borderId="33" xfId="0" applyNumberFormat="1" applyBorder="1" applyAlignment="1" applyProtection="1">
      <alignment horizontal="center"/>
      <protection locked="0"/>
    </xf>
    <xf numFmtId="165" fontId="0" fillId="0" borderId="34" xfId="0" applyNumberFormat="1" applyBorder="1" applyAlignment="1" applyProtection="1">
      <alignment horizontal="center"/>
      <protection locked="0"/>
    </xf>
    <xf numFmtId="165" fontId="0" fillId="0" borderId="35" xfId="0" applyNumberFormat="1" applyBorder="1" applyAlignment="1" applyProtection="1">
      <alignment horizontal="center"/>
      <protection locked="0"/>
    </xf>
    <xf numFmtId="168" fontId="0" fillId="0" borderId="36" xfId="0" quotePrefix="1" applyNumberFormat="1" applyBorder="1" applyAlignment="1" applyProtection="1">
      <alignment horizontal="center"/>
      <protection locked="0"/>
    </xf>
    <xf numFmtId="1" fontId="0" fillId="0" borderId="37" xfId="0" applyNumberFormat="1" applyBorder="1" applyAlignment="1" applyProtection="1">
      <alignment horizontal="center"/>
      <protection locked="0"/>
    </xf>
    <xf numFmtId="165" fontId="0" fillId="0" borderId="38" xfId="0" applyNumberFormat="1" applyBorder="1" applyAlignment="1" applyProtection="1">
      <alignment horizontal="center"/>
      <protection locked="0"/>
    </xf>
    <xf numFmtId="165" fontId="0" fillId="0" borderId="39" xfId="0" applyNumberFormat="1" applyBorder="1" applyAlignment="1" applyProtection="1">
      <alignment horizontal="center"/>
      <protection locked="0"/>
    </xf>
    <xf numFmtId="0" fontId="22" fillId="0" borderId="0" xfId="0" applyFont="1" applyAlignment="1" applyProtection="1">
      <protection locked="0"/>
    </xf>
    <xf numFmtId="0" fontId="22" fillId="0" borderId="0" xfId="0" applyFont="1" applyAlignment="1" applyProtection="1"/>
    <xf numFmtId="0" fontId="0" fillId="0" borderId="0" xfId="0" applyProtection="1"/>
    <xf numFmtId="0" fontId="0" fillId="0" borderId="0" xfId="0" applyAlignment="1" applyProtection="1">
      <alignment horizontal="right"/>
    </xf>
    <xf numFmtId="167" fontId="0" fillId="0" borderId="0" xfId="0" applyNumberFormat="1" applyBorder="1" applyAlignment="1" applyProtection="1">
      <alignment horizontal="center"/>
    </xf>
    <xf numFmtId="0" fontId="23" fillId="0" borderId="40" xfId="0" applyNumberFormat="1" applyFont="1" applyBorder="1" applyAlignment="1" applyProtection="1">
      <alignment horizontal="center"/>
    </xf>
    <xf numFmtId="0" fontId="0" fillId="0" borderId="0" xfId="0" applyBorder="1" applyProtection="1"/>
    <xf numFmtId="0" fontId="12" fillId="0" borderId="1" xfId="93" applyFont="1" applyBorder="1" applyAlignment="1" applyProtection="1">
      <alignment horizontal="center"/>
    </xf>
    <xf numFmtId="165" fontId="12" fillId="0" borderId="41" xfId="93" applyNumberFormat="1" applyFont="1" applyBorder="1" applyAlignment="1" applyProtection="1">
      <alignment horizontal="center"/>
    </xf>
    <xf numFmtId="2" fontId="9" fillId="0" borderId="41" xfId="93" applyNumberFormat="1" applyFont="1" applyBorder="1" applyAlignment="1" applyProtection="1">
      <alignment horizontal="center"/>
    </xf>
    <xf numFmtId="2" fontId="12" fillId="0" borderId="20" xfId="93" applyNumberFormat="1" applyFont="1" applyBorder="1" applyAlignment="1" applyProtection="1">
      <alignment horizontal="center"/>
    </xf>
    <xf numFmtId="164" fontId="12" fillId="0" borderId="41" xfId="93" applyNumberFormat="1" applyFont="1" applyBorder="1" applyAlignment="1" applyProtection="1">
      <alignment horizontal="center"/>
    </xf>
    <xf numFmtId="2" fontId="12" fillId="0" borderId="13" xfId="93" applyNumberFormat="1" applyFont="1" applyBorder="1" applyAlignment="1" applyProtection="1">
      <alignment horizontal="center"/>
    </xf>
    <xf numFmtId="0" fontId="12" fillId="0" borderId="4" xfId="93" applyFont="1" applyBorder="1" applyAlignment="1" applyProtection="1">
      <alignment horizontal="center" vertical="top"/>
    </xf>
    <xf numFmtId="165" fontId="12" fillId="0" borderId="5" xfId="93" applyNumberFormat="1" applyFont="1" applyBorder="1" applyAlignment="1" applyProtection="1">
      <alignment horizontal="center"/>
    </xf>
    <xf numFmtId="2" fontId="9" fillId="0" borderId="5" xfId="93" applyNumberFormat="1" applyFont="1" applyBorder="1" applyAlignment="1" applyProtection="1">
      <alignment horizontal="center"/>
    </xf>
    <xf numFmtId="2" fontId="12" fillId="0" borderId="5" xfId="93" applyNumberFormat="1" applyFont="1" applyBorder="1" applyAlignment="1" applyProtection="1">
      <alignment horizontal="center"/>
    </xf>
    <xf numFmtId="2" fontId="12" fillId="0" borderId="17" xfId="93" applyNumberFormat="1" applyFont="1" applyBorder="1" applyAlignment="1" applyProtection="1">
      <alignment horizontal="center"/>
    </xf>
    <xf numFmtId="0" fontId="12" fillId="0" borderId="6" xfId="93" applyFont="1" applyBorder="1" applyAlignment="1" applyProtection="1">
      <alignment horizontal="center"/>
    </xf>
    <xf numFmtId="165" fontId="12" fillId="0" borderId="11" xfId="93" applyNumberFormat="1" applyFont="1" applyBorder="1" applyAlignment="1" applyProtection="1">
      <alignment horizontal="center"/>
    </xf>
    <xf numFmtId="2" fontId="12" fillId="0" borderId="8" xfId="93" applyNumberFormat="1" applyFont="1" applyBorder="1" applyAlignment="1" applyProtection="1">
      <alignment horizontal="center"/>
    </xf>
    <xf numFmtId="166" fontId="0" fillId="0" borderId="18" xfId="0" applyNumberFormat="1" applyBorder="1" applyAlignment="1" applyProtection="1">
      <alignment horizontal="center"/>
    </xf>
    <xf numFmtId="0" fontId="12" fillId="3" borderId="1" xfId="0" applyFont="1" applyFill="1" applyBorder="1" applyAlignment="1" applyProtection="1">
      <alignment horizontal="center"/>
    </xf>
    <xf numFmtId="0" fontId="12" fillId="3" borderId="4" xfId="0" applyFont="1" applyFill="1" applyBorder="1" applyAlignment="1" applyProtection="1">
      <alignment horizontal="center"/>
    </xf>
    <xf numFmtId="0" fontId="12" fillId="3" borderId="6" xfId="0" applyFont="1" applyFill="1" applyBorder="1" applyAlignment="1" applyProtection="1">
      <alignment horizontal="center"/>
    </xf>
    <xf numFmtId="169" fontId="5" fillId="0" borderId="30" xfId="96" quotePrefix="1" applyNumberFormat="1" applyBorder="1" applyAlignment="1" applyProtection="1">
      <alignment horizontal="center"/>
      <protection locked="0"/>
    </xf>
    <xf numFmtId="169" fontId="5" fillId="0" borderId="6" xfId="96" applyNumberFormat="1" applyBorder="1" applyAlignment="1" applyProtection="1">
      <alignment horizontal="center"/>
      <protection locked="0"/>
    </xf>
    <xf numFmtId="165" fontId="5" fillId="0" borderId="24" xfId="96" applyNumberFormat="1" applyBorder="1" applyAlignment="1" applyProtection="1">
      <alignment horizontal="center"/>
      <protection locked="0"/>
    </xf>
    <xf numFmtId="165" fontId="5" fillId="0" borderId="24" xfId="96" quotePrefix="1" applyNumberFormat="1" applyBorder="1" applyAlignment="1" applyProtection="1">
      <alignment horizontal="center"/>
      <protection locked="0"/>
    </xf>
    <xf numFmtId="165" fontId="5" fillId="0" borderId="8" xfId="96" applyNumberFormat="1" applyBorder="1" applyAlignment="1" applyProtection="1">
      <alignment horizontal="center"/>
      <protection locked="0"/>
    </xf>
    <xf numFmtId="169" fontId="5" fillId="0" borderId="24" xfId="96" applyNumberFormat="1" applyBorder="1" applyAlignment="1" applyProtection="1">
      <alignment horizontal="center"/>
      <protection locked="0"/>
    </xf>
    <xf numFmtId="169" fontId="5" fillId="0" borderId="24" xfId="96" quotePrefix="1" applyNumberFormat="1" applyBorder="1" applyAlignment="1" applyProtection="1">
      <alignment horizontal="center"/>
      <protection locked="0"/>
    </xf>
    <xf numFmtId="169" fontId="5" fillId="0" borderId="11" xfId="96" applyNumberFormat="1" applyBorder="1" applyAlignment="1" applyProtection="1">
      <alignment horizontal="center"/>
      <protection locked="0"/>
    </xf>
    <xf numFmtId="2" fontId="5" fillId="0" borderId="40" xfId="96" applyNumberFormat="1" applyBorder="1" applyProtection="1">
      <protection locked="0"/>
    </xf>
    <xf numFmtId="0" fontId="0" fillId="0" borderId="0" xfId="0" applyAlignment="1" applyProtection="1">
      <alignment horizontal="center"/>
    </xf>
    <xf numFmtId="0" fontId="5" fillId="0" borderId="0" xfId="94" applyProtection="1"/>
    <xf numFmtId="0" fontId="5" fillId="0" borderId="0" xfId="96" applyProtection="1"/>
    <xf numFmtId="0" fontId="9" fillId="0" borderId="0" xfId="94" applyFont="1" applyProtection="1"/>
    <xf numFmtId="0" fontId="5" fillId="0" borderId="1" xfId="96" applyBorder="1" applyAlignment="1" applyProtection="1">
      <alignment horizontal="center"/>
    </xf>
    <xf numFmtId="0" fontId="5" fillId="0" borderId="9" xfId="96" applyBorder="1" applyAlignment="1" applyProtection="1">
      <alignment horizontal="center"/>
    </xf>
    <xf numFmtId="0" fontId="5" fillId="0" borderId="2" xfId="96" applyBorder="1" applyProtection="1"/>
    <xf numFmtId="0" fontId="5" fillId="0" borderId="16" xfId="96" applyBorder="1" applyProtection="1"/>
    <xf numFmtId="0" fontId="5" fillId="0" borderId="4" xfId="96" applyBorder="1" applyAlignment="1" applyProtection="1">
      <alignment horizontal="center"/>
    </xf>
    <xf numFmtId="0" fontId="5" fillId="0" borderId="10" xfId="96" applyBorder="1" applyAlignment="1" applyProtection="1">
      <alignment horizontal="center"/>
    </xf>
    <xf numFmtId="0" fontId="5" fillId="0" borderId="0" xfId="96" applyBorder="1" applyProtection="1"/>
    <xf numFmtId="0" fontId="5" fillId="0" borderId="17" xfId="96" applyBorder="1" applyProtection="1"/>
    <xf numFmtId="166" fontId="5" fillId="0" borderId="18" xfId="96" applyNumberFormat="1" applyBorder="1" applyAlignment="1" applyProtection="1">
      <alignment horizontal="center"/>
    </xf>
    <xf numFmtId="2" fontId="15" fillId="3" borderId="42" xfId="96" applyNumberFormat="1" applyFont="1" applyFill="1" applyBorder="1" applyAlignment="1" applyProtection="1">
      <alignment horizontal="right"/>
    </xf>
    <xf numFmtId="2" fontId="5" fillId="3" borderId="13" xfId="96" applyNumberFormat="1" applyFill="1" applyBorder="1" applyProtection="1"/>
    <xf numFmtId="166" fontId="5" fillId="0" borderId="30" xfId="96" applyNumberFormat="1" applyBorder="1" applyAlignment="1" applyProtection="1">
      <alignment horizontal="center"/>
    </xf>
    <xf numFmtId="2" fontId="15" fillId="3" borderId="33" xfId="96" applyNumberFormat="1" applyFont="1" applyFill="1" applyBorder="1" applyAlignment="1" applyProtection="1">
      <alignment horizontal="right"/>
    </xf>
    <xf numFmtId="2" fontId="5" fillId="3" borderId="35" xfId="96" applyNumberFormat="1" applyFill="1" applyBorder="1" applyProtection="1"/>
    <xf numFmtId="166" fontId="5" fillId="0" borderId="36" xfId="96" applyNumberFormat="1" applyBorder="1" applyAlignment="1" applyProtection="1">
      <alignment horizontal="center"/>
    </xf>
    <xf numFmtId="2" fontId="15" fillId="3" borderId="37" xfId="96" applyNumberFormat="1" applyFont="1" applyFill="1" applyBorder="1" applyAlignment="1" applyProtection="1">
      <alignment horizontal="right"/>
    </xf>
    <xf numFmtId="2" fontId="5" fillId="3" borderId="39" xfId="96" applyNumberFormat="1" applyFill="1" applyBorder="1" applyProtection="1"/>
    <xf numFmtId="0" fontId="5" fillId="0" borderId="9" xfId="96" applyBorder="1" applyProtection="1"/>
    <xf numFmtId="0" fontId="5" fillId="0" borderId="3" xfId="96" applyBorder="1" applyAlignment="1" applyProtection="1">
      <alignment horizontal="center"/>
    </xf>
    <xf numFmtId="0" fontId="5" fillId="0" borderId="3" xfId="96" applyBorder="1" applyProtection="1"/>
    <xf numFmtId="0" fontId="5" fillId="0" borderId="10" xfId="96" applyBorder="1" applyProtection="1"/>
    <xf numFmtId="0" fontId="5" fillId="0" borderId="5" xfId="96" applyBorder="1" applyAlignment="1" applyProtection="1">
      <alignment horizontal="center"/>
    </xf>
    <xf numFmtId="0" fontId="5" fillId="0" borderId="5" xfId="96" applyBorder="1" applyProtection="1"/>
    <xf numFmtId="0" fontId="5" fillId="0" borderId="6" xfId="96" applyBorder="1" applyAlignment="1" applyProtection="1">
      <alignment horizontal="center"/>
    </xf>
    <xf numFmtId="0" fontId="5" fillId="0" borderId="11" xfId="96" applyBorder="1" applyProtection="1"/>
    <xf numFmtId="0" fontId="5" fillId="0" borderId="8" xfId="96" applyBorder="1" applyAlignment="1" applyProtection="1">
      <alignment horizontal="center"/>
    </xf>
    <xf numFmtId="0" fontId="5" fillId="0" borderId="7" xfId="96" applyBorder="1" applyProtection="1"/>
    <xf numFmtId="0" fontId="5" fillId="0" borderId="8" xfId="96" applyBorder="1" applyProtection="1"/>
    <xf numFmtId="0" fontId="5" fillId="0" borderId="15" xfId="96" applyBorder="1" applyProtection="1"/>
    <xf numFmtId="0" fontId="5" fillId="0" borderId="43" xfId="96" applyBorder="1" applyProtection="1"/>
    <xf numFmtId="0" fontId="5" fillId="0" borderId="41" xfId="96" applyBorder="1" applyProtection="1"/>
    <xf numFmtId="0" fontId="5" fillId="0" borderId="20" xfId="96" applyBorder="1" applyAlignment="1" applyProtection="1">
      <alignment horizontal="right"/>
    </xf>
    <xf numFmtId="0" fontId="5" fillId="0" borderId="44" xfId="96" applyBorder="1" applyProtection="1"/>
    <xf numFmtId="0" fontId="5" fillId="0" borderId="40" xfId="96" applyBorder="1" applyProtection="1"/>
    <xf numFmtId="0" fontId="5" fillId="0" borderId="19" xfId="96" applyBorder="1" applyAlignment="1" applyProtection="1">
      <alignment horizontal="right"/>
    </xf>
    <xf numFmtId="0" fontId="5" fillId="0" borderId="45" xfId="96" applyBorder="1" applyProtection="1"/>
    <xf numFmtId="0" fontId="5" fillId="0" borderId="8" xfId="96" applyBorder="1" applyAlignment="1" applyProtection="1">
      <alignment horizontal="right"/>
    </xf>
    <xf numFmtId="2" fontId="15" fillId="3" borderId="40" xfId="96" applyNumberFormat="1" applyFont="1" applyFill="1" applyBorder="1" applyProtection="1"/>
    <xf numFmtId="165" fontId="12" fillId="0" borderId="40" xfId="96" applyNumberFormat="1" applyFont="1" applyBorder="1" applyAlignment="1" applyProtection="1">
      <alignment horizontal="center"/>
      <protection locked="0"/>
    </xf>
    <xf numFmtId="0" fontId="12" fillId="0" borderId="3" xfId="96" applyFont="1" applyBorder="1" applyAlignment="1" applyProtection="1">
      <alignment horizontal="center"/>
    </xf>
    <xf numFmtId="0" fontId="12" fillId="0" borderId="5" xfId="96" applyFont="1" applyBorder="1" applyAlignment="1" applyProtection="1">
      <alignment horizontal="center" vertical="top"/>
    </xf>
    <xf numFmtId="165" fontId="12" fillId="0" borderId="0" xfId="96" applyNumberFormat="1" applyFont="1" applyAlignment="1">
      <alignment horizontal="right"/>
    </xf>
    <xf numFmtId="2" fontId="12" fillId="0" borderId="0" xfId="96" applyNumberFormat="1" applyFont="1" applyAlignment="1">
      <alignment horizontal="right"/>
    </xf>
    <xf numFmtId="165" fontId="0" fillId="0" borderId="22" xfId="0" applyNumberFormat="1" applyBorder="1" applyAlignment="1" applyProtection="1">
      <alignment horizontal="center"/>
      <protection locked="0"/>
    </xf>
    <xf numFmtId="165" fontId="0" fillId="0" borderId="24" xfId="0" applyNumberFormat="1" applyBorder="1" applyAlignment="1" applyProtection="1">
      <alignment horizontal="center"/>
      <protection locked="0"/>
    </xf>
    <xf numFmtId="0" fontId="24" fillId="3" borderId="45" xfId="96" applyFont="1" applyFill="1" applyBorder="1" applyProtection="1"/>
    <xf numFmtId="2" fontId="10" fillId="0" borderId="0" xfId="95" applyNumberFormat="1" applyFont="1" applyBorder="1" applyAlignment="1" applyProtection="1">
      <alignment horizontal="center"/>
      <protection locked="0"/>
    </xf>
    <xf numFmtId="2" fontId="5" fillId="3" borderId="46" xfId="96" applyNumberFormat="1" applyFill="1" applyBorder="1" applyProtection="1"/>
    <xf numFmtId="164" fontId="0" fillId="0" borderId="47" xfId="0" applyNumberFormat="1" applyBorder="1" applyAlignment="1" applyProtection="1">
      <alignment horizontal="center"/>
    </xf>
    <xf numFmtId="2" fontId="9" fillId="0" borderId="24" xfId="0" applyNumberFormat="1" applyFont="1" applyBorder="1" applyAlignment="1" applyProtection="1">
      <alignment horizontal="center"/>
      <protection locked="0"/>
    </xf>
    <xf numFmtId="2" fontId="17" fillId="3" borderId="47" xfId="96" applyNumberFormat="1" applyFont="1" applyFill="1" applyBorder="1" applyAlignment="1" applyProtection="1">
      <alignment horizontal="center"/>
      <protection hidden="1"/>
    </xf>
    <xf numFmtId="0" fontId="0" fillId="0" borderId="47" xfId="0" applyBorder="1" applyAlignment="1" applyProtection="1">
      <alignment horizontal="center"/>
    </xf>
    <xf numFmtId="2" fontId="12" fillId="0" borderId="15" xfId="93" applyNumberFormat="1" applyFont="1" applyBorder="1" applyAlignment="1" applyProtection="1">
      <alignment horizontal="center"/>
    </xf>
    <xf numFmtId="2" fontId="9" fillId="0" borderId="47" xfId="0" applyNumberFormat="1" applyFont="1" applyBorder="1" applyAlignment="1" applyProtection="1">
      <alignment horizontal="center"/>
      <protection locked="0"/>
    </xf>
    <xf numFmtId="2" fontId="12" fillId="0" borderId="11" xfId="93" applyNumberFormat="1" applyFont="1" applyBorder="1" applyAlignment="1" applyProtection="1">
      <alignment horizontal="center"/>
    </xf>
    <xf numFmtId="0" fontId="5" fillId="0" borderId="11" xfId="96" applyBorder="1" applyAlignment="1" applyProtection="1">
      <alignment horizontal="center"/>
    </xf>
    <xf numFmtId="0" fontId="5" fillId="0" borderId="0" xfId="0" applyFont="1" applyProtection="1">
      <protection locked="0"/>
    </xf>
    <xf numFmtId="0" fontId="12" fillId="0" borderId="11" xfId="96" applyFont="1" applyBorder="1" applyAlignment="1" applyProtection="1">
      <alignment horizontal="center"/>
    </xf>
    <xf numFmtId="0" fontId="5" fillId="0" borderId="0" xfId="0" applyFont="1" applyAlignment="1" applyProtection="1">
      <alignment horizontal="right"/>
      <protection locked="0"/>
    </xf>
    <xf numFmtId="167" fontId="5" fillId="0" borderId="0" xfId="0" applyNumberFormat="1" applyFont="1" applyBorder="1" applyAlignment="1" applyProtection="1">
      <alignment horizontal="center"/>
      <protection locked="0"/>
    </xf>
    <xf numFmtId="0" fontId="5" fillId="0" borderId="0" xfId="0" applyFont="1" applyBorder="1" applyProtection="1">
      <protection locked="0"/>
    </xf>
    <xf numFmtId="0" fontId="5" fillId="0" borderId="0" xfId="0" applyFont="1" applyBorder="1" applyAlignment="1" applyProtection="1">
      <alignment horizontal="right"/>
      <protection locked="0"/>
    </xf>
    <xf numFmtId="2" fontId="12" fillId="0" borderId="26" xfId="96" applyNumberFormat="1" applyFont="1" applyBorder="1" applyAlignment="1">
      <alignment horizontal="center"/>
    </xf>
    <xf numFmtId="2" fontId="5" fillId="0" borderId="10" xfId="0" applyNumberFormat="1" applyFont="1" applyBorder="1" applyAlignment="1">
      <alignment horizontal="center"/>
    </xf>
    <xf numFmtId="2" fontId="5" fillId="0" borderId="24" xfId="0" applyNumberFormat="1" applyFont="1" applyBorder="1" applyAlignment="1">
      <alignment horizontal="center"/>
    </xf>
    <xf numFmtId="2" fontId="25" fillId="0" borderId="24" xfId="92" applyNumberFormat="1" applyBorder="1" applyAlignment="1">
      <alignment horizontal="center"/>
    </xf>
    <xf numFmtId="2" fontId="5" fillId="0" borderId="26" xfId="0" applyNumberFormat="1" applyFont="1" applyBorder="1" applyAlignment="1">
      <alignment horizontal="center"/>
    </xf>
    <xf numFmtId="2" fontId="5" fillId="0" borderId="26" xfId="96" applyNumberFormat="1" applyFill="1" applyBorder="1" applyAlignment="1" applyProtection="1">
      <alignment horizontal="center"/>
      <protection locked="0"/>
    </xf>
    <xf numFmtId="164" fontId="17" fillId="3" borderId="22" xfId="0" applyNumberFormat="1" applyFont="1" applyFill="1" applyBorder="1" applyAlignment="1" applyProtection="1">
      <alignment horizontal="center"/>
    </xf>
    <xf numFmtId="3" fontId="12" fillId="0" borderId="5" xfId="96" applyNumberFormat="1" applyFont="1" applyBorder="1" applyAlignment="1" applyProtection="1">
      <alignment horizontal="center"/>
    </xf>
    <xf numFmtId="3" fontId="12" fillId="0" borderId="8" xfId="96" applyNumberFormat="1" applyFont="1" applyBorder="1" applyAlignment="1" applyProtection="1">
      <alignment horizontal="center"/>
    </xf>
    <xf numFmtId="167" fontId="23" fillId="0" borderId="40" xfId="0" applyNumberFormat="1" applyFont="1" applyBorder="1" applyAlignment="1" applyProtection="1">
      <alignment horizontal="center"/>
    </xf>
    <xf numFmtId="4" fontId="5" fillId="0" borderId="47" xfId="98" applyNumberFormat="1" applyFont="1" applyFill="1" applyBorder="1" applyAlignment="1">
      <alignment horizontal="right"/>
    </xf>
    <xf numFmtId="4" fontId="5" fillId="0" borderId="24" xfId="91" applyNumberFormat="1" applyFill="1" applyBorder="1" applyAlignment="1">
      <alignment horizontal="right"/>
    </xf>
    <xf numFmtId="4" fontId="5" fillId="0" borderId="24" xfId="98" applyNumberFormat="1" applyFont="1" applyFill="1" applyBorder="1" applyAlignment="1">
      <alignment horizontal="right"/>
    </xf>
    <xf numFmtId="4" fontId="5" fillId="0" borderId="26" xfId="96" applyNumberFormat="1" applyFill="1" applyBorder="1" applyAlignment="1" applyProtection="1">
      <alignment horizontal="right"/>
      <protection locked="0"/>
    </xf>
    <xf numFmtId="2" fontId="5" fillId="0" borderId="47" xfId="91" applyNumberFormat="1" applyFill="1" applyBorder="1" applyAlignment="1">
      <alignment horizontal="right"/>
    </xf>
    <xf numFmtId="2" fontId="5" fillId="0" borderId="24" xfId="98" applyNumberFormat="1" applyFont="1" applyFill="1" applyBorder="1" applyAlignment="1">
      <alignment horizontal="right"/>
    </xf>
    <xf numFmtId="2" fontId="5" fillId="0" borderId="24" xfId="91" applyNumberFormat="1" applyFill="1" applyBorder="1" applyAlignment="1">
      <alignment horizontal="right"/>
    </xf>
    <xf numFmtId="2" fontId="5" fillId="0" borderId="26" xfId="98" applyNumberFormat="1" applyFont="1" applyFill="1" applyBorder="1" applyAlignment="1">
      <alignment horizontal="right"/>
    </xf>
    <xf numFmtId="2" fontId="0" fillId="0" borderId="47" xfId="0" applyNumberFormat="1" applyBorder="1" applyAlignment="1">
      <alignment horizontal="right"/>
    </xf>
    <xf numFmtId="164" fontId="0" fillId="0" borderId="47" xfId="0" applyNumberFormat="1" applyBorder="1" applyAlignment="1">
      <alignment horizontal="right"/>
    </xf>
    <xf numFmtId="2" fontId="0" fillId="0" borderId="24" xfId="0" applyNumberFormat="1" applyBorder="1" applyAlignment="1">
      <alignment horizontal="right"/>
    </xf>
    <xf numFmtId="165" fontId="0" fillId="0" borderId="47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5" fontId="0" fillId="0" borderId="24" xfId="0" applyNumberFormat="1" applyBorder="1" applyAlignment="1">
      <alignment horizontal="right"/>
    </xf>
    <xf numFmtId="164" fontId="0" fillId="0" borderId="24" xfId="0" applyNumberFormat="1" applyBorder="1" applyAlignment="1">
      <alignment horizontal="right"/>
    </xf>
    <xf numFmtId="164" fontId="9" fillId="0" borderId="0" xfId="92" applyNumberFormat="1" applyFont="1" applyAlignment="1">
      <alignment horizontal="right"/>
    </xf>
    <xf numFmtId="164" fontId="0" fillId="0" borderId="24" xfId="0" applyNumberFormat="1" applyFill="1" applyBorder="1" applyAlignment="1">
      <alignment horizontal="right"/>
    </xf>
    <xf numFmtId="3" fontId="25" fillId="0" borderId="24" xfId="92" applyNumberFormat="1" applyBorder="1" applyAlignment="1">
      <alignment horizontal="right"/>
    </xf>
    <xf numFmtId="2" fontId="25" fillId="0" borderId="0" xfId="92" applyNumberFormat="1" applyAlignment="1">
      <alignment horizontal="right"/>
    </xf>
    <xf numFmtId="2" fontId="25" fillId="0" borderId="24" xfId="92" applyNumberFormat="1" applyBorder="1" applyAlignment="1">
      <alignment horizontal="right"/>
    </xf>
    <xf numFmtId="2" fontId="25" fillId="0" borderId="67" xfId="92" applyNumberFormat="1" applyBorder="1" applyAlignment="1">
      <alignment horizontal="right"/>
    </xf>
    <xf numFmtId="2" fontId="25" fillId="0" borderId="47" xfId="92" applyNumberFormat="1" applyBorder="1" applyAlignment="1">
      <alignment horizontal="right"/>
    </xf>
    <xf numFmtId="2" fontId="5" fillId="0" borderId="26" xfId="0" applyNumberFormat="1" applyFont="1" applyBorder="1" applyAlignment="1">
      <alignment horizontal="right"/>
    </xf>
    <xf numFmtId="3" fontId="5" fillId="0" borderId="0" xfId="92" applyNumberFormat="1" applyFont="1" applyAlignment="1">
      <alignment horizontal="right"/>
    </xf>
    <xf numFmtId="0" fontId="23" fillId="0" borderId="51" xfId="0" applyFont="1" applyBorder="1" applyAlignment="1" applyProtection="1">
      <alignment horizontal="center"/>
      <protection locked="0"/>
    </xf>
    <xf numFmtId="168" fontId="5" fillId="0" borderId="24" xfId="93" quotePrefix="1" applyNumberFormat="1" applyBorder="1" applyAlignment="1" applyProtection="1">
      <alignment horizontal="center"/>
      <protection locked="0"/>
    </xf>
    <xf numFmtId="168" fontId="5" fillId="0" borderId="25" xfId="93" quotePrefix="1" applyNumberFormat="1" applyBorder="1" applyAlignment="1" applyProtection="1">
      <alignment horizontal="center"/>
      <protection locked="0"/>
    </xf>
    <xf numFmtId="168" fontId="9" fillId="0" borderId="40" xfId="0" applyNumberFormat="1" applyFont="1" applyBorder="1" applyAlignment="1" applyProtection="1">
      <alignment horizontal="center"/>
      <protection locked="0"/>
    </xf>
    <xf numFmtId="0" fontId="0" fillId="0" borderId="52" xfId="0" applyBorder="1" applyAlignment="1">
      <alignment horizontal="center"/>
    </xf>
    <xf numFmtId="0" fontId="0" fillId="0" borderId="16" xfId="0" applyBorder="1" applyAlignment="1">
      <alignment horizontal="center"/>
    </xf>
    <xf numFmtId="168" fontId="9" fillId="35" borderId="40" xfId="0" applyNumberFormat="1" applyFont="1" applyFill="1" applyBorder="1" applyAlignment="1" applyProtection="1">
      <alignment horizontal="center"/>
      <protection locked="0"/>
    </xf>
    <xf numFmtId="168" fontId="5" fillId="0" borderId="26" xfId="93" applyNumberFormat="1" applyBorder="1" applyAlignment="1" applyProtection="1">
      <alignment horizontal="center"/>
      <protection locked="0"/>
    </xf>
    <xf numFmtId="168" fontId="5" fillId="0" borderId="12" xfId="93" applyNumberFormat="1" applyBorder="1" applyAlignment="1" applyProtection="1">
      <alignment horizontal="center"/>
      <protection locked="0"/>
    </xf>
    <xf numFmtId="0" fontId="0" fillId="0" borderId="53" xfId="0" applyFill="1" applyBorder="1" applyAlignment="1">
      <alignment horizontal="center"/>
    </xf>
    <xf numFmtId="0" fontId="0" fillId="0" borderId="56" xfId="0" applyFill="1" applyBorder="1" applyAlignment="1">
      <alignment horizontal="center"/>
    </xf>
    <xf numFmtId="0" fontId="5" fillId="0" borderId="52" xfId="93" applyFont="1" applyBorder="1" applyAlignment="1" applyProtection="1">
      <alignment horizontal="center"/>
      <protection hidden="1"/>
    </xf>
    <xf numFmtId="0" fontId="5" fillId="0" borderId="2" xfId="93" applyFont="1" applyBorder="1" applyAlignment="1" applyProtection="1">
      <alignment horizontal="center"/>
      <protection hidden="1"/>
    </xf>
    <xf numFmtId="0" fontId="5" fillId="0" borderId="28" xfId="93" applyFont="1" applyBorder="1" applyAlignment="1" applyProtection="1">
      <alignment horizontal="center"/>
      <protection hidden="1"/>
    </xf>
    <xf numFmtId="0" fontId="5" fillId="0" borderId="17" xfId="93" applyFont="1" applyBorder="1" applyAlignment="1" applyProtection="1">
      <alignment horizontal="center"/>
      <protection hidden="1"/>
    </xf>
    <xf numFmtId="0" fontId="0" fillId="0" borderId="3" xfId="0" applyBorder="1" applyAlignment="1">
      <alignment horizontal="center"/>
    </xf>
    <xf numFmtId="0" fontId="11" fillId="0" borderId="0" xfId="0" applyFont="1" applyAlignment="1">
      <alignment horizontal="center"/>
    </xf>
    <xf numFmtId="168" fontId="0" fillId="0" borderId="40" xfId="0" applyNumberFormat="1" applyBorder="1" applyAlignment="1" applyProtection="1">
      <alignment horizontal="center"/>
      <protection locked="0"/>
    </xf>
    <xf numFmtId="0" fontId="8" fillId="0" borderId="0" xfId="0" applyFont="1" applyAlignment="1">
      <alignment horizontal="center"/>
    </xf>
    <xf numFmtId="0" fontId="0" fillId="0" borderId="5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16" xfId="93" applyFont="1" applyBorder="1" applyAlignment="1" applyProtection="1">
      <alignment horizontal="center"/>
      <protection hidden="1"/>
    </xf>
    <xf numFmtId="0" fontId="0" fillId="0" borderId="5" xfId="0" applyBorder="1" applyAlignment="1">
      <alignment horizontal="center"/>
    </xf>
    <xf numFmtId="0" fontId="5" fillId="0" borderId="37" xfId="93" applyBorder="1" applyAlignment="1" applyProtection="1">
      <alignment horizontal="center"/>
      <protection locked="0"/>
    </xf>
    <xf numFmtId="0" fontId="5" fillId="0" borderId="38" xfId="93" applyBorder="1" applyAlignment="1" applyProtection="1">
      <alignment horizontal="center"/>
      <protection locked="0"/>
    </xf>
    <xf numFmtId="0" fontId="0" fillId="0" borderId="55" xfId="0" applyFill="1" applyBorder="1" applyAlignment="1">
      <alignment horizontal="center"/>
    </xf>
    <xf numFmtId="0" fontId="0" fillId="0" borderId="54" xfId="0" applyFill="1" applyBorder="1" applyAlignment="1">
      <alignment horizontal="center"/>
    </xf>
    <xf numFmtId="0" fontId="10" fillId="0" borderId="33" xfId="93" applyFont="1" applyBorder="1" applyAlignment="1" applyProtection="1">
      <alignment horizontal="center"/>
      <protection locked="0"/>
    </xf>
    <xf numFmtId="0" fontId="10" fillId="0" borderId="34" xfId="93" applyFont="1" applyBorder="1" applyAlignment="1" applyProtection="1">
      <alignment horizontal="center"/>
      <protection locked="0"/>
    </xf>
    <xf numFmtId="0" fontId="9" fillId="0" borderId="5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0" fillId="0" borderId="42" xfId="93" applyFont="1" applyBorder="1" applyAlignment="1" applyProtection="1">
      <alignment horizontal="center"/>
      <protection locked="0"/>
    </xf>
    <xf numFmtId="0" fontId="10" fillId="0" borderId="20" xfId="93" applyFont="1" applyBorder="1" applyAlignment="1" applyProtection="1">
      <alignment horizontal="center"/>
      <protection locked="0"/>
    </xf>
    <xf numFmtId="168" fontId="5" fillId="0" borderId="26" xfId="93" quotePrefix="1" applyNumberFormat="1" applyBorder="1" applyAlignment="1" applyProtection="1">
      <alignment horizontal="center"/>
      <protection locked="0"/>
    </xf>
    <xf numFmtId="0" fontId="22" fillId="0" borderId="0" xfId="0" applyFont="1" applyAlignment="1">
      <alignment horizontal="center"/>
    </xf>
    <xf numFmtId="0" fontId="5" fillId="0" borderId="49" xfId="93" applyBorder="1" applyAlignment="1" applyProtection="1">
      <alignment horizontal="center"/>
      <protection hidden="1"/>
    </xf>
    <xf numFmtId="0" fontId="5" fillId="0" borderId="15" xfId="93" applyBorder="1" applyAlignment="1" applyProtection="1">
      <alignment horizontal="center"/>
      <protection hidden="1"/>
    </xf>
    <xf numFmtId="168" fontId="5" fillId="0" borderId="47" xfId="93" quotePrefix="1" applyNumberFormat="1" applyBorder="1" applyAlignment="1" applyProtection="1">
      <alignment horizontal="center"/>
      <protection locked="0"/>
    </xf>
    <xf numFmtId="168" fontId="5" fillId="0" borderId="48" xfId="93" quotePrefix="1" applyNumberFormat="1" applyBorder="1" applyAlignment="1" applyProtection="1">
      <alignment horizontal="center"/>
      <protection locked="0"/>
    </xf>
    <xf numFmtId="0" fontId="5" fillId="0" borderId="50" xfId="93" applyFont="1" applyBorder="1" applyAlignment="1" applyProtection="1">
      <alignment horizontal="center"/>
      <protection hidden="1"/>
    </xf>
    <xf numFmtId="0" fontId="5" fillId="0" borderId="0" xfId="93" applyFont="1" applyBorder="1" applyAlignment="1" applyProtection="1">
      <alignment horizontal="center"/>
      <protection hidden="1"/>
    </xf>
    <xf numFmtId="0" fontId="5" fillId="0" borderId="7" xfId="93" applyBorder="1" applyAlignment="1" applyProtection="1">
      <alignment horizontal="center"/>
      <protection hidden="1"/>
    </xf>
    <xf numFmtId="168" fontId="5" fillId="0" borderId="22" xfId="93" quotePrefix="1" applyNumberFormat="1" applyBorder="1" applyAlignment="1" applyProtection="1">
      <alignment horizontal="center"/>
      <protection locked="0"/>
    </xf>
    <xf numFmtId="167" fontId="23" fillId="0" borderId="40" xfId="0" applyNumberFormat="1" applyFont="1" applyBorder="1" applyAlignment="1" applyProtection="1">
      <alignment horizontal="center"/>
      <protection locked="0"/>
    </xf>
    <xf numFmtId="0" fontId="23" fillId="0" borderId="51" xfId="0" applyNumberFormat="1" applyFont="1" applyBorder="1" applyAlignment="1" applyProtection="1">
      <alignment horizontal="center"/>
      <protection locked="0"/>
    </xf>
    <xf numFmtId="0" fontId="23" fillId="0" borderId="40" xfId="0" applyFont="1" applyBorder="1" applyAlignment="1" applyProtection="1">
      <alignment horizontal="center"/>
      <protection locked="0"/>
    </xf>
    <xf numFmtId="0" fontId="8" fillId="0" borderId="0" xfId="0" applyFont="1" applyAlignment="1" applyProtection="1">
      <alignment horizontal="center"/>
      <protection locked="0"/>
    </xf>
    <xf numFmtId="0" fontId="22" fillId="0" borderId="0" xfId="0" applyFont="1" applyAlignment="1" applyProtection="1">
      <alignment horizontal="center"/>
      <protection locked="0"/>
    </xf>
    <xf numFmtId="167" fontId="23" fillId="0" borderId="40" xfId="0" applyNumberFormat="1" applyFont="1" applyBorder="1" applyAlignment="1" applyProtection="1">
      <alignment horizontal="center"/>
    </xf>
    <xf numFmtId="0" fontId="23" fillId="0" borderId="51" xfId="0" applyNumberFormat="1" applyFont="1" applyBorder="1" applyAlignment="1" applyProtection="1">
      <alignment horizontal="center"/>
    </xf>
    <xf numFmtId="0" fontId="23" fillId="0" borderId="40" xfId="0" applyNumberFormat="1" applyFont="1" applyBorder="1" applyAlignment="1" applyProtection="1">
      <alignment horizontal="center"/>
      <protection locked="0"/>
    </xf>
    <xf numFmtId="0" fontId="0" fillId="0" borderId="55" xfId="0" applyFill="1" applyBorder="1" applyAlignment="1" applyProtection="1">
      <alignment horizontal="center"/>
      <protection locked="0"/>
    </xf>
    <xf numFmtId="0" fontId="0" fillId="0" borderId="57" xfId="0" applyFill="1" applyBorder="1" applyAlignment="1" applyProtection="1">
      <alignment horizontal="center"/>
      <protection locked="0"/>
    </xf>
    <xf numFmtId="0" fontId="0" fillId="0" borderId="56" xfId="0" applyFill="1" applyBorder="1" applyAlignment="1" applyProtection="1">
      <alignment horizontal="center"/>
      <protection locked="0"/>
    </xf>
    <xf numFmtId="0" fontId="11" fillId="3" borderId="30" xfId="0" applyFont="1" applyFill="1" applyBorder="1" applyAlignment="1" applyProtection="1">
      <alignment horizontal="center"/>
    </xf>
    <xf numFmtId="0" fontId="11" fillId="3" borderId="24" xfId="0" applyFont="1" applyFill="1" applyBorder="1" applyAlignment="1" applyProtection="1">
      <alignment horizontal="center"/>
    </xf>
    <xf numFmtId="0" fontId="11" fillId="3" borderId="25" xfId="0" applyFont="1" applyFill="1" applyBorder="1" applyAlignment="1" applyProtection="1">
      <alignment horizontal="center"/>
    </xf>
    <xf numFmtId="9" fontId="11" fillId="3" borderId="36" xfId="0" applyNumberFormat="1" applyFont="1" applyFill="1" applyBorder="1" applyAlignment="1" applyProtection="1">
      <alignment horizontal="center"/>
    </xf>
    <xf numFmtId="9" fontId="11" fillId="3" borderId="26" xfId="0" applyNumberFormat="1" applyFont="1" applyFill="1" applyBorder="1" applyAlignment="1" applyProtection="1">
      <alignment horizontal="center"/>
    </xf>
    <xf numFmtId="9" fontId="11" fillId="3" borderId="12" xfId="0" applyNumberFormat="1" applyFont="1" applyFill="1" applyBorder="1" applyAlignment="1" applyProtection="1">
      <alignment horizontal="center"/>
    </xf>
    <xf numFmtId="0" fontId="11" fillId="3" borderId="18" xfId="0" applyFont="1" applyFill="1" applyBorder="1" applyAlignment="1" applyProtection="1">
      <alignment horizontal="center"/>
    </xf>
    <xf numFmtId="0" fontId="11" fillId="3" borderId="22" xfId="0" applyFont="1" applyFill="1" applyBorder="1" applyAlignment="1" applyProtection="1">
      <alignment horizontal="center"/>
    </xf>
    <xf numFmtId="0" fontId="11" fillId="3" borderId="23" xfId="0" applyFont="1" applyFill="1" applyBorder="1" applyAlignment="1" applyProtection="1">
      <alignment horizontal="center"/>
    </xf>
    <xf numFmtId="0" fontId="8" fillId="0" borderId="0" xfId="0" applyFont="1" applyAlignment="1" applyProtection="1">
      <alignment horizontal="center"/>
    </xf>
    <xf numFmtId="167" fontId="23" fillId="0" borderId="51" xfId="0" applyNumberFormat="1" applyFont="1" applyBorder="1" applyAlignment="1" applyProtection="1">
      <alignment horizontal="center"/>
      <protection locked="0"/>
    </xf>
    <xf numFmtId="167" fontId="9" fillId="0" borderId="40" xfId="0" applyNumberFormat="1" applyFont="1" applyBorder="1" applyAlignment="1" applyProtection="1">
      <alignment horizontal="center"/>
    </xf>
    <xf numFmtId="167" fontId="0" fillId="0" borderId="40" xfId="0" applyNumberFormat="1" applyBorder="1" applyAlignment="1" applyProtection="1">
      <alignment horizontal="center"/>
    </xf>
    <xf numFmtId="0" fontId="9" fillId="0" borderId="51" xfId="0" applyNumberFormat="1" applyFont="1" applyBorder="1" applyAlignment="1" applyProtection="1">
      <alignment horizontal="center"/>
    </xf>
    <xf numFmtId="0" fontId="5" fillId="0" borderId="37" xfId="96" applyBorder="1" applyAlignment="1" applyProtection="1">
      <alignment horizontal="center"/>
      <protection locked="0"/>
    </xf>
    <xf numFmtId="0" fontId="5" fillId="0" borderId="38" xfId="96" applyBorder="1" applyAlignment="1" applyProtection="1">
      <alignment horizontal="center"/>
      <protection locked="0"/>
    </xf>
    <xf numFmtId="169" fontId="5" fillId="0" borderId="37" xfId="96" applyNumberFormat="1" applyBorder="1" applyAlignment="1" applyProtection="1">
      <alignment horizontal="center"/>
      <protection locked="0"/>
    </xf>
    <xf numFmtId="169" fontId="5" fillId="0" borderId="39" xfId="96" applyNumberFormat="1" applyBorder="1" applyAlignment="1" applyProtection="1">
      <alignment horizontal="center"/>
      <protection locked="0"/>
    </xf>
    <xf numFmtId="0" fontId="0" fillId="0" borderId="40" xfId="0" applyNumberFormat="1" applyBorder="1" applyAlignment="1" applyProtection="1">
      <alignment horizontal="center"/>
    </xf>
    <xf numFmtId="0" fontId="5" fillId="0" borderId="42" xfId="96" quotePrefix="1" applyBorder="1" applyAlignment="1" applyProtection="1">
      <alignment horizontal="center"/>
      <protection locked="0"/>
    </xf>
    <xf numFmtId="0" fontId="5" fillId="0" borderId="20" xfId="96" quotePrefix="1" applyBorder="1" applyAlignment="1" applyProtection="1">
      <alignment horizontal="center"/>
      <protection locked="0"/>
    </xf>
    <xf numFmtId="0" fontId="5" fillId="0" borderId="33" xfId="96" quotePrefix="1" applyBorder="1" applyAlignment="1" applyProtection="1">
      <alignment horizontal="center"/>
      <protection locked="0"/>
    </xf>
    <xf numFmtId="0" fontId="5" fillId="0" borderId="34" xfId="96" quotePrefix="1" applyBorder="1" applyAlignment="1" applyProtection="1">
      <alignment horizontal="center"/>
      <protection locked="0"/>
    </xf>
    <xf numFmtId="169" fontId="5" fillId="0" borderId="42" xfId="96" applyNumberFormat="1" applyBorder="1" applyAlignment="1" applyProtection="1">
      <alignment horizontal="center"/>
      <protection locked="0"/>
    </xf>
    <xf numFmtId="169" fontId="5" fillId="0" borderId="13" xfId="96" applyNumberFormat="1" applyBorder="1" applyAlignment="1" applyProtection="1">
      <alignment horizontal="center"/>
      <protection locked="0"/>
    </xf>
    <xf numFmtId="169" fontId="5" fillId="0" borderId="33" xfId="96" quotePrefix="1" applyNumberFormat="1" applyBorder="1" applyAlignment="1" applyProtection="1">
      <alignment horizontal="center"/>
      <protection locked="0"/>
    </xf>
    <xf numFmtId="169" fontId="5" fillId="0" borderId="35" xfId="96" quotePrefix="1" applyNumberFormat="1" applyBorder="1" applyAlignment="1" applyProtection="1">
      <alignment horizontal="center"/>
      <protection locked="0"/>
    </xf>
    <xf numFmtId="167" fontId="43" fillId="0" borderId="0" xfId="0" applyNumberFormat="1" applyFont="1" applyBorder="1" applyAlignment="1" applyProtection="1">
      <alignment horizontal="center"/>
      <protection locked="0"/>
    </xf>
    <xf numFmtId="167" fontId="5" fillId="0" borderId="40" xfId="0" applyNumberFormat="1" applyFont="1" applyBorder="1" applyAlignment="1" applyProtection="1">
      <alignment horizontal="center"/>
    </xf>
    <xf numFmtId="0" fontId="5" fillId="0" borderId="51" xfId="0" applyNumberFormat="1" applyFont="1" applyBorder="1" applyAlignment="1" applyProtection="1">
      <alignment horizontal="center"/>
    </xf>
    <xf numFmtId="167" fontId="43" fillId="0" borderId="40" xfId="0" applyNumberFormat="1" applyFont="1" applyBorder="1" applyAlignment="1" applyProtection="1">
      <alignment horizontal="center"/>
      <protection locked="0"/>
    </xf>
    <xf numFmtId="167" fontId="43" fillId="0" borderId="51" xfId="0" applyNumberFormat="1" applyFont="1" applyBorder="1" applyAlignment="1" applyProtection="1">
      <alignment horizontal="center"/>
      <protection locked="0"/>
    </xf>
  </cellXfs>
  <cellStyles count="158">
    <cellStyle name="20% - Accent1" xfId="1" builtinId="30" customBuiltin="1"/>
    <cellStyle name="20% - Accent1 2" xfId="2"/>
    <cellStyle name="20% - Accent1 3" xfId="3"/>
    <cellStyle name="20% - Accent1 4" xfId="4"/>
    <cellStyle name="20% - Accent1 5" xfId="5"/>
    <cellStyle name="20% - Accent1 6" xfId="107"/>
    <cellStyle name="20% - Accent1 7" xfId="120"/>
    <cellStyle name="20% - Accent1 8" xfId="133"/>
    <cellStyle name="20% - Accent1 9" xfId="146"/>
    <cellStyle name="20% - Accent2" xfId="6" builtinId="34" customBuiltin="1"/>
    <cellStyle name="20% - Accent2 2" xfId="7"/>
    <cellStyle name="20% - Accent2 3" xfId="8"/>
    <cellStyle name="20% - Accent2 4" xfId="9"/>
    <cellStyle name="20% - Accent2 5" xfId="10"/>
    <cellStyle name="20% - Accent2 6" xfId="109"/>
    <cellStyle name="20% - Accent2 7" xfId="122"/>
    <cellStyle name="20% - Accent2 8" xfId="135"/>
    <cellStyle name="20% - Accent2 9" xfId="148"/>
    <cellStyle name="20% - Accent3" xfId="11" builtinId="38" customBuiltin="1"/>
    <cellStyle name="20% - Accent3 2" xfId="12"/>
    <cellStyle name="20% - Accent3 3" xfId="13"/>
    <cellStyle name="20% - Accent3 4" xfId="14"/>
    <cellStyle name="20% - Accent3 5" xfId="15"/>
    <cellStyle name="20% - Accent3 6" xfId="111"/>
    <cellStyle name="20% - Accent3 7" xfId="124"/>
    <cellStyle name="20% - Accent3 8" xfId="137"/>
    <cellStyle name="20% - Accent3 9" xfId="150"/>
    <cellStyle name="20% - Accent4" xfId="16" builtinId="42" customBuiltin="1"/>
    <cellStyle name="20% - Accent4 2" xfId="17"/>
    <cellStyle name="20% - Accent4 3" xfId="18"/>
    <cellStyle name="20% - Accent4 4" xfId="19"/>
    <cellStyle name="20% - Accent4 5" xfId="20"/>
    <cellStyle name="20% - Accent4 6" xfId="113"/>
    <cellStyle name="20% - Accent4 7" xfId="126"/>
    <cellStyle name="20% - Accent4 8" xfId="139"/>
    <cellStyle name="20% - Accent4 9" xfId="152"/>
    <cellStyle name="20% - Accent5" xfId="21" builtinId="46" customBuiltin="1"/>
    <cellStyle name="20% - Accent5 2" xfId="22"/>
    <cellStyle name="20% - Accent5 3" xfId="23"/>
    <cellStyle name="20% - Accent5 4" xfId="24"/>
    <cellStyle name="20% - Accent5 5" xfId="25"/>
    <cellStyle name="20% - Accent5 6" xfId="115"/>
    <cellStyle name="20% - Accent5 7" xfId="128"/>
    <cellStyle name="20% - Accent5 8" xfId="141"/>
    <cellStyle name="20% - Accent5 9" xfId="154"/>
    <cellStyle name="20% - Accent6" xfId="26" builtinId="50" customBuiltin="1"/>
    <cellStyle name="20% - Accent6 2" xfId="27"/>
    <cellStyle name="20% - Accent6 3" xfId="28"/>
    <cellStyle name="20% - Accent6 4" xfId="29"/>
    <cellStyle name="20% - Accent6 5" xfId="30"/>
    <cellStyle name="20% - Accent6 6" xfId="117"/>
    <cellStyle name="20% - Accent6 7" xfId="130"/>
    <cellStyle name="20% - Accent6 8" xfId="143"/>
    <cellStyle name="20% - Accent6 9" xfId="156"/>
    <cellStyle name="40% - Accent1" xfId="31" builtinId="31" customBuiltin="1"/>
    <cellStyle name="40% - Accent1 2" xfId="32"/>
    <cellStyle name="40% - Accent1 3" xfId="33"/>
    <cellStyle name="40% - Accent1 4" xfId="34"/>
    <cellStyle name="40% - Accent1 5" xfId="35"/>
    <cellStyle name="40% - Accent1 6" xfId="108"/>
    <cellStyle name="40% - Accent1 7" xfId="121"/>
    <cellStyle name="40% - Accent1 8" xfId="134"/>
    <cellStyle name="40% - Accent1 9" xfId="147"/>
    <cellStyle name="40% - Accent2" xfId="36" builtinId="35" customBuiltin="1"/>
    <cellStyle name="40% - Accent2 2" xfId="37"/>
    <cellStyle name="40% - Accent2 3" xfId="38"/>
    <cellStyle name="40% - Accent2 4" xfId="39"/>
    <cellStyle name="40% - Accent2 5" xfId="40"/>
    <cellStyle name="40% - Accent2 6" xfId="110"/>
    <cellStyle name="40% - Accent2 7" xfId="123"/>
    <cellStyle name="40% - Accent2 8" xfId="136"/>
    <cellStyle name="40% - Accent2 9" xfId="149"/>
    <cellStyle name="40% - Accent3" xfId="41" builtinId="39" customBuiltin="1"/>
    <cellStyle name="40% - Accent3 2" xfId="42"/>
    <cellStyle name="40% - Accent3 3" xfId="43"/>
    <cellStyle name="40% - Accent3 4" xfId="44"/>
    <cellStyle name="40% - Accent3 5" xfId="45"/>
    <cellStyle name="40% - Accent3 6" xfId="112"/>
    <cellStyle name="40% - Accent3 7" xfId="125"/>
    <cellStyle name="40% - Accent3 8" xfId="138"/>
    <cellStyle name="40% - Accent3 9" xfId="151"/>
    <cellStyle name="40% - Accent4" xfId="46" builtinId="43" customBuiltin="1"/>
    <cellStyle name="40% - Accent4 2" xfId="47"/>
    <cellStyle name="40% - Accent4 3" xfId="48"/>
    <cellStyle name="40% - Accent4 4" xfId="49"/>
    <cellStyle name="40% - Accent4 5" xfId="50"/>
    <cellStyle name="40% - Accent4 6" xfId="114"/>
    <cellStyle name="40% - Accent4 7" xfId="127"/>
    <cellStyle name="40% - Accent4 8" xfId="140"/>
    <cellStyle name="40% - Accent4 9" xfId="153"/>
    <cellStyle name="40% - Accent5" xfId="51" builtinId="47" customBuiltin="1"/>
    <cellStyle name="40% - Accent5 2" xfId="52"/>
    <cellStyle name="40% - Accent5 3" xfId="53"/>
    <cellStyle name="40% - Accent5 4" xfId="54"/>
    <cellStyle name="40% - Accent5 5" xfId="55"/>
    <cellStyle name="40% - Accent5 6" xfId="116"/>
    <cellStyle name="40% - Accent5 7" xfId="129"/>
    <cellStyle name="40% - Accent5 8" xfId="142"/>
    <cellStyle name="40% - Accent5 9" xfId="155"/>
    <cellStyle name="40% - Accent6" xfId="56" builtinId="51" customBuiltin="1"/>
    <cellStyle name="40% - Accent6 2" xfId="57"/>
    <cellStyle name="40% - Accent6 3" xfId="58"/>
    <cellStyle name="40% - Accent6 4" xfId="59"/>
    <cellStyle name="40% - Accent6 5" xfId="60"/>
    <cellStyle name="40% - Accent6 6" xfId="118"/>
    <cellStyle name="40% - Accent6 7" xfId="131"/>
    <cellStyle name="40% - Accent6 8" xfId="144"/>
    <cellStyle name="40% - Accent6 9" xfId="157"/>
    <cellStyle name="60% - Accent1" xfId="61" builtinId="32" customBuiltin="1"/>
    <cellStyle name="60% - Accent2" xfId="62" builtinId="36" customBuiltin="1"/>
    <cellStyle name="60% - Accent3" xfId="63" builtinId="40" customBuiltin="1"/>
    <cellStyle name="60% - Accent4" xfId="64" builtinId="44" customBuiltin="1"/>
    <cellStyle name="60% - Accent5" xfId="65" builtinId="48" customBuiltin="1"/>
    <cellStyle name="60% - Accent6" xfId="66" builtinId="52" customBuiltin="1"/>
    <cellStyle name="Accent1" xfId="67" builtinId="29" customBuiltin="1"/>
    <cellStyle name="Accent2" xfId="68" builtinId="33" customBuiltin="1"/>
    <cellStyle name="Accent3" xfId="69" builtinId="37" customBuiltin="1"/>
    <cellStyle name="Accent4" xfId="70" builtinId="41" customBuiltin="1"/>
    <cellStyle name="Accent5" xfId="71" builtinId="45" customBuiltin="1"/>
    <cellStyle name="Accent6" xfId="72" builtinId="49" customBuiltin="1"/>
    <cellStyle name="Bad" xfId="73" builtinId="27" customBuiltin="1"/>
    <cellStyle name="Calculation" xfId="74" builtinId="22" customBuiltin="1"/>
    <cellStyle name="Check Cell" xfId="75" builtinId="23" customBuiltin="1"/>
    <cellStyle name="Comma0" xfId="76"/>
    <cellStyle name="Currency0" xfId="77"/>
    <cellStyle name="Date" xfId="78"/>
    <cellStyle name="Explanatory Text" xfId="79" builtinId="53" customBuiltin="1"/>
    <cellStyle name="Fixed" xfId="80"/>
    <cellStyle name="Good" xfId="81" builtinId="26" customBuiltin="1"/>
    <cellStyle name="Heading 1" xfId="82" builtinId="16" customBuiltin="1"/>
    <cellStyle name="Heading 1 2" xfId="83"/>
    <cellStyle name="Heading 2" xfId="84" builtinId="17" customBuiltin="1"/>
    <cellStyle name="Heading 2 2" xfId="85"/>
    <cellStyle name="Heading 3" xfId="86" builtinId="18" customBuiltin="1"/>
    <cellStyle name="Heading 4" xfId="87" builtinId="19" customBuiltin="1"/>
    <cellStyle name="Input" xfId="88" builtinId="20" customBuiltin="1"/>
    <cellStyle name="Linked Cell" xfId="89" builtinId="24" customBuiltin="1"/>
    <cellStyle name="Neutral" xfId="90" builtinId="28" customBuiltin="1"/>
    <cellStyle name="Normal" xfId="0" builtinId="0"/>
    <cellStyle name="Normal 2" xfId="91"/>
    <cellStyle name="Normal 3" xfId="92"/>
    <cellStyle name="Normal_CT_Master" xfId="93"/>
    <cellStyle name="Normal_CT_unprotectedMaster" xfId="94"/>
    <cellStyle name="Normal_CT-BASIN (MASTER COPY)" xfId="95"/>
    <cellStyle name="Normal_OctoberCT" xfId="96"/>
    <cellStyle name="Note 2" xfId="97"/>
    <cellStyle name="Note 3" xfId="98"/>
    <cellStyle name="Note 4" xfId="99"/>
    <cellStyle name="Note 5" xfId="100"/>
    <cellStyle name="Note 6" xfId="106"/>
    <cellStyle name="Note 7" xfId="119"/>
    <cellStyle name="Note 8" xfId="132"/>
    <cellStyle name="Note 9" xfId="145"/>
    <cellStyle name="Output" xfId="101" builtinId="21" customBuiltin="1"/>
    <cellStyle name="Title" xfId="102" builtinId="15" customBuiltin="1"/>
    <cellStyle name="Total" xfId="103" builtinId="25" customBuiltin="1"/>
    <cellStyle name="Total 2" xfId="104"/>
    <cellStyle name="Warning Text" xfId="105" builtinId="11" customBuiltin="1"/>
  </cellStyles>
  <dxfs count="0"/>
  <tableStyles count="1" defaultTableStyle="TableStyleMedium2" defaultPivotStyle="PivotStyleLight16">
    <tableStyle name="MySqlDefault" pivot="0" table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fix\Monica\Vernal\AVWTP%20CT%20Macro1.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1"/>
      <sheetName val="Calculations"/>
      <sheetName val="ChooseNumber"/>
      <sheetName val="CTSelect"/>
      <sheetName val="DateDialog"/>
      <sheetName val="Start"/>
      <sheetName val="WQP"/>
      <sheetName val="QUALITY_REPORT"/>
      <sheetName val="Sequence1_Times"/>
      <sheetName val="DISINFECTIONREPORT"/>
      <sheetName val="TURBIDITY_REPORT"/>
      <sheetName val="Flows"/>
      <sheetName val="SEQUENCE1"/>
      <sheetName val="SEQUENCE2"/>
      <sheetName val="SEQUENCE3"/>
      <sheetName val="SEQUENCE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58"/>
  <sheetViews>
    <sheetView tabSelected="1" zoomScaleNormal="100" workbookViewId="0">
      <selection activeCell="J38" sqref="J38"/>
    </sheetView>
  </sheetViews>
  <sheetFormatPr defaultRowHeight="12.75" x14ac:dyDescent="0.2"/>
  <cols>
    <col min="1" max="1" width="3.5" customWidth="1"/>
    <col min="2" max="2" width="12.33203125" customWidth="1"/>
    <col min="3" max="3" width="15" customWidth="1"/>
    <col min="4" max="4" width="12.33203125" customWidth="1"/>
    <col min="5" max="5" width="11.33203125" customWidth="1"/>
    <col min="6" max="6" width="13.1640625" customWidth="1"/>
    <col min="7" max="10" width="11.33203125" customWidth="1"/>
    <col min="12" max="12" width="9.33203125" hidden="1" customWidth="1"/>
  </cols>
  <sheetData>
    <row r="1" spans="1:18" ht="18.75" x14ac:dyDescent="0.3">
      <c r="A1" s="289" t="s">
        <v>137</v>
      </c>
      <c r="B1" s="289"/>
      <c r="C1" s="289"/>
      <c r="D1" s="289"/>
      <c r="E1" s="289"/>
      <c r="F1" s="289"/>
      <c r="G1" s="289"/>
      <c r="H1" s="289"/>
      <c r="I1" s="289"/>
      <c r="J1" s="289"/>
    </row>
    <row r="2" spans="1:18" ht="18.75" x14ac:dyDescent="0.3">
      <c r="A2" s="289" t="s">
        <v>13</v>
      </c>
      <c r="B2" s="289"/>
      <c r="C2" s="289"/>
      <c r="D2" s="289"/>
      <c r="E2" s="289"/>
      <c r="F2" s="289"/>
      <c r="G2" s="289"/>
      <c r="H2" s="289"/>
      <c r="I2" s="289"/>
      <c r="J2" s="289"/>
    </row>
    <row r="3" spans="1:18" x14ac:dyDescent="0.2">
      <c r="A3" s="307" t="s">
        <v>138</v>
      </c>
      <c r="B3" s="307"/>
      <c r="C3" s="307"/>
      <c r="D3" s="307"/>
      <c r="E3" s="307"/>
      <c r="F3" s="307"/>
      <c r="G3" s="307"/>
      <c r="H3" s="307"/>
      <c r="I3" s="307"/>
      <c r="J3" s="307"/>
    </row>
    <row r="4" spans="1:18" x14ac:dyDescent="0.2">
      <c r="A4" s="2"/>
      <c r="L4" s="79" t="s">
        <v>141</v>
      </c>
    </row>
    <row r="5" spans="1:18" x14ac:dyDescent="0.2">
      <c r="B5" s="1" t="s">
        <v>0</v>
      </c>
      <c r="C5" s="316"/>
      <c r="D5" s="316"/>
      <c r="G5" s="1" t="s">
        <v>32</v>
      </c>
      <c r="H5" s="318" t="s">
        <v>157</v>
      </c>
      <c r="I5" s="318"/>
      <c r="J5" s="318"/>
      <c r="L5" s="79" t="s">
        <v>149</v>
      </c>
    </row>
    <row r="6" spans="1:18" x14ac:dyDescent="0.2">
      <c r="B6" s="1" t="s">
        <v>2</v>
      </c>
      <c r="C6" s="317"/>
      <c r="D6" s="317"/>
      <c r="G6" s="1" t="s">
        <v>31</v>
      </c>
      <c r="H6" s="271" t="s">
        <v>159</v>
      </c>
      <c r="I6" s="271"/>
      <c r="J6" s="271"/>
      <c r="L6" s="79" t="s">
        <v>150</v>
      </c>
    </row>
    <row r="7" spans="1:18" x14ac:dyDescent="0.2">
      <c r="B7" s="1" t="s">
        <v>29</v>
      </c>
      <c r="C7" s="271">
        <v>22011</v>
      </c>
      <c r="D7" s="271"/>
      <c r="G7" s="1" t="s">
        <v>1</v>
      </c>
      <c r="H7" s="271" t="s">
        <v>154</v>
      </c>
      <c r="I7" s="271"/>
      <c r="J7" s="271"/>
      <c r="L7" s="79" t="s">
        <v>151</v>
      </c>
    </row>
    <row r="8" spans="1:18" x14ac:dyDescent="0.2">
      <c r="G8" s="1" t="s">
        <v>30</v>
      </c>
      <c r="H8" s="271" t="s">
        <v>170</v>
      </c>
      <c r="I8" s="271"/>
      <c r="J8" s="271"/>
      <c r="L8" s="79" t="s">
        <v>152</v>
      </c>
    </row>
    <row r="9" spans="1:18" x14ac:dyDescent="0.2">
      <c r="D9" s="3"/>
      <c r="L9" s="79" t="s">
        <v>153</v>
      </c>
    </row>
    <row r="10" spans="1:18" x14ac:dyDescent="0.2">
      <c r="A10" s="3" t="s">
        <v>6</v>
      </c>
      <c r="B10" s="3" t="s">
        <v>123</v>
      </c>
      <c r="L10" s="79" t="s">
        <v>154</v>
      </c>
    </row>
    <row r="11" spans="1:18" s="4" customFormat="1" ht="14.25" customHeight="1" x14ac:dyDescent="0.2">
      <c r="B11" s="16" t="s">
        <v>121</v>
      </c>
      <c r="I11"/>
      <c r="L11" s="79" t="s">
        <v>155</v>
      </c>
    </row>
    <row r="12" spans="1:18" s="4" customFormat="1" ht="14.25" customHeight="1" x14ac:dyDescent="0.2">
      <c r="B12" s="16" t="s">
        <v>122</v>
      </c>
      <c r="C12" s="78"/>
    </row>
    <row r="13" spans="1:18" ht="13.5" thickBot="1" x14ac:dyDescent="0.25">
      <c r="C13" s="79" t="s">
        <v>129</v>
      </c>
    </row>
    <row r="14" spans="1:18" ht="13.5" thickTop="1" x14ac:dyDescent="0.2">
      <c r="B14" s="5"/>
      <c r="C14" s="6" t="s">
        <v>15</v>
      </c>
      <c r="D14" s="7"/>
      <c r="E14" s="8"/>
      <c r="F14" s="18" t="s">
        <v>36</v>
      </c>
      <c r="G14" s="282" t="s">
        <v>3</v>
      </c>
      <c r="H14" s="283"/>
      <c r="I14" s="282" t="s">
        <v>8</v>
      </c>
      <c r="J14" s="294"/>
    </row>
    <row r="15" spans="1:18" x14ac:dyDescent="0.2">
      <c r="B15" s="9" t="s">
        <v>3</v>
      </c>
      <c r="C15" s="17" t="s">
        <v>35</v>
      </c>
      <c r="D15" s="10"/>
      <c r="E15" s="11" t="s">
        <v>16</v>
      </c>
      <c r="F15" s="19" t="s">
        <v>9</v>
      </c>
      <c r="G15" s="312" t="s">
        <v>33</v>
      </c>
      <c r="H15" s="313"/>
      <c r="I15" s="284" t="s">
        <v>34</v>
      </c>
      <c r="J15" s="285"/>
    </row>
    <row r="16" spans="1:18" ht="13.5" thickBot="1" x14ac:dyDescent="0.25">
      <c r="B16" s="12"/>
      <c r="C16" s="13" t="s">
        <v>17</v>
      </c>
      <c r="D16" s="14"/>
      <c r="E16" s="15" t="s">
        <v>18</v>
      </c>
      <c r="F16" s="20" t="s">
        <v>37</v>
      </c>
      <c r="G16" s="308" t="s">
        <v>19</v>
      </c>
      <c r="H16" s="314"/>
      <c r="I16" s="308" t="s">
        <v>20</v>
      </c>
      <c r="J16" s="309"/>
      <c r="R16" s="77"/>
    </row>
    <row r="17" spans="1:10" ht="13.5" thickTop="1" x14ac:dyDescent="0.2">
      <c r="B17" s="116"/>
      <c r="C17" s="304" t="s">
        <v>21</v>
      </c>
      <c r="D17" s="305"/>
      <c r="E17" s="118"/>
      <c r="F17" s="120"/>
      <c r="G17" s="315"/>
      <c r="H17" s="315"/>
      <c r="I17" s="310"/>
      <c r="J17" s="311"/>
    </row>
    <row r="18" spans="1:10" x14ac:dyDescent="0.2">
      <c r="B18" s="122"/>
      <c r="C18" s="300" t="s">
        <v>21</v>
      </c>
      <c r="D18" s="301"/>
      <c r="E18" s="123"/>
      <c r="F18" s="124"/>
      <c r="G18" s="272"/>
      <c r="H18" s="272"/>
      <c r="I18" s="272"/>
      <c r="J18" s="273"/>
    </row>
    <row r="19" spans="1:10" x14ac:dyDescent="0.2">
      <c r="B19" s="122"/>
      <c r="C19" s="300" t="s">
        <v>21</v>
      </c>
      <c r="D19" s="301"/>
      <c r="E19" s="123"/>
      <c r="F19" s="124"/>
      <c r="G19" s="272"/>
      <c r="H19" s="272"/>
      <c r="I19" s="272"/>
      <c r="J19" s="273"/>
    </row>
    <row r="20" spans="1:10" ht="13.5" thickBot="1" x14ac:dyDescent="0.25">
      <c r="B20" s="117"/>
      <c r="C20" s="296" t="s">
        <v>21</v>
      </c>
      <c r="D20" s="297"/>
      <c r="E20" s="119"/>
      <c r="F20" s="121"/>
      <c r="G20" s="306"/>
      <c r="H20" s="306"/>
      <c r="I20" s="278"/>
      <c r="J20" s="279"/>
    </row>
    <row r="21" spans="1:10" ht="13.5" thickTop="1" x14ac:dyDescent="0.2"/>
    <row r="22" spans="1:10" x14ac:dyDescent="0.2">
      <c r="A22" t="s">
        <v>7</v>
      </c>
      <c r="B22" t="s">
        <v>124</v>
      </c>
    </row>
    <row r="23" spans="1:10" x14ac:dyDescent="0.2">
      <c r="B23" t="s">
        <v>38</v>
      </c>
    </row>
    <row r="24" spans="1:10" ht="13.5" thickBot="1" x14ac:dyDescent="0.25"/>
    <row r="25" spans="1:10" ht="14.25" thickTop="1" thickBot="1" x14ac:dyDescent="0.25">
      <c r="C25" s="298" t="s">
        <v>51</v>
      </c>
      <c r="D25" s="299"/>
      <c r="E25" s="280" t="s">
        <v>142</v>
      </c>
      <c r="F25" s="299"/>
      <c r="G25" s="280" t="s">
        <v>52</v>
      </c>
      <c r="H25" s="299"/>
      <c r="I25" s="280" t="s">
        <v>53</v>
      </c>
      <c r="J25" s="281"/>
    </row>
    <row r="26" spans="1:10" ht="13.5" thickTop="1" x14ac:dyDescent="0.2">
      <c r="B26" s="22"/>
      <c r="C26" s="275" t="s">
        <v>44</v>
      </c>
      <c r="D26" s="286"/>
      <c r="E26" s="302" t="s">
        <v>39</v>
      </c>
      <c r="F26" s="303"/>
      <c r="G26" s="275" t="s">
        <v>43</v>
      </c>
      <c r="H26" s="286"/>
      <c r="I26" s="275" t="s">
        <v>48</v>
      </c>
      <c r="J26" s="276"/>
    </row>
    <row r="27" spans="1:10" x14ac:dyDescent="0.2">
      <c r="B27" s="23" t="s">
        <v>3</v>
      </c>
      <c r="C27" s="290" t="s">
        <v>42</v>
      </c>
      <c r="D27" s="295"/>
      <c r="E27" s="290" t="s">
        <v>42</v>
      </c>
      <c r="F27" s="295"/>
      <c r="G27" s="290" t="s">
        <v>45</v>
      </c>
      <c r="H27" s="295"/>
      <c r="I27" s="290" t="s">
        <v>45</v>
      </c>
      <c r="J27" s="291"/>
    </row>
    <row r="28" spans="1:10" x14ac:dyDescent="0.2">
      <c r="B28" s="23" t="s">
        <v>23</v>
      </c>
      <c r="C28" s="290" t="s">
        <v>40</v>
      </c>
      <c r="D28" s="295"/>
      <c r="E28" s="290" t="s">
        <v>40</v>
      </c>
      <c r="F28" s="295"/>
      <c r="G28" s="290" t="s">
        <v>46</v>
      </c>
      <c r="H28" s="295"/>
      <c r="I28" s="290" t="s">
        <v>49</v>
      </c>
      <c r="J28" s="291"/>
    </row>
    <row r="29" spans="1:10" x14ac:dyDescent="0.2">
      <c r="B29" s="23" t="s">
        <v>10</v>
      </c>
      <c r="C29" s="292" t="s">
        <v>41</v>
      </c>
      <c r="D29" s="293"/>
      <c r="E29" s="292" t="s">
        <v>41</v>
      </c>
      <c r="F29" s="293"/>
      <c r="G29" s="292" t="s">
        <v>47</v>
      </c>
      <c r="H29" s="293"/>
      <c r="I29" s="290" t="s">
        <v>47</v>
      </c>
      <c r="J29" s="291"/>
    </row>
    <row r="30" spans="1:10" ht="13.5" thickBot="1" x14ac:dyDescent="0.25">
      <c r="B30" s="24"/>
      <c r="C30" s="76" t="s">
        <v>125</v>
      </c>
      <c r="D30" s="76" t="s">
        <v>5</v>
      </c>
      <c r="E30" s="76" t="s">
        <v>125</v>
      </c>
      <c r="F30" s="76" t="s">
        <v>5</v>
      </c>
      <c r="G30" s="76" t="s">
        <v>125</v>
      </c>
      <c r="H30" s="76" t="s">
        <v>5</v>
      </c>
      <c r="I30" s="76" t="s">
        <v>125</v>
      </c>
      <c r="J30" s="25" t="s">
        <v>5</v>
      </c>
    </row>
    <row r="31" spans="1:10" ht="13.5" thickTop="1" x14ac:dyDescent="0.2">
      <c r="B31" s="125"/>
      <c r="C31" s="126"/>
      <c r="D31" s="127" t="s">
        <v>21</v>
      </c>
      <c r="E31" s="126"/>
      <c r="F31" s="127" t="s">
        <v>21</v>
      </c>
      <c r="G31" s="126"/>
      <c r="H31" s="127" t="s">
        <v>21</v>
      </c>
      <c r="I31" s="126"/>
      <c r="J31" s="128" t="s">
        <v>21</v>
      </c>
    </row>
    <row r="32" spans="1:10" x14ac:dyDescent="0.2">
      <c r="B32" s="129"/>
      <c r="C32" s="130"/>
      <c r="D32" s="131" t="s">
        <v>21</v>
      </c>
      <c r="E32" s="130"/>
      <c r="F32" s="131" t="s">
        <v>21</v>
      </c>
      <c r="G32" s="130"/>
      <c r="H32" s="131" t="s">
        <v>21</v>
      </c>
      <c r="I32" s="130"/>
      <c r="J32" s="132" t="s">
        <v>21</v>
      </c>
    </row>
    <row r="33" spans="2:10" x14ac:dyDescent="0.2">
      <c r="B33" s="129"/>
      <c r="C33" s="130"/>
      <c r="D33" s="131" t="s">
        <v>21</v>
      </c>
      <c r="E33" s="130"/>
      <c r="F33" s="131" t="s">
        <v>21</v>
      </c>
      <c r="G33" s="130"/>
      <c r="H33" s="131" t="s">
        <v>21</v>
      </c>
      <c r="I33" s="130"/>
      <c r="J33" s="132" t="s">
        <v>21</v>
      </c>
    </row>
    <row r="34" spans="2:10" x14ac:dyDescent="0.2">
      <c r="B34" s="129"/>
      <c r="C34" s="130"/>
      <c r="D34" s="131" t="s">
        <v>21</v>
      </c>
      <c r="E34" s="130"/>
      <c r="F34" s="131" t="s">
        <v>21</v>
      </c>
      <c r="G34" s="130"/>
      <c r="H34" s="131" t="s">
        <v>21</v>
      </c>
      <c r="I34" s="130"/>
      <c r="J34" s="132" t="s">
        <v>21</v>
      </c>
    </row>
    <row r="35" spans="2:10" x14ac:dyDescent="0.2">
      <c r="B35" s="129"/>
      <c r="C35" s="130"/>
      <c r="D35" s="131" t="s">
        <v>21</v>
      </c>
      <c r="E35" s="130"/>
      <c r="F35" s="131" t="s">
        <v>21</v>
      </c>
      <c r="G35" s="130"/>
      <c r="H35" s="131" t="s">
        <v>21</v>
      </c>
      <c r="I35" s="130"/>
      <c r="J35" s="132" t="s">
        <v>21</v>
      </c>
    </row>
    <row r="36" spans="2:10" x14ac:dyDescent="0.2">
      <c r="B36" s="129"/>
      <c r="C36" s="130"/>
      <c r="D36" s="131" t="s">
        <v>21</v>
      </c>
      <c r="E36" s="130"/>
      <c r="F36" s="131" t="s">
        <v>21</v>
      </c>
      <c r="G36" s="130"/>
      <c r="H36" s="131" t="s">
        <v>21</v>
      </c>
      <c r="I36" s="130"/>
      <c r="J36" s="132" t="s">
        <v>21</v>
      </c>
    </row>
    <row r="37" spans="2:10" ht="13.5" thickBot="1" x14ac:dyDescent="0.25">
      <c r="B37" s="133"/>
      <c r="C37" s="134"/>
      <c r="D37" s="135" t="s">
        <v>21</v>
      </c>
      <c r="E37" s="134"/>
      <c r="F37" s="135" t="s">
        <v>21</v>
      </c>
      <c r="G37" s="134"/>
      <c r="H37" s="135" t="s">
        <v>21</v>
      </c>
      <c r="I37" s="134"/>
      <c r="J37" s="136" t="s">
        <v>21</v>
      </c>
    </row>
    <row r="38" spans="2:10" ht="13.5" thickTop="1" x14ac:dyDescent="0.2"/>
    <row r="39" spans="2:10" x14ac:dyDescent="0.2">
      <c r="B39" s="21" t="s">
        <v>126</v>
      </c>
    </row>
    <row r="40" spans="2:10" x14ac:dyDescent="0.2">
      <c r="D40" s="1" t="s">
        <v>50</v>
      </c>
      <c r="E40" s="288" t="s">
        <v>56</v>
      </c>
      <c r="F40" s="288"/>
    </row>
    <row r="41" spans="2:10" x14ac:dyDescent="0.2">
      <c r="B41" s="21" t="s">
        <v>127</v>
      </c>
    </row>
    <row r="42" spans="2:10" x14ac:dyDescent="0.2">
      <c r="D42" s="1" t="s">
        <v>50</v>
      </c>
      <c r="E42" s="288" t="s">
        <v>56</v>
      </c>
      <c r="F42" s="288"/>
    </row>
    <row r="43" spans="2:10" x14ac:dyDescent="0.2">
      <c r="B43" s="21" t="s">
        <v>128</v>
      </c>
    </row>
    <row r="44" spans="2:10" x14ac:dyDescent="0.2">
      <c r="D44" s="1" t="s">
        <v>54</v>
      </c>
      <c r="E44" s="288" t="s">
        <v>56</v>
      </c>
      <c r="F44" s="288"/>
    </row>
    <row r="45" spans="2:10" x14ac:dyDescent="0.2">
      <c r="B45" s="21" t="s">
        <v>144</v>
      </c>
    </row>
    <row r="46" spans="2:10" x14ac:dyDescent="0.2">
      <c r="B46" t="s">
        <v>55</v>
      </c>
    </row>
    <row r="47" spans="2:10" x14ac:dyDescent="0.2">
      <c r="B47" t="s">
        <v>145</v>
      </c>
    </row>
    <row r="48" spans="2:10" x14ac:dyDescent="0.2">
      <c r="B48" t="s">
        <v>143</v>
      </c>
    </row>
    <row r="50" spans="1:10" x14ac:dyDescent="0.2">
      <c r="A50" t="s">
        <v>57</v>
      </c>
      <c r="B50" t="s">
        <v>58</v>
      </c>
    </row>
    <row r="51" spans="1:10" x14ac:dyDescent="0.2">
      <c r="B51" t="s">
        <v>59</v>
      </c>
    </row>
    <row r="52" spans="1:10" x14ac:dyDescent="0.2">
      <c r="B52" t="s">
        <v>156</v>
      </c>
    </row>
    <row r="54" spans="1:10" x14ac:dyDescent="0.2">
      <c r="G54" s="114" t="s">
        <v>146</v>
      </c>
      <c r="H54" s="277">
        <v>42453</v>
      </c>
      <c r="I54" s="277"/>
    </row>
    <row r="55" spans="1:10" x14ac:dyDescent="0.2">
      <c r="G55" s="114"/>
      <c r="H55" s="79"/>
      <c r="I55" s="79"/>
    </row>
    <row r="56" spans="1:10" x14ac:dyDescent="0.2">
      <c r="G56" s="114" t="s">
        <v>147</v>
      </c>
      <c r="H56" s="274"/>
      <c r="I56" s="274"/>
    </row>
    <row r="58" spans="1:10" x14ac:dyDescent="0.2">
      <c r="A58" s="287" t="s">
        <v>139</v>
      </c>
      <c r="B58" s="287"/>
      <c r="C58" s="287"/>
      <c r="D58" s="287"/>
      <c r="E58" s="287"/>
      <c r="F58" s="287"/>
      <c r="G58" s="287"/>
      <c r="H58" s="287"/>
      <c r="I58" s="287"/>
      <c r="J58" s="287"/>
    </row>
  </sheetData>
  <mergeCells count="54">
    <mergeCell ref="C17:D17"/>
    <mergeCell ref="G20:H20"/>
    <mergeCell ref="E40:F40"/>
    <mergeCell ref="G25:H25"/>
    <mergeCell ref="A1:J1"/>
    <mergeCell ref="A3:J3"/>
    <mergeCell ref="I16:J16"/>
    <mergeCell ref="I17:J17"/>
    <mergeCell ref="G15:H15"/>
    <mergeCell ref="G16:H16"/>
    <mergeCell ref="G17:H17"/>
    <mergeCell ref="C5:D5"/>
    <mergeCell ref="C6:D6"/>
    <mergeCell ref="C7:D7"/>
    <mergeCell ref="H5:J5"/>
    <mergeCell ref="H6:J6"/>
    <mergeCell ref="C18:D18"/>
    <mergeCell ref="C19:D19"/>
    <mergeCell ref="C29:D29"/>
    <mergeCell ref="E29:F29"/>
    <mergeCell ref="E42:F42"/>
    <mergeCell ref="E25:F25"/>
    <mergeCell ref="E26:F26"/>
    <mergeCell ref="E27:F27"/>
    <mergeCell ref="C27:D27"/>
    <mergeCell ref="C28:D28"/>
    <mergeCell ref="A58:J58"/>
    <mergeCell ref="E44:F44"/>
    <mergeCell ref="A2:J2"/>
    <mergeCell ref="I27:J27"/>
    <mergeCell ref="I28:J28"/>
    <mergeCell ref="I29:J29"/>
    <mergeCell ref="G29:H29"/>
    <mergeCell ref="I14:J14"/>
    <mergeCell ref="G27:H27"/>
    <mergeCell ref="G28:H28"/>
    <mergeCell ref="E28:F28"/>
    <mergeCell ref="G18:H18"/>
    <mergeCell ref="G19:H19"/>
    <mergeCell ref="C20:D20"/>
    <mergeCell ref="C25:D25"/>
    <mergeCell ref="C26:D26"/>
    <mergeCell ref="H7:J7"/>
    <mergeCell ref="I18:J18"/>
    <mergeCell ref="H56:I56"/>
    <mergeCell ref="I26:J26"/>
    <mergeCell ref="H54:I54"/>
    <mergeCell ref="I19:J19"/>
    <mergeCell ref="I20:J20"/>
    <mergeCell ref="I25:J25"/>
    <mergeCell ref="G14:H14"/>
    <mergeCell ref="I15:J15"/>
    <mergeCell ref="G26:H26"/>
    <mergeCell ref="H8:J8"/>
  </mergeCells>
  <phoneticPr fontId="0" type="noConversion"/>
  <dataValidations disablePrompts="1" count="1">
    <dataValidation type="list" showInputMessage="1" showErrorMessage="1" sqref="H7:J7">
      <formula1>$L$4:$L$11</formula1>
    </dataValidation>
  </dataValidations>
  <pageMargins left="0.15" right="0.15" top="0.25" bottom="0.25" header="0.5" footer="0.5"/>
  <pageSetup scale="95" orientation="portrait" horizontalDpi="300" verticalDpi="300" r:id="rId1"/>
  <headerFooter alignWithMargins="0">
    <oddFooter>&amp;CPage 1 of 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N47"/>
  <sheetViews>
    <sheetView topLeftCell="A4" zoomScaleNormal="100" workbookViewId="0">
      <selection activeCell="A43" sqref="A43"/>
    </sheetView>
  </sheetViews>
  <sheetFormatPr defaultRowHeight="12.75" x14ac:dyDescent="0.2"/>
  <cols>
    <col min="1" max="1" width="9" style="81" bestFit="1" customWidth="1"/>
    <col min="2" max="2" width="10.33203125" style="81" customWidth="1"/>
    <col min="3" max="8" width="10.83203125" style="81" customWidth="1"/>
    <col min="9" max="9" width="9.6640625" style="81" bestFit="1" customWidth="1"/>
    <col min="10" max="10" width="12.5" style="81" customWidth="1"/>
    <col min="11" max="11" width="12" style="81" customWidth="1"/>
    <col min="12" max="12" width="9.33203125" style="81"/>
    <col min="13" max="13" width="0" style="81" hidden="1" customWidth="1"/>
    <col min="14" max="16384" width="9.33203125" style="81"/>
  </cols>
  <sheetData>
    <row r="1" spans="1:14" ht="18.75" x14ac:dyDescent="0.3">
      <c r="A1" s="319" t="s">
        <v>13</v>
      </c>
      <c r="B1" s="319"/>
      <c r="C1" s="319"/>
      <c r="D1" s="319"/>
      <c r="E1" s="319"/>
      <c r="F1" s="319"/>
      <c r="G1" s="319"/>
      <c r="H1" s="319"/>
      <c r="I1" s="319"/>
      <c r="J1" s="319"/>
      <c r="K1" s="319"/>
    </row>
    <row r="2" spans="1:14" x14ac:dyDescent="0.2">
      <c r="A2" s="320"/>
      <c r="B2" s="320"/>
      <c r="C2" s="320"/>
      <c r="D2" s="320"/>
      <c r="E2" s="320"/>
      <c r="F2" s="320"/>
      <c r="G2" s="320"/>
      <c r="H2" s="320"/>
      <c r="I2" s="320"/>
      <c r="J2" s="320"/>
    </row>
    <row r="3" spans="1:14" x14ac:dyDescent="0.2">
      <c r="B3" s="83" t="s">
        <v>0</v>
      </c>
      <c r="C3" s="321"/>
      <c r="D3" s="321"/>
      <c r="E3" s="321"/>
      <c r="H3" s="83" t="s">
        <v>32</v>
      </c>
      <c r="I3" s="323" t="s">
        <v>157</v>
      </c>
      <c r="J3" s="323"/>
      <c r="K3" s="323"/>
      <c r="M3" s="79" t="s">
        <v>141</v>
      </c>
    </row>
    <row r="4" spans="1:14" x14ac:dyDescent="0.2">
      <c r="B4" s="83" t="s">
        <v>2</v>
      </c>
      <c r="C4" s="322"/>
      <c r="D4" s="322"/>
      <c r="E4" s="322"/>
      <c r="H4" s="83" t="s">
        <v>31</v>
      </c>
      <c r="I4" s="317" t="s">
        <v>159</v>
      </c>
      <c r="J4" s="317"/>
      <c r="K4" s="317"/>
      <c r="M4" s="79" t="s">
        <v>149</v>
      </c>
    </row>
    <row r="5" spans="1:14" x14ac:dyDescent="0.2">
      <c r="B5" s="83" t="s">
        <v>29</v>
      </c>
      <c r="C5" s="322">
        <f>'Turb Compliance'!$C$7:$D$7</f>
        <v>22011</v>
      </c>
      <c r="D5" s="322"/>
      <c r="E5" s="322"/>
      <c r="H5" s="83" t="s">
        <v>1</v>
      </c>
      <c r="I5" s="317" t="s">
        <v>154</v>
      </c>
      <c r="J5" s="317"/>
      <c r="K5" s="317"/>
      <c r="M5" s="79" t="s">
        <v>150</v>
      </c>
    </row>
    <row r="6" spans="1:14" x14ac:dyDescent="0.2">
      <c r="H6" s="83" t="s">
        <v>30</v>
      </c>
      <c r="I6" s="317" t="s">
        <v>170</v>
      </c>
      <c r="J6" s="317"/>
      <c r="K6" s="317"/>
      <c r="M6" s="79" t="s">
        <v>151</v>
      </c>
    </row>
    <row r="7" spans="1:14" ht="13.5" thickBot="1" x14ac:dyDescent="0.25">
      <c r="A7" s="82"/>
      <c r="G7" s="83"/>
      <c r="H7" s="84"/>
      <c r="I7" s="84"/>
      <c r="J7" s="84"/>
      <c r="M7" s="79" t="s">
        <v>152</v>
      </c>
    </row>
    <row r="8" spans="1:14" ht="14.25" thickTop="1" thickBot="1" x14ac:dyDescent="0.25">
      <c r="A8" s="82"/>
      <c r="B8" s="82"/>
      <c r="C8" s="324" t="s">
        <v>14</v>
      </c>
      <c r="D8" s="325"/>
      <c r="E8" s="325"/>
      <c r="F8" s="325"/>
      <c r="G8" s="325"/>
      <c r="H8" s="326"/>
      <c r="I8" s="84"/>
      <c r="J8" s="84"/>
      <c r="M8" s="79" t="s">
        <v>153</v>
      </c>
    </row>
    <row r="9" spans="1:14" s="89" customFormat="1" ht="14.25" customHeight="1" thickTop="1" x14ac:dyDescent="0.2">
      <c r="A9" s="85"/>
      <c r="B9" s="86" t="s">
        <v>22</v>
      </c>
      <c r="C9" s="87" t="s">
        <v>130</v>
      </c>
      <c r="D9" s="87" t="s">
        <v>131</v>
      </c>
      <c r="E9" s="87" t="s">
        <v>132</v>
      </c>
      <c r="F9" s="87" t="s">
        <v>133</v>
      </c>
      <c r="G9" s="87" t="s">
        <v>134</v>
      </c>
      <c r="H9" s="87" t="s">
        <v>135</v>
      </c>
      <c r="I9" s="86" t="s">
        <v>26</v>
      </c>
      <c r="J9" s="86" t="s">
        <v>27</v>
      </c>
      <c r="K9" s="88" t="s">
        <v>27</v>
      </c>
      <c r="M9" s="79" t="s">
        <v>154</v>
      </c>
    </row>
    <row r="10" spans="1:14" s="89" customFormat="1" ht="21" customHeight="1" x14ac:dyDescent="0.2">
      <c r="A10" s="90" t="s">
        <v>3</v>
      </c>
      <c r="B10" s="91" t="s">
        <v>23</v>
      </c>
      <c r="C10" s="91" t="s">
        <v>129</v>
      </c>
      <c r="D10" s="91" t="s">
        <v>129</v>
      </c>
      <c r="E10" s="91" t="s">
        <v>129</v>
      </c>
      <c r="F10" s="91" t="s">
        <v>129</v>
      </c>
      <c r="G10" s="91" t="s">
        <v>129</v>
      </c>
      <c r="H10" s="91" t="s">
        <v>129</v>
      </c>
      <c r="I10" s="91" t="s">
        <v>4</v>
      </c>
      <c r="J10" s="91" t="s">
        <v>28</v>
      </c>
      <c r="K10" s="92" t="s">
        <v>9</v>
      </c>
      <c r="M10" s="79" t="s">
        <v>155</v>
      </c>
    </row>
    <row r="11" spans="1:14" s="89" customFormat="1" ht="19.5" customHeight="1" thickBot="1" x14ac:dyDescent="0.25">
      <c r="A11" s="93"/>
      <c r="B11" s="94" t="s">
        <v>24</v>
      </c>
      <c r="C11" s="94" t="s">
        <v>25</v>
      </c>
      <c r="D11" s="94" t="s">
        <v>25</v>
      </c>
      <c r="E11" s="94" t="s">
        <v>25</v>
      </c>
      <c r="F11" s="94" t="s">
        <v>25</v>
      </c>
      <c r="G11" s="94" t="s">
        <v>25</v>
      </c>
      <c r="H11" s="94" t="s">
        <v>25</v>
      </c>
      <c r="I11" s="94" t="s">
        <v>11</v>
      </c>
      <c r="J11" s="94" t="s">
        <v>168</v>
      </c>
      <c r="K11" s="95" t="s">
        <v>28</v>
      </c>
    </row>
    <row r="12" spans="1:14" ht="13.5" thickTop="1" x14ac:dyDescent="0.2">
      <c r="A12" s="96"/>
      <c r="B12" s="258"/>
      <c r="C12" s="256"/>
      <c r="D12" s="256"/>
      <c r="E12" s="256"/>
      <c r="F12" s="256"/>
      <c r="G12" s="259"/>
      <c r="H12" s="256"/>
      <c r="I12" s="223">
        <f>MAX(C12:H12)</f>
        <v>0</v>
      </c>
      <c r="J12" s="226">
        <f>COUNTIF(C12:H12,"&lt;.3")</f>
        <v>0</v>
      </c>
      <c r="K12" s="100">
        <f>COUNTIF(C12:H12,"&gt;0")</f>
        <v>0</v>
      </c>
    </row>
    <row r="13" spans="1:14" x14ac:dyDescent="0.2">
      <c r="A13" s="96"/>
      <c r="B13" s="260"/>
      <c r="C13" s="261"/>
      <c r="D13" s="261"/>
      <c r="E13" s="261"/>
      <c r="F13" s="261"/>
      <c r="G13" s="261"/>
      <c r="H13" s="261"/>
      <c r="I13" s="223">
        <f t="shared" ref="I13:I40" si="0">MAX(C13:H13)</f>
        <v>0</v>
      </c>
      <c r="J13" s="226">
        <f t="shared" ref="J13:J40" si="1">COUNTIF(C13:H13,"&lt;.3")</f>
        <v>0</v>
      </c>
      <c r="K13" s="100">
        <f t="shared" ref="K13:K40" si="2">COUNTIF(C13:H13,"&gt;0")</f>
        <v>0</v>
      </c>
    </row>
    <row r="14" spans="1:14" x14ac:dyDescent="0.2">
      <c r="A14" s="96"/>
      <c r="B14" s="260"/>
      <c r="C14" s="261"/>
      <c r="D14" s="261"/>
      <c r="E14" s="261"/>
      <c r="F14" s="261"/>
      <c r="G14" s="261"/>
      <c r="H14" s="259"/>
      <c r="I14" s="223">
        <f t="shared" si="0"/>
        <v>0</v>
      </c>
      <c r="J14" s="226">
        <f t="shared" si="1"/>
        <v>0</v>
      </c>
      <c r="K14" s="100">
        <f t="shared" si="2"/>
        <v>0</v>
      </c>
      <c r="N14" s="89"/>
    </row>
    <row r="15" spans="1:14" x14ac:dyDescent="0.2">
      <c r="A15" s="96"/>
      <c r="B15" s="260"/>
      <c r="C15" s="261"/>
      <c r="D15" s="261"/>
      <c r="E15" s="261"/>
      <c r="F15" s="261"/>
      <c r="G15" s="261"/>
      <c r="H15" s="261"/>
      <c r="I15" s="223">
        <f t="shared" si="0"/>
        <v>0</v>
      </c>
      <c r="J15" s="226">
        <f t="shared" si="1"/>
        <v>0</v>
      </c>
      <c r="K15" s="100">
        <f t="shared" si="2"/>
        <v>0</v>
      </c>
      <c r="N15" s="89"/>
    </row>
    <row r="16" spans="1:14" x14ac:dyDescent="0.2">
      <c r="A16" s="96"/>
      <c r="B16" s="260"/>
      <c r="C16" s="261"/>
      <c r="D16" s="261"/>
      <c r="E16" s="261"/>
      <c r="F16" s="261"/>
      <c r="G16" s="261"/>
      <c r="H16" s="261"/>
      <c r="I16" s="223">
        <f t="shared" si="0"/>
        <v>0</v>
      </c>
      <c r="J16" s="226">
        <f t="shared" si="1"/>
        <v>0</v>
      </c>
      <c r="K16" s="100">
        <f t="shared" si="2"/>
        <v>0</v>
      </c>
      <c r="N16" s="89"/>
    </row>
    <row r="17" spans="1:14" x14ac:dyDescent="0.2">
      <c r="A17" s="96"/>
      <c r="B17" s="260"/>
      <c r="C17" s="261"/>
      <c r="D17" s="261"/>
      <c r="E17" s="261"/>
      <c r="F17" s="261"/>
      <c r="G17" s="261"/>
      <c r="H17" s="261"/>
      <c r="I17" s="223">
        <f t="shared" si="0"/>
        <v>0</v>
      </c>
      <c r="J17" s="226">
        <f t="shared" si="1"/>
        <v>0</v>
      </c>
      <c r="K17" s="100">
        <f t="shared" si="2"/>
        <v>0</v>
      </c>
      <c r="N17" s="89"/>
    </row>
    <row r="18" spans="1:14" x14ac:dyDescent="0.2">
      <c r="A18" s="96"/>
      <c r="B18" s="260"/>
      <c r="C18" s="261"/>
      <c r="D18" s="261"/>
      <c r="E18" s="261"/>
      <c r="F18" s="261"/>
      <c r="G18" s="261"/>
      <c r="H18" s="261"/>
      <c r="I18" s="223">
        <f t="shared" si="0"/>
        <v>0</v>
      </c>
      <c r="J18" s="226">
        <f t="shared" si="1"/>
        <v>0</v>
      </c>
      <c r="K18" s="100">
        <f t="shared" si="2"/>
        <v>0</v>
      </c>
      <c r="N18" s="89"/>
    </row>
    <row r="19" spans="1:14" x14ac:dyDescent="0.2">
      <c r="A19" s="96"/>
      <c r="B19" s="260"/>
      <c r="C19" s="261"/>
      <c r="D19" s="261"/>
      <c r="E19" s="261"/>
      <c r="F19" s="261"/>
      <c r="G19" s="261"/>
      <c r="H19" s="261"/>
      <c r="I19" s="223">
        <f t="shared" si="0"/>
        <v>0</v>
      </c>
      <c r="J19" s="226">
        <f t="shared" si="1"/>
        <v>0</v>
      </c>
      <c r="K19" s="100">
        <f t="shared" si="2"/>
        <v>0</v>
      </c>
      <c r="N19" s="89"/>
    </row>
    <row r="20" spans="1:14" x14ac:dyDescent="0.2">
      <c r="A20" s="96"/>
      <c r="B20" s="260"/>
      <c r="C20" s="261"/>
      <c r="D20" s="261"/>
      <c r="E20" s="261"/>
      <c r="F20" s="261"/>
      <c r="G20" s="261"/>
      <c r="H20" s="261"/>
      <c r="I20" s="223">
        <f t="shared" si="0"/>
        <v>0</v>
      </c>
      <c r="J20" s="226">
        <f t="shared" si="1"/>
        <v>0</v>
      </c>
      <c r="K20" s="100">
        <f t="shared" si="2"/>
        <v>0</v>
      </c>
    </row>
    <row r="21" spans="1:14" ht="12.75" customHeight="1" x14ac:dyDescent="0.2">
      <c r="A21" s="96"/>
      <c r="B21" s="260"/>
      <c r="C21" s="261"/>
      <c r="D21" s="261"/>
      <c r="E21" s="261"/>
      <c r="F21" s="262"/>
      <c r="G21" s="261"/>
      <c r="H21" s="261"/>
      <c r="I21" s="223">
        <f t="shared" si="0"/>
        <v>0</v>
      </c>
      <c r="J21" s="226">
        <f t="shared" si="1"/>
        <v>0</v>
      </c>
      <c r="K21" s="100">
        <f t="shared" si="2"/>
        <v>0</v>
      </c>
    </row>
    <row r="22" spans="1:14" x14ac:dyDescent="0.2">
      <c r="A22" s="96"/>
      <c r="B22" s="260"/>
      <c r="C22" s="261"/>
      <c r="D22" s="261"/>
      <c r="E22" s="261"/>
      <c r="F22" s="261"/>
      <c r="G22" s="261"/>
      <c r="H22" s="261"/>
      <c r="I22" s="223">
        <f t="shared" si="0"/>
        <v>0</v>
      </c>
      <c r="J22" s="226">
        <f t="shared" si="1"/>
        <v>0</v>
      </c>
      <c r="K22" s="100">
        <f t="shared" si="2"/>
        <v>0</v>
      </c>
    </row>
    <row r="23" spans="1:14" x14ac:dyDescent="0.2">
      <c r="A23" s="96"/>
      <c r="B23" s="260"/>
      <c r="C23" s="261"/>
      <c r="D23" s="261"/>
      <c r="E23" s="261"/>
      <c r="F23" s="261"/>
      <c r="G23" s="261"/>
      <c r="H23" s="261"/>
      <c r="I23" s="223">
        <f t="shared" si="0"/>
        <v>0</v>
      </c>
      <c r="J23" s="226">
        <f t="shared" si="1"/>
        <v>0</v>
      </c>
      <c r="K23" s="100">
        <f t="shared" si="2"/>
        <v>0</v>
      </c>
    </row>
    <row r="24" spans="1:14" x14ac:dyDescent="0.2">
      <c r="A24" s="96"/>
      <c r="B24" s="260"/>
      <c r="C24" s="261"/>
      <c r="D24" s="261"/>
      <c r="E24" s="261"/>
      <c r="F24" s="261"/>
      <c r="G24" s="261"/>
      <c r="H24" s="261"/>
      <c r="I24" s="223">
        <f t="shared" si="0"/>
        <v>0</v>
      </c>
      <c r="J24" s="226">
        <f t="shared" si="1"/>
        <v>0</v>
      </c>
      <c r="K24" s="100">
        <f t="shared" si="2"/>
        <v>0</v>
      </c>
    </row>
    <row r="25" spans="1:14" x14ac:dyDescent="0.2">
      <c r="A25" s="96"/>
      <c r="B25" s="260"/>
      <c r="C25" s="261"/>
      <c r="D25" s="261"/>
      <c r="E25" s="261"/>
      <c r="F25" s="261"/>
      <c r="G25" s="261"/>
      <c r="H25" s="261"/>
      <c r="I25" s="223">
        <f t="shared" si="0"/>
        <v>0</v>
      </c>
      <c r="J25" s="226">
        <f t="shared" si="1"/>
        <v>0</v>
      </c>
      <c r="K25" s="100">
        <f t="shared" si="2"/>
        <v>0</v>
      </c>
    </row>
    <row r="26" spans="1:14" x14ac:dyDescent="0.2">
      <c r="A26" s="96"/>
      <c r="B26" s="260"/>
      <c r="C26" s="261"/>
      <c r="D26" s="261"/>
      <c r="E26" s="261"/>
      <c r="F26" s="261"/>
      <c r="G26" s="261"/>
      <c r="H26" s="261"/>
      <c r="I26" s="223">
        <f t="shared" si="0"/>
        <v>0</v>
      </c>
      <c r="J26" s="226">
        <f t="shared" si="1"/>
        <v>0</v>
      </c>
      <c r="K26" s="100">
        <f t="shared" si="2"/>
        <v>0</v>
      </c>
    </row>
    <row r="27" spans="1:14" x14ac:dyDescent="0.2">
      <c r="A27" s="96"/>
      <c r="B27" s="260"/>
      <c r="C27" s="261"/>
      <c r="D27" s="261"/>
      <c r="E27" s="261"/>
      <c r="F27" s="261"/>
      <c r="G27" s="261"/>
      <c r="H27" s="261"/>
      <c r="I27" s="223">
        <f t="shared" si="0"/>
        <v>0</v>
      </c>
      <c r="J27" s="226">
        <f t="shared" si="1"/>
        <v>0</v>
      </c>
      <c r="K27" s="100">
        <f t="shared" si="2"/>
        <v>0</v>
      </c>
    </row>
    <row r="28" spans="1:14" x14ac:dyDescent="0.2">
      <c r="A28" s="96"/>
      <c r="B28" s="260"/>
      <c r="C28" s="261"/>
      <c r="D28" s="261"/>
      <c r="E28" s="261"/>
      <c r="F28" s="261"/>
      <c r="G28" s="261"/>
      <c r="H28" s="261"/>
      <c r="I28" s="223">
        <f t="shared" si="0"/>
        <v>0</v>
      </c>
      <c r="J28" s="226">
        <f t="shared" si="1"/>
        <v>0</v>
      </c>
      <c r="K28" s="100">
        <f t="shared" si="2"/>
        <v>0</v>
      </c>
    </row>
    <row r="29" spans="1:14" x14ac:dyDescent="0.2">
      <c r="A29" s="96"/>
      <c r="B29" s="260"/>
      <c r="C29" s="261"/>
      <c r="D29" s="261"/>
      <c r="E29" s="261"/>
      <c r="F29" s="261"/>
      <c r="G29" s="261"/>
      <c r="H29" s="261"/>
      <c r="I29" s="223">
        <f t="shared" si="0"/>
        <v>0</v>
      </c>
      <c r="J29" s="226">
        <f t="shared" si="1"/>
        <v>0</v>
      </c>
      <c r="K29" s="100">
        <f t="shared" si="2"/>
        <v>0</v>
      </c>
    </row>
    <row r="30" spans="1:14" x14ac:dyDescent="0.2">
      <c r="A30" s="96"/>
      <c r="B30" s="260"/>
      <c r="C30" s="261"/>
      <c r="D30" s="261"/>
      <c r="E30" s="261"/>
      <c r="F30" s="261"/>
      <c r="G30" s="261"/>
      <c r="H30" s="261"/>
      <c r="I30" s="223">
        <f t="shared" si="0"/>
        <v>0</v>
      </c>
      <c r="J30" s="226">
        <f t="shared" si="1"/>
        <v>0</v>
      </c>
      <c r="K30" s="100">
        <f t="shared" si="2"/>
        <v>0</v>
      </c>
    </row>
    <row r="31" spans="1:14" x14ac:dyDescent="0.2">
      <c r="A31" s="96"/>
      <c r="B31" s="260"/>
      <c r="C31" s="261"/>
      <c r="D31" s="261"/>
      <c r="E31" s="261"/>
      <c r="F31" s="261"/>
      <c r="G31" s="261"/>
      <c r="H31" s="261"/>
      <c r="I31" s="223">
        <f t="shared" si="0"/>
        <v>0</v>
      </c>
      <c r="J31" s="226">
        <f t="shared" si="1"/>
        <v>0</v>
      </c>
      <c r="K31" s="100">
        <f t="shared" si="2"/>
        <v>0</v>
      </c>
    </row>
    <row r="32" spans="1:14" x14ac:dyDescent="0.2">
      <c r="A32" s="96"/>
      <c r="B32" s="260"/>
      <c r="C32" s="261"/>
      <c r="D32" s="261"/>
      <c r="E32" s="261"/>
      <c r="F32" s="261"/>
      <c r="G32" s="263"/>
      <c r="H32" s="263"/>
      <c r="I32" s="223">
        <f t="shared" si="0"/>
        <v>0</v>
      </c>
      <c r="J32" s="226">
        <f t="shared" si="1"/>
        <v>0</v>
      </c>
      <c r="K32" s="100">
        <f t="shared" si="2"/>
        <v>0</v>
      </c>
    </row>
    <row r="33" spans="1:12" x14ac:dyDescent="0.2">
      <c r="A33" s="96"/>
      <c r="B33" s="260"/>
      <c r="C33" s="261"/>
      <c r="D33" s="261"/>
      <c r="E33" s="261"/>
      <c r="F33" s="261"/>
      <c r="G33" s="261"/>
      <c r="H33" s="261"/>
      <c r="I33" s="223">
        <f t="shared" si="0"/>
        <v>0</v>
      </c>
      <c r="J33" s="226">
        <f t="shared" si="1"/>
        <v>0</v>
      </c>
      <c r="K33" s="100">
        <f t="shared" si="2"/>
        <v>0</v>
      </c>
    </row>
    <row r="34" spans="1:12" x14ac:dyDescent="0.2">
      <c r="A34" s="96"/>
      <c r="B34" s="260"/>
      <c r="C34" s="261"/>
      <c r="D34" s="261"/>
      <c r="E34" s="261"/>
      <c r="F34" s="261"/>
      <c r="G34" s="261"/>
      <c r="H34" s="261"/>
      <c r="I34" s="223">
        <f t="shared" si="0"/>
        <v>0</v>
      </c>
      <c r="J34" s="226">
        <f t="shared" si="1"/>
        <v>0</v>
      </c>
      <c r="K34" s="100">
        <f t="shared" si="2"/>
        <v>0</v>
      </c>
    </row>
    <row r="35" spans="1:12" x14ac:dyDescent="0.2">
      <c r="A35" s="96"/>
      <c r="B35" s="260"/>
      <c r="C35" s="261"/>
      <c r="D35" s="261"/>
      <c r="E35" s="261"/>
      <c r="F35" s="261"/>
      <c r="G35" s="261"/>
      <c r="H35" s="261"/>
      <c r="I35" s="223">
        <f t="shared" si="0"/>
        <v>0</v>
      </c>
      <c r="J35" s="226">
        <f t="shared" si="1"/>
        <v>0</v>
      </c>
      <c r="K35" s="100">
        <f t="shared" si="2"/>
        <v>0</v>
      </c>
    </row>
    <row r="36" spans="1:12" x14ac:dyDescent="0.2">
      <c r="A36" s="96"/>
      <c r="B36" s="260"/>
      <c r="C36" s="261"/>
      <c r="D36" s="261"/>
      <c r="E36" s="261"/>
      <c r="F36" s="261"/>
      <c r="G36" s="261"/>
      <c r="H36" s="261"/>
      <c r="I36" s="223">
        <f t="shared" si="0"/>
        <v>0</v>
      </c>
      <c r="J36" s="226">
        <f t="shared" si="1"/>
        <v>0</v>
      </c>
      <c r="K36" s="100">
        <f t="shared" si="2"/>
        <v>0</v>
      </c>
    </row>
    <row r="37" spans="1:12" x14ac:dyDescent="0.2">
      <c r="A37" s="96"/>
      <c r="B37" s="260"/>
      <c r="C37" s="261"/>
      <c r="D37" s="261"/>
      <c r="E37" s="261"/>
      <c r="F37" s="261"/>
      <c r="G37" s="261"/>
      <c r="H37" s="261"/>
      <c r="I37" s="223">
        <f t="shared" si="0"/>
        <v>0</v>
      </c>
      <c r="J37" s="226">
        <f t="shared" si="1"/>
        <v>0</v>
      </c>
      <c r="K37" s="100">
        <f t="shared" si="2"/>
        <v>0</v>
      </c>
    </row>
    <row r="38" spans="1:12" x14ac:dyDescent="0.2">
      <c r="A38" s="96"/>
      <c r="B38" s="260"/>
      <c r="C38" s="261"/>
      <c r="D38" s="261"/>
      <c r="E38" s="261"/>
      <c r="F38" s="261"/>
      <c r="G38" s="261"/>
      <c r="H38" s="261"/>
      <c r="I38" s="223">
        <f t="shared" si="0"/>
        <v>0</v>
      </c>
      <c r="J38" s="226">
        <f t="shared" si="1"/>
        <v>0</v>
      </c>
      <c r="K38" s="100">
        <f t="shared" si="2"/>
        <v>0</v>
      </c>
    </row>
    <row r="39" spans="1:12" x14ac:dyDescent="0.2">
      <c r="A39" s="96"/>
      <c r="B39" s="260"/>
      <c r="C39" s="261"/>
      <c r="D39" s="261"/>
      <c r="E39" s="261"/>
      <c r="F39" s="261"/>
      <c r="G39" s="261"/>
      <c r="H39" s="261"/>
      <c r="I39" s="223">
        <f t="shared" si="0"/>
        <v>0</v>
      </c>
      <c r="J39" s="226">
        <f t="shared" si="1"/>
        <v>0</v>
      </c>
      <c r="K39" s="100">
        <f t="shared" si="2"/>
        <v>0</v>
      </c>
    </row>
    <row r="40" spans="1:12" x14ac:dyDescent="0.2">
      <c r="A40" s="96"/>
      <c r="B40" s="260"/>
      <c r="C40" s="261"/>
      <c r="D40" s="261"/>
      <c r="E40" s="261"/>
      <c r="F40" s="261"/>
      <c r="G40" s="261"/>
      <c r="H40" s="261"/>
      <c r="I40" s="223">
        <f t="shared" si="0"/>
        <v>0</v>
      </c>
      <c r="J40" s="226">
        <f t="shared" si="1"/>
        <v>0</v>
      </c>
      <c r="K40" s="100">
        <f t="shared" si="2"/>
        <v>0</v>
      </c>
    </row>
    <row r="41" spans="1:12" x14ac:dyDescent="0.2">
      <c r="A41" s="96"/>
      <c r="B41" s="260"/>
      <c r="C41" s="261"/>
      <c r="D41" s="261"/>
      <c r="E41" s="261"/>
      <c r="F41" s="261"/>
      <c r="G41" s="261"/>
      <c r="H41" s="261"/>
      <c r="I41" s="223">
        <f t="shared" ref="I41:I42" si="3">MAX(C41:H41)</f>
        <v>0</v>
      </c>
      <c r="J41" s="226">
        <f t="shared" ref="J41:J42" si="4">COUNTIF(C41:H41,"&lt;.3")</f>
        <v>0</v>
      </c>
      <c r="K41" s="100">
        <f t="shared" ref="K41:K42" si="5">COUNTIF(C41:H41,"&gt;0")</f>
        <v>0</v>
      </c>
    </row>
    <row r="42" spans="1:12" ht="13.5" thickBot="1" x14ac:dyDescent="0.25">
      <c r="A42" s="96"/>
      <c r="B42" s="260"/>
      <c r="C42" s="261"/>
      <c r="D42" s="261"/>
      <c r="E42" s="261"/>
      <c r="F42" s="261"/>
      <c r="G42" s="261"/>
      <c r="H42" s="261"/>
      <c r="I42" s="223">
        <f t="shared" si="3"/>
        <v>0</v>
      </c>
      <c r="J42" s="226">
        <f t="shared" si="4"/>
        <v>0</v>
      </c>
      <c r="K42" s="100">
        <f t="shared" si="5"/>
        <v>0</v>
      </c>
    </row>
    <row r="43" spans="1:12" ht="13.5" thickTop="1" x14ac:dyDescent="0.2">
      <c r="I43" s="97" t="s">
        <v>12</v>
      </c>
      <c r="J43" s="333">
        <f>SUM(K12:K42)</f>
        <v>0</v>
      </c>
      <c r="K43" s="334"/>
      <c r="L43" s="335"/>
    </row>
    <row r="44" spans="1:12" x14ac:dyDescent="0.2">
      <c r="I44" s="97" t="s">
        <v>166</v>
      </c>
      <c r="J44" s="327">
        <f>SUM(J12:J42)</f>
        <v>0</v>
      </c>
      <c r="K44" s="328"/>
      <c r="L44" s="329"/>
    </row>
    <row r="45" spans="1:12" ht="13.5" thickBot="1" x14ac:dyDescent="0.25">
      <c r="I45" s="97" t="s">
        <v>167</v>
      </c>
      <c r="J45" s="330" t="e">
        <f>J44/J43</f>
        <v>#DIV/0!</v>
      </c>
      <c r="K45" s="331"/>
      <c r="L45" s="332"/>
    </row>
    <row r="46" spans="1:12" ht="14.25" thickTop="1" thickBot="1" x14ac:dyDescent="0.25"/>
    <row r="47" spans="1:12" ht="13.5" thickBot="1" x14ac:dyDescent="0.25">
      <c r="J47" s="97" t="s">
        <v>148</v>
      </c>
      <c r="K47" s="115" t="s">
        <v>169</v>
      </c>
    </row>
  </sheetData>
  <mergeCells count="13">
    <mergeCell ref="I5:K5"/>
    <mergeCell ref="C8:H8"/>
    <mergeCell ref="J44:L44"/>
    <mergeCell ref="J45:L45"/>
    <mergeCell ref="I6:K6"/>
    <mergeCell ref="C5:E5"/>
    <mergeCell ref="J43:L43"/>
    <mergeCell ref="A1:K1"/>
    <mergeCell ref="A2:J2"/>
    <mergeCell ref="C3:E3"/>
    <mergeCell ref="C4:E4"/>
    <mergeCell ref="I3:K3"/>
    <mergeCell ref="I4:K4"/>
  </mergeCells>
  <phoneticPr fontId="0" type="noConversion"/>
  <dataValidations count="3">
    <dataValidation type="list" allowBlank="1" showInputMessage="1" showErrorMessage="1" sqref="K47">
      <formula1>"Y,N"</formula1>
    </dataValidation>
    <dataValidation type="decimal" operator="greaterThan" allowBlank="1" showInputMessage="1" showErrorMessage="1" errorTitle="Invalid Data Entry" error="Value must be &gt;0 or cell must be blank" sqref="C12:H42">
      <formula1>0</formula1>
    </dataValidation>
    <dataValidation type="list" allowBlank="1" showInputMessage="1" showErrorMessage="1" sqref="I5:K5">
      <formula1>$M$3:$M$10</formula1>
    </dataValidation>
  </dataValidations>
  <pageMargins left="0.15" right="0.15" top="1" bottom="1" header="0.5" footer="0.5"/>
  <pageSetup scale="90" orientation="portrait" horizontalDpi="300" verticalDpi="300" r:id="rId1"/>
  <headerFooter alignWithMargins="0">
    <oddFooter>&amp;CPage 2 of 4</oddFooter>
  </headerFooter>
  <ignoredErrors>
    <ignoredError sqref="I12:I13 I14:I40 J12:K40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47"/>
  <sheetViews>
    <sheetView topLeftCell="A7" zoomScaleNormal="100" workbookViewId="0">
      <selection activeCell="A47" sqref="A47"/>
    </sheetView>
  </sheetViews>
  <sheetFormatPr defaultRowHeight="12.75" x14ac:dyDescent="0.2"/>
  <cols>
    <col min="1" max="1" width="11.33203125" style="81" customWidth="1"/>
    <col min="2" max="2" width="13.33203125" style="81" customWidth="1"/>
    <col min="3" max="3" width="11.5" style="81" bestFit="1" customWidth="1"/>
    <col min="4" max="7" width="13.33203125" style="81" customWidth="1"/>
    <col min="8" max="8" width="9.33203125" style="81"/>
    <col min="9" max="9" width="0" style="81" hidden="1" customWidth="1"/>
    <col min="10" max="16384" width="9.33203125" style="81"/>
  </cols>
  <sheetData>
    <row r="1" spans="1:10" ht="18.75" x14ac:dyDescent="0.3">
      <c r="A1" s="336" t="s">
        <v>64</v>
      </c>
      <c r="B1" s="336"/>
      <c r="C1" s="336"/>
      <c r="D1" s="336"/>
      <c r="E1" s="336"/>
      <c r="F1" s="336"/>
      <c r="G1" s="336"/>
      <c r="H1" s="80"/>
    </row>
    <row r="2" spans="1:10" x14ac:dyDescent="0.2">
      <c r="A2" s="138"/>
      <c r="B2" s="138"/>
      <c r="C2" s="138"/>
      <c r="D2" s="138"/>
      <c r="E2" s="138"/>
      <c r="F2" s="138"/>
      <c r="G2" s="138"/>
      <c r="H2" s="137"/>
      <c r="I2" s="137"/>
      <c r="J2" s="137"/>
    </row>
    <row r="3" spans="1:10" x14ac:dyDescent="0.2">
      <c r="A3" s="139"/>
      <c r="B3" s="140" t="s">
        <v>0</v>
      </c>
      <c r="C3" s="246"/>
      <c r="D3" s="141"/>
      <c r="E3" s="140" t="s">
        <v>32</v>
      </c>
      <c r="F3" s="316" t="s">
        <v>157</v>
      </c>
      <c r="G3" s="316"/>
      <c r="I3" s="79" t="s">
        <v>141</v>
      </c>
    </row>
    <row r="4" spans="1:10" x14ac:dyDescent="0.2">
      <c r="A4" s="139"/>
      <c r="B4" s="140" t="s">
        <v>2</v>
      </c>
      <c r="C4" s="142"/>
      <c r="D4" s="141"/>
      <c r="E4" s="140" t="s">
        <v>31</v>
      </c>
      <c r="F4" s="337" t="s">
        <v>159</v>
      </c>
      <c r="G4" s="337"/>
      <c r="I4" s="79" t="s">
        <v>149</v>
      </c>
    </row>
    <row r="5" spans="1:10" x14ac:dyDescent="0.2">
      <c r="A5" s="139"/>
      <c r="B5" s="140" t="s">
        <v>29</v>
      </c>
      <c r="C5" s="142">
        <f>'Turb Compliance'!C7:D7</f>
        <v>22011</v>
      </c>
      <c r="D5" s="141"/>
      <c r="E5" s="140" t="s">
        <v>1</v>
      </c>
      <c r="F5" s="271" t="s">
        <v>154</v>
      </c>
      <c r="G5" s="271"/>
      <c r="H5" s="101"/>
      <c r="I5" s="79" t="s">
        <v>150</v>
      </c>
    </row>
    <row r="6" spans="1:10" x14ac:dyDescent="0.2">
      <c r="A6" s="139"/>
      <c r="B6" s="139"/>
      <c r="C6" s="139"/>
      <c r="D6" s="141"/>
      <c r="E6" s="140" t="s">
        <v>30</v>
      </c>
      <c r="F6" s="337" t="s">
        <v>170</v>
      </c>
      <c r="G6" s="337"/>
      <c r="I6" s="79" t="s">
        <v>151</v>
      </c>
    </row>
    <row r="7" spans="1:10" x14ac:dyDescent="0.2">
      <c r="A7" s="139"/>
      <c r="B7" s="139"/>
      <c r="C7" s="139"/>
      <c r="D7" s="143"/>
      <c r="E7" s="143"/>
      <c r="F7" s="139"/>
      <c r="G7" s="139"/>
      <c r="I7" s="79" t="s">
        <v>152</v>
      </c>
    </row>
    <row r="8" spans="1:10" x14ac:dyDescent="0.2">
      <c r="A8" s="139"/>
      <c r="B8" s="139"/>
      <c r="C8" s="139"/>
      <c r="D8" s="139"/>
      <c r="E8" s="139"/>
      <c r="F8" s="139"/>
      <c r="G8" s="139"/>
      <c r="I8" s="79" t="s">
        <v>153</v>
      </c>
    </row>
    <row r="9" spans="1:10" ht="13.5" thickBot="1" x14ac:dyDescent="0.25">
      <c r="A9" s="139"/>
      <c r="B9" s="139"/>
      <c r="C9" s="139"/>
      <c r="D9" s="139"/>
      <c r="E9" s="139"/>
      <c r="F9" s="139"/>
      <c r="G9" s="139"/>
      <c r="I9" s="79" t="s">
        <v>154</v>
      </c>
    </row>
    <row r="10" spans="1:10" ht="13.5" thickTop="1" x14ac:dyDescent="0.2">
      <c r="A10" s="144"/>
      <c r="B10" s="145"/>
      <c r="C10" s="146" t="s">
        <v>136</v>
      </c>
      <c r="D10" s="147"/>
      <c r="E10" s="145"/>
      <c r="F10" s="148" t="s">
        <v>60</v>
      </c>
      <c r="G10" s="149"/>
      <c r="I10" s="79" t="s">
        <v>155</v>
      </c>
    </row>
    <row r="11" spans="1:10" x14ac:dyDescent="0.2">
      <c r="A11" s="150" t="s">
        <v>3</v>
      </c>
      <c r="B11" s="151" t="s">
        <v>61</v>
      </c>
      <c r="C11" s="152" t="s">
        <v>140</v>
      </c>
      <c r="D11" s="153"/>
      <c r="E11" s="151" t="s">
        <v>61</v>
      </c>
      <c r="F11" s="152" t="s">
        <v>140</v>
      </c>
      <c r="G11" s="154"/>
    </row>
    <row r="12" spans="1:10" ht="13.5" thickBot="1" x14ac:dyDescent="0.25">
      <c r="A12" s="155"/>
      <c r="B12" s="156" t="s">
        <v>63</v>
      </c>
      <c r="C12" s="157" t="s">
        <v>11</v>
      </c>
      <c r="D12" s="229" t="s">
        <v>62</v>
      </c>
      <c r="E12" s="156" t="s">
        <v>63</v>
      </c>
      <c r="F12" s="157" t="s">
        <v>11</v>
      </c>
      <c r="G12" s="227" t="s">
        <v>62</v>
      </c>
    </row>
    <row r="13" spans="1:10" ht="14.25" thickTop="1" thickBot="1" x14ac:dyDescent="0.25">
      <c r="A13" s="158"/>
      <c r="B13" s="218"/>
      <c r="C13" s="98"/>
      <c r="D13" s="228"/>
      <c r="E13" s="255"/>
      <c r="F13" s="256"/>
      <c r="G13" s="255"/>
    </row>
    <row r="14" spans="1:10" ht="14.25" thickTop="1" thickBot="1" x14ac:dyDescent="0.25">
      <c r="A14" s="158"/>
      <c r="B14" s="219"/>
      <c r="C14" s="99"/>
      <c r="D14" s="224"/>
      <c r="E14" s="257"/>
      <c r="F14" s="256"/>
      <c r="G14" s="257"/>
    </row>
    <row r="15" spans="1:10" ht="14.25" thickTop="1" thickBot="1" x14ac:dyDescent="0.25">
      <c r="A15" s="158"/>
      <c r="B15" s="219"/>
      <c r="C15" s="99"/>
      <c r="D15" s="224"/>
      <c r="E15" s="257"/>
      <c r="F15" s="256"/>
      <c r="G15" s="257"/>
    </row>
    <row r="16" spans="1:10" ht="14.25" thickTop="1" thickBot="1" x14ac:dyDescent="0.25">
      <c r="A16" s="158"/>
      <c r="B16" s="219"/>
      <c r="C16" s="99"/>
      <c r="D16" s="224"/>
      <c r="E16" s="257"/>
      <c r="F16" s="256"/>
      <c r="G16" s="257"/>
    </row>
    <row r="17" spans="1:7" ht="14.25" thickTop="1" thickBot="1" x14ac:dyDescent="0.25">
      <c r="A17" s="158"/>
      <c r="B17" s="219"/>
      <c r="C17" s="99"/>
      <c r="D17" s="224"/>
      <c r="E17" s="257"/>
      <c r="F17" s="256"/>
      <c r="G17" s="257"/>
    </row>
    <row r="18" spans="1:7" ht="14.25" thickTop="1" thickBot="1" x14ac:dyDescent="0.25">
      <c r="A18" s="158"/>
      <c r="B18" s="219"/>
      <c r="C18" s="99"/>
      <c r="D18" s="224"/>
      <c r="E18" s="257"/>
      <c r="F18" s="256"/>
      <c r="G18" s="257"/>
    </row>
    <row r="19" spans="1:7" ht="14.25" thickTop="1" thickBot="1" x14ac:dyDescent="0.25">
      <c r="A19" s="158"/>
      <c r="B19" s="219"/>
      <c r="C19" s="99"/>
      <c r="D19" s="224"/>
      <c r="E19" s="257"/>
      <c r="F19" s="256"/>
      <c r="G19" s="257"/>
    </row>
    <row r="20" spans="1:7" ht="14.25" thickTop="1" thickBot="1" x14ac:dyDescent="0.25">
      <c r="A20" s="158"/>
      <c r="B20" s="219"/>
      <c r="C20" s="99"/>
      <c r="D20" s="224"/>
      <c r="E20" s="257"/>
      <c r="F20" s="256"/>
      <c r="G20" s="257"/>
    </row>
    <row r="21" spans="1:7" ht="14.25" thickTop="1" thickBot="1" x14ac:dyDescent="0.25">
      <c r="A21" s="158"/>
      <c r="B21" s="219"/>
      <c r="C21" s="99"/>
      <c r="D21" s="224"/>
      <c r="E21" s="257"/>
      <c r="F21" s="256"/>
      <c r="G21" s="257"/>
    </row>
    <row r="22" spans="1:7" ht="14.25" thickTop="1" thickBot="1" x14ac:dyDescent="0.25">
      <c r="A22" s="158"/>
      <c r="B22" s="219"/>
      <c r="C22" s="99"/>
      <c r="D22" s="224"/>
      <c r="E22" s="257"/>
      <c r="F22" s="256"/>
      <c r="G22" s="257"/>
    </row>
    <row r="23" spans="1:7" ht="14.25" thickTop="1" thickBot="1" x14ac:dyDescent="0.25">
      <c r="A23" s="158"/>
      <c r="B23" s="219"/>
      <c r="C23" s="99"/>
      <c r="D23" s="224"/>
      <c r="E23" s="257"/>
      <c r="F23" s="256"/>
      <c r="G23" s="257"/>
    </row>
    <row r="24" spans="1:7" ht="14.25" thickTop="1" thickBot="1" x14ac:dyDescent="0.25">
      <c r="A24" s="158"/>
      <c r="B24" s="219"/>
      <c r="C24" s="99"/>
      <c r="D24" s="224"/>
      <c r="E24" s="257"/>
      <c r="F24" s="256"/>
      <c r="G24" s="257"/>
    </row>
    <row r="25" spans="1:7" ht="14.25" thickTop="1" thickBot="1" x14ac:dyDescent="0.25">
      <c r="A25" s="158"/>
      <c r="B25" s="219"/>
      <c r="C25" s="99"/>
      <c r="D25" s="224"/>
      <c r="E25" s="257"/>
      <c r="F25" s="256"/>
      <c r="G25" s="257"/>
    </row>
    <row r="26" spans="1:7" ht="14.25" thickTop="1" thickBot="1" x14ac:dyDescent="0.25">
      <c r="A26" s="158"/>
      <c r="B26" s="219"/>
      <c r="C26" s="99"/>
      <c r="D26" s="224"/>
      <c r="E26" s="257"/>
      <c r="F26" s="256"/>
      <c r="G26" s="257"/>
    </row>
    <row r="27" spans="1:7" ht="14.25" thickTop="1" thickBot="1" x14ac:dyDescent="0.25">
      <c r="A27" s="158"/>
      <c r="B27" s="219"/>
      <c r="C27" s="99"/>
      <c r="D27" s="224"/>
      <c r="E27" s="257"/>
      <c r="F27" s="256"/>
      <c r="G27" s="257"/>
    </row>
    <row r="28" spans="1:7" ht="14.25" thickTop="1" thickBot="1" x14ac:dyDescent="0.25">
      <c r="A28" s="158"/>
      <c r="B28" s="219"/>
      <c r="C28" s="99"/>
      <c r="D28" s="224"/>
      <c r="E28" s="257"/>
      <c r="F28" s="256"/>
      <c r="G28" s="257"/>
    </row>
    <row r="29" spans="1:7" ht="14.25" thickTop="1" thickBot="1" x14ac:dyDescent="0.25">
      <c r="A29" s="158"/>
      <c r="B29" s="219"/>
      <c r="C29" s="99"/>
      <c r="D29" s="224"/>
      <c r="E29" s="257"/>
      <c r="F29" s="256"/>
      <c r="G29" s="257"/>
    </row>
    <row r="30" spans="1:7" ht="14.25" thickTop="1" thickBot="1" x14ac:dyDescent="0.25">
      <c r="A30" s="158"/>
      <c r="B30" s="219"/>
      <c r="C30" s="99"/>
      <c r="D30" s="224"/>
      <c r="E30" s="257"/>
      <c r="F30" s="256"/>
      <c r="G30" s="257"/>
    </row>
    <row r="31" spans="1:7" ht="14.25" thickTop="1" thickBot="1" x14ac:dyDescent="0.25">
      <c r="A31" s="158"/>
      <c r="B31" s="219"/>
      <c r="C31" s="99"/>
      <c r="D31" s="224"/>
      <c r="E31" s="257"/>
      <c r="F31" s="256"/>
      <c r="G31" s="257"/>
    </row>
    <row r="32" spans="1:7" ht="14.25" thickTop="1" thickBot="1" x14ac:dyDescent="0.25">
      <c r="A32" s="158"/>
      <c r="B32" s="219"/>
      <c r="C32" s="99"/>
      <c r="D32" s="224"/>
      <c r="E32" s="257"/>
      <c r="F32" s="256"/>
      <c r="G32" s="257"/>
    </row>
    <row r="33" spans="1:7" ht="14.25" thickTop="1" thickBot="1" x14ac:dyDescent="0.25">
      <c r="A33" s="158"/>
      <c r="B33" s="219"/>
      <c r="C33" s="99"/>
      <c r="D33" s="224"/>
      <c r="E33" s="257"/>
      <c r="F33" s="256"/>
      <c r="G33" s="257"/>
    </row>
    <row r="34" spans="1:7" ht="14.25" thickTop="1" thickBot="1" x14ac:dyDescent="0.25">
      <c r="A34" s="158"/>
      <c r="B34" s="219"/>
      <c r="C34" s="99"/>
      <c r="D34" s="224"/>
      <c r="E34" s="257"/>
      <c r="F34" s="256"/>
      <c r="G34" s="257"/>
    </row>
    <row r="35" spans="1:7" ht="14.25" thickTop="1" thickBot="1" x14ac:dyDescent="0.25">
      <c r="A35" s="158"/>
      <c r="B35" s="219"/>
      <c r="C35" s="99"/>
      <c r="D35" s="224"/>
      <c r="E35" s="257"/>
      <c r="F35" s="256"/>
      <c r="G35" s="257"/>
    </row>
    <row r="36" spans="1:7" ht="14.25" thickTop="1" thickBot="1" x14ac:dyDescent="0.25">
      <c r="A36" s="158"/>
      <c r="B36" s="219"/>
      <c r="C36" s="99"/>
      <c r="D36" s="224"/>
      <c r="E36" s="257"/>
      <c r="F36" s="256"/>
      <c r="G36" s="257"/>
    </row>
    <row r="37" spans="1:7" ht="14.25" thickTop="1" thickBot="1" x14ac:dyDescent="0.25">
      <c r="A37" s="158"/>
      <c r="B37" s="219"/>
      <c r="C37" s="99"/>
      <c r="D37" s="224"/>
      <c r="E37" s="257"/>
      <c r="F37" s="256"/>
      <c r="G37" s="257"/>
    </row>
    <row r="38" spans="1:7" ht="14.25" thickTop="1" thickBot="1" x14ac:dyDescent="0.25">
      <c r="A38" s="158"/>
      <c r="B38" s="219"/>
      <c r="C38" s="99"/>
      <c r="D38" s="224"/>
      <c r="E38" s="257"/>
      <c r="F38" s="256"/>
      <c r="G38" s="257"/>
    </row>
    <row r="39" spans="1:7" ht="14.25" thickTop="1" thickBot="1" x14ac:dyDescent="0.25">
      <c r="A39" s="158"/>
      <c r="B39" s="219"/>
      <c r="C39" s="99"/>
      <c r="D39" s="224"/>
      <c r="E39" s="257"/>
      <c r="F39" s="256"/>
      <c r="G39" s="257"/>
    </row>
    <row r="40" spans="1:7" ht="14.25" thickTop="1" thickBot="1" x14ac:dyDescent="0.25">
      <c r="A40" s="158"/>
      <c r="B40" s="219"/>
      <c r="C40" s="99"/>
      <c r="D40" s="224"/>
      <c r="E40" s="257"/>
      <c r="F40" s="256"/>
      <c r="G40" s="257"/>
    </row>
    <row r="41" spans="1:7" ht="14.25" thickTop="1" thickBot="1" x14ac:dyDescent="0.25">
      <c r="A41" s="158"/>
      <c r="B41" s="219"/>
      <c r="C41" s="99"/>
      <c r="D41" s="224"/>
      <c r="E41" s="257"/>
      <c r="F41" s="256"/>
      <c r="G41" s="257"/>
    </row>
    <row r="42" spans="1:7" ht="14.25" thickTop="1" thickBot="1" x14ac:dyDescent="0.25">
      <c r="A42" s="158"/>
      <c r="B42" s="219"/>
      <c r="C42" s="99"/>
      <c r="D42" s="224"/>
      <c r="E42" s="257"/>
      <c r="F42" s="256"/>
      <c r="G42" s="257"/>
    </row>
    <row r="43" spans="1:7" ht="14.25" thickTop="1" thickBot="1" x14ac:dyDescent="0.25">
      <c r="A43" s="158"/>
      <c r="B43" s="219"/>
      <c r="C43" s="99"/>
      <c r="D43" s="99"/>
      <c r="E43" s="257"/>
      <c r="F43" s="256"/>
      <c r="G43" s="257"/>
    </row>
    <row r="44" spans="1:7" ht="13.5" thickTop="1" x14ac:dyDescent="0.2">
      <c r="A44" s="159" t="s">
        <v>106</v>
      </c>
      <c r="B44" s="104" t="str">
        <f>IFERROR(AVERAGE(B13:B41),"")</f>
        <v/>
      </c>
      <c r="C44" s="105" t="str">
        <f>IFERROR(AVERAGE(C13:C41),"")</f>
        <v/>
      </c>
      <c r="D44" s="105" t="str">
        <f>IFERROR(AVERAGE(D13:D41),"")</f>
        <v/>
      </c>
      <c r="E44" s="105" t="str">
        <f>IFERROR(AVERAGE(E13:E43),"")</f>
        <v/>
      </c>
      <c r="F44" s="243" t="str">
        <f>IFERROR(AVERAGE(F13:F43),"")</f>
        <v/>
      </c>
      <c r="G44" s="105" t="str">
        <f>IFERROR(AVERAGE(G13:G43),"")</f>
        <v/>
      </c>
    </row>
    <row r="45" spans="1:7" x14ac:dyDescent="0.2">
      <c r="A45" s="160" t="s">
        <v>107</v>
      </c>
      <c r="B45" s="106">
        <f t="shared" ref="B45:G45" si="0">MAX(B13:B41)</f>
        <v>0</v>
      </c>
      <c r="C45" s="107">
        <f t="shared" si="0"/>
        <v>0</v>
      </c>
      <c r="D45" s="107">
        <f t="shared" si="0"/>
        <v>0</v>
      </c>
      <c r="E45" s="107">
        <f t="shared" si="0"/>
        <v>0</v>
      </c>
      <c r="F45" s="102">
        <f t="shared" si="0"/>
        <v>0</v>
      </c>
      <c r="G45" s="108">
        <f t="shared" si="0"/>
        <v>0</v>
      </c>
    </row>
    <row r="46" spans="1:7" ht="13.5" thickBot="1" x14ac:dyDescent="0.25">
      <c r="A46" s="161" t="s">
        <v>108</v>
      </c>
      <c r="B46" s="109">
        <f t="shared" ref="B46:G46" si="1">MIN(B13:B41)</f>
        <v>0</v>
      </c>
      <c r="C46" s="110">
        <f t="shared" si="1"/>
        <v>0</v>
      </c>
      <c r="D46" s="110">
        <f t="shared" si="1"/>
        <v>0</v>
      </c>
      <c r="E46" s="110">
        <f t="shared" si="1"/>
        <v>0</v>
      </c>
      <c r="F46" s="103">
        <f t="shared" si="1"/>
        <v>0</v>
      </c>
      <c r="G46" s="111">
        <f t="shared" si="1"/>
        <v>0</v>
      </c>
    </row>
    <row r="47" spans="1:7" ht="13.5" thickTop="1" x14ac:dyDescent="0.2"/>
  </sheetData>
  <mergeCells count="5">
    <mergeCell ref="A1:G1"/>
    <mergeCell ref="F6:G6"/>
    <mergeCell ref="F3:G3"/>
    <mergeCell ref="F4:G4"/>
    <mergeCell ref="F5:G5"/>
  </mergeCells>
  <phoneticPr fontId="0" type="noConversion"/>
  <dataValidations disablePrompts="1" count="1">
    <dataValidation type="list" allowBlank="1" showInputMessage="1" showErrorMessage="1" sqref="F5:G5">
      <formula1>$I$3:$I$10</formula1>
    </dataValidation>
  </dataValidations>
  <pageMargins left="0.75" right="0.75" top="1" bottom="1" header="0.5" footer="0.5"/>
  <pageSetup orientation="portrait" r:id="rId1"/>
  <headerFooter alignWithMargins="0">
    <oddFooter>&amp;CPage 3 of 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54"/>
  <sheetViews>
    <sheetView zoomScale="75" zoomScaleNormal="75" workbookViewId="0">
      <selection activeCell="I30" sqref="I30"/>
    </sheetView>
  </sheetViews>
  <sheetFormatPr defaultColWidth="10.33203125" defaultRowHeight="12.75" x14ac:dyDescent="0.2"/>
  <cols>
    <col min="1" max="1" width="9" style="112" customWidth="1"/>
    <col min="2" max="2" width="11.33203125" style="112" customWidth="1"/>
    <col min="3" max="3" width="19.1640625" style="112" bestFit="1" customWidth="1"/>
    <col min="4" max="4" width="12" style="112" customWidth="1"/>
    <col min="5" max="5" width="10.1640625" style="112" customWidth="1"/>
    <col min="6" max="6" width="11.33203125" style="112" customWidth="1"/>
    <col min="7" max="7" width="19.5" style="112" customWidth="1"/>
    <col min="8" max="9" width="10.1640625" style="112" customWidth="1"/>
    <col min="10" max="10" width="9" style="112" customWidth="1"/>
    <col min="11" max="11" width="10.33203125" style="112" hidden="1" customWidth="1"/>
    <col min="12" max="16384" width="10.33203125" style="112"/>
  </cols>
  <sheetData>
    <row r="1" spans="1:11" ht="18.75" x14ac:dyDescent="0.3">
      <c r="A1" s="336" t="s">
        <v>112</v>
      </c>
      <c r="B1" s="336"/>
      <c r="C1" s="336"/>
      <c r="D1" s="336"/>
      <c r="E1" s="336"/>
      <c r="F1" s="336"/>
      <c r="G1" s="336"/>
      <c r="H1" s="336"/>
      <c r="I1" s="336"/>
    </row>
    <row r="2" spans="1:11" x14ac:dyDescent="0.2">
      <c r="A2" s="171"/>
      <c r="B2" s="139"/>
      <c r="C2" s="139"/>
      <c r="D2" s="139"/>
      <c r="E2" s="139"/>
      <c r="F2" s="139"/>
      <c r="G2" s="139"/>
      <c r="H2" s="139"/>
      <c r="I2" s="139"/>
    </row>
    <row r="3" spans="1:11" x14ac:dyDescent="0.2">
      <c r="A3" s="139"/>
      <c r="B3" s="140" t="s">
        <v>0</v>
      </c>
      <c r="C3" s="338"/>
      <c r="D3" s="339"/>
      <c r="E3" s="172"/>
      <c r="F3" s="140" t="s">
        <v>32</v>
      </c>
      <c r="G3" s="323" t="s">
        <v>157</v>
      </c>
      <c r="H3" s="323"/>
      <c r="I3" s="139"/>
      <c r="K3" s="79" t="s">
        <v>141</v>
      </c>
    </row>
    <row r="4" spans="1:11" x14ac:dyDescent="0.2">
      <c r="A4" s="139"/>
      <c r="B4" s="140" t="s">
        <v>2</v>
      </c>
      <c r="C4" s="340"/>
      <c r="D4" s="340"/>
      <c r="E4" s="172"/>
      <c r="F4" s="140" t="s">
        <v>31</v>
      </c>
      <c r="G4" s="337" t="s">
        <v>159</v>
      </c>
      <c r="H4" s="337"/>
      <c r="I4" s="139"/>
      <c r="K4" s="79" t="s">
        <v>149</v>
      </c>
    </row>
    <row r="5" spans="1:11" x14ac:dyDescent="0.2">
      <c r="A5" s="139"/>
      <c r="B5" s="140" t="s">
        <v>29</v>
      </c>
      <c r="C5" s="345">
        <v>22011</v>
      </c>
      <c r="D5" s="345"/>
      <c r="E5" s="172"/>
      <c r="F5" s="140" t="s">
        <v>1</v>
      </c>
      <c r="G5" s="271" t="s">
        <v>154</v>
      </c>
      <c r="H5" s="271"/>
      <c r="I5" s="139"/>
      <c r="K5" s="79" t="s">
        <v>150</v>
      </c>
    </row>
    <row r="6" spans="1:11" x14ac:dyDescent="0.2">
      <c r="A6" s="139"/>
      <c r="B6" s="173"/>
      <c r="C6" s="173"/>
      <c r="D6" s="173"/>
      <c r="E6" s="172"/>
      <c r="F6" s="140" t="s">
        <v>30</v>
      </c>
      <c r="G6" s="337" t="s">
        <v>170</v>
      </c>
      <c r="H6" s="337"/>
      <c r="I6" s="139"/>
      <c r="K6" s="79" t="s">
        <v>151</v>
      </c>
    </row>
    <row r="7" spans="1:11" x14ac:dyDescent="0.2">
      <c r="A7" s="172"/>
      <c r="B7" s="172"/>
      <c r="C7" s="172"/>
      <c r="D7" s="172"/>
      <c r="E7" s="172"/>
      <c r="F7" s="172"/>
      <c r="G7" s="172"/>
      <c r="H7" s="172"/>
      <c r="I7" s="172"/>
      <c r="K7" s="79" t="s">
        <v>152</v>
      </c>
    </row>
    <row r="8" spans="1:11" x14ac:dyDescent="0.2">
      <c r="A8" s="172" t="s">
        <v>65</v>
      </c>
      <c r="B8" s="172" t="s">
        <v>66</v>
      </c>
      <c r="C8" s="172"/>
      <c r="D8" s="172"/>
      <c r="E8" s="172"/>
      <c r="F8" s="172"/>
      <c r="G8" s="172"/>
      <c r="H8" s="172"/>
      <c r="I8" s="172"/>
      <c r="K8" s="79" t="s">
        <v>153</v>
      </c>
    </row>
    <row r="9" spans="1:11" ht="15.95" customHeight="1" x14ac:dyDescent="0.3">
      <c r="A9" s="172"/>
      <c r="B9" s="172" t="s">
        <v>109</v>
      </c>
      <c r="C9" s="172"/>
      <c r="D9" s="172"/>
      <c r="E9" s="172"/>
      <c r="F9" s="172"/>
      <c r="G9" s="172"/>
      <c r="H9" s="172"/>
      <c r="I9" s="172"/>
      <c r="K9" s="79" t="s">
        <v>154</v>
      </c>
    </row>
    <row r="10" spans="1:11" ht="15.95" customHeight="1" thickBot="1" x14ac:dyDescent="0.25">
      <c r="A10" s="172"/>
      <c r="B10" s="172"/>
      <c r="C10" s="174"/>
      <c r="D10" s="172"/>
      <c r="E10" s="172"/>
      <c r="F10" s="172"/>
      <c r="G10" s="172"/>
      <c r="H10" s="172"/>
      <c r="I10" s="172"/>
      <c r="K10" s="79" t="s">
        <v>155</v>
      </c>
    </row>
    <row r="11" spans="1:11" ht="15.95" customHeight="1" thickTop="1" x14ac:dyDescent="0.2">
      <c r="A11" s="173"/>
      <c r="B11" s="175"/>
      <c r="C11" s="176" t="s">
        <v>67</v>
      </c>
      <c r="D11" s="177"/>
      <c r="E11" s="178"/>
      <c r="F11" s="175"/>
      <c r="G11" s="176" t="s">
        <v>67</v>
      </c>
      <c r="H11" s="177"/>
      <c r="I11" s="178"/>
    </row>
    <row r="12" spans="1:11" ht="15.95" customHeight="1" x14ac:dyDescent="0.3">
      <c r="A12" s="173"/>
      <c r="B12" s="179"/>
      <c r="C12" s="180" t="s">
        <v>110</v>
      </c>
      <c r="D12" s="181" t="s">
        <v>68</v>
      </c>
      <c r="E12" s="182"/>
      <c r="F12" s="179"/>
      <c r="G12" s="180" t="s">
        <v>110</v>
      </c>
      <c r="H12" s="181" t="s">
        <v>68</v>
      </c>
      <c r="I12" s="182"/>
    </row>
    <row r="13" spans="1:11" ht="15.95" customHeight="1" thickBot="1" x14ac:dyDescent="0.25">
      <c r="A13" s="173"/>
      <c r="B13" s="179" t="s">
        <v>3</v>
      </c>
      <c r="C13" s="230" t="s">
        <v>69</v>
      </c>
      <c r="D13" s="181" t="s">
        <v>113</v>
      </c>
      <c r="E13" s="182"/>
      <c r="F13" s="179" t="s">
        <v>3</v>
      </c>
      <c r="G13" s="230" t="s">
        <v>69</v>
      </c>
      <c r="H13" s="181" t="s">
        <v>114</v>
      </c>
      <c r="I13" s="182"/>
    </row>
    <row r="14" spans="1:11" ht="15" customHeight="1" thickTop="1" x14ac:dyDescent="0.2">
      <c r="A14" s="173"/>
      <c r="B14" s="183"/>
      <c r="C14" s="247"/>
      <c r="D14" s="184" t="str">
        <f>IF('SEQUENCE 1'!J15="","",'SEQUENCE 1'!J15)</f>
        <v/>
      </c>
      <c r="E14" s="185"/>
      <c r="F14" s="183"/>
      <c r="G14" s="251"/>
      <c r="H14" s="184" t="str">
        <f>IF('SEQUENCE 1'!J30="","",'SEQUENCE 1'!J30)</f>
        <v/>
      </c>
      <c r="I14" s="185"/>
    </row>
    <row r="15" spans="1:11" ht="15" customHeight="1" x14ac:dyDescent="0.2">
      <c r="A15" s="173"/>
      <c r="B15" s="186"/>
      <c r="C15" s="248"/>
      <c r="D15" s="187" t="str">
        <f>IF('SEQUENCE 1'!J16="","",'SEQUENCE 1'!J16)</f>
        <v/>
      </c>
      <c r="E15" s="188"/>
      <c r="F15" s="186"/>
      <c r="G15" s="252"/>
      <c r="H15" s="187" t="str">
        <f>IF('SEQUENCE 1'!J31="","",'SEQUENCE 1'!J31)</f>
        <v/>
      </c>
      <c r="I15" s="188"/>
    </row>
    <row r="16" spans="1:11" ht="15" customHeight="1" x14ac:dyDescent="0.2">
      <c r="A16" s="173"/>
      <c r="B16" s="186"/>
      <c r="C16" s="249"/>
      <c r="D16" s="187" t="str">
        <f>IF('SEQUENCE 1'!J17="","",'SEQUENCE 1'!J17)</f>
        <v/>
      </c>
      <c r="E16" s="188"/>
      <c r="F16" s="186"/>
      <c r="G16" s="253"/>
      <c r="H16" s="187" t="str">
        <f>IF('SEQUENCE 1'!J32="","",'SEQUENCE 1'!J32)</f>
        <v/>
      </c>
      <c r="I16" s="188"/>
    </row>
    <row r="17" spans="1:9" ht="15" customHeight="1" x14ac:dyDescent="0.2">
      <c r="A17" s="173"/>
      <c r="B17" s="186"/>
      <c r="C17" s="248"/>
      <c r="D17" s="187" t="str">
        <f>IF('SEQUENCE 1'!J18="","",'SEQUENCE 1'!J18)</f>
        <v/>
      </c>
      <c r="E17" s="188"/>
      <c r="F17" s="186"/>
      <c r="G17" s="252"/>
      <c r="H17" s="187" t="str">
        <f>IF('SEQUENCE 1'!J33="","",'SEQUENCE 1'!J33)</f>
        <v/>
      </c>
      <c r="I17" s="188"/>
    </row>
    <row r="18" spans="1:9" ht="15" customHeight="1" x14ac:dyDescent="0.2">
      <c r="A18" s="173"/>
      <c r="B18" s="186"/>
      <c r="C18" s="249"/>
      <c r="D18" s="187" t="str">
        <f>IF('SEQUENCE 1'!J19="","",'SEQUENCE 1'!J19)</f>
        <v/>
      </c>
      <c r="E18" s="188"/>
      <c r="F18" s="186"/>
      <c r="G18" s="253"/>
      <c r="H18" s="187" t="str">
        <f>IF('SEQUENCE 1'!J34="","",'SEQUENCE 1'!J34)</f>
        <v/>
      </c>
      <c r="I18" s="188"/>
    </row>
    <row r="19" spans="1:9" ht="15" customHeight="1" x14ac:dyDescent="0.2">
      <c r="A19" s="173"/>
      <c r="B19" s="186"/>
      <c r="C19" s="248"/>
      <c r="D19" s="187" t="str">
        <f>IF('SEQUENCE 1'!J20="","",'SEQUENCE 1'!J20)</f>
        <v/>
      </c>
      <c r="E19" s="188"/>
      <c r="F19" s="186"/>
      <c r="G19" s="252"/>
      <c r="H19" s="187" t="str">
        <f>IF('SEQUENCE 1'!J35="","",'SEQUENCE 1'!J35)</f>
        <v/>
      </c>
      <c r="I19" s="188"/>
    </row>
    <row r="20" spans="1:9" ht="15" customHeight="1" x14ac:dyDescent="0.2">
      <c r="A20" s="173"/>
      <c r="B20" s="186"/>
      <c r="C20" s="249"/>
      <c r="D20" s="187" t="str">
        <f>IF('SEQUENCE 1'!J21="","",'SEQUENCE 1'!J21)</f>
        <v/>
      </c>
      <c r="E20" s="188"/>
      <c r="F20" s="186"/>
      <c r="G20" s="253"/>
      <c r="H20" s="187" t="str">
        <f>IF('SEQUENCE 1'!J36="","",'SEQUENCE 1'!J36)</f>
        <v/>
      </c>
      <c r="I20" s="188"/>
    </row>
    <row r="21" spans="1:9" ht="15" customHeight="1" x14ac:dyDescent="0.2">
      <c r="A21" s="173"/>
      <c r="B21" s="186"/>
      <c r="C21" s="248"/>
      <c r="D21" s="187" t="str">
        <f>IF('SEQUENCE 1'!J22="","",'SEQUENCE 1'!J22)</f>
        <v/>
      </c>
      <c r="E21" s="188"/>
      <c r="F21" s="186"/>
      <c r="G21" s="252"/>
      <c r="H21" s="187" t="str">
        <f>IF('SEQUENCE 1'!J37="","",'SEQUENCE 1'!J37)</f>
        <v/>
      </c>
      <c r="I21" s="188"/>
    </row>
    <row r="22" spans="1:9" ht="15" customHeight="1" x14ac:dyDescent="0.2">
      <c r="A22" s="173"/>
      <c r="B22" s="186"/>
      <c r="C22" s="249"/>
      <c r="D22" s="187" t="str">
        <f>IF('SEQUENCE 1'!J23="","",'SEQUENCE 1'!J23)</f>
        <v/>
      </c>
      <c r="E22" s="188"/>
      <c r="F22" s="186"/>
      <c r="G22" s="253"/>
      <c r="H22" s="187" t="str">
        <f>IF('SEQUENCE 1'!J38="","",'SEQUENCE 1'!J38)</f>
        <v/>
      </c>
      <c r="I22" s="188"/>
    </row>
    <row r="23" spans="1:9" ht="15" customHeight="1" x14ac:dyDescent="0.2">
      <c r="A23" s="173"/>
      <c r="B23" s="186"/>
      <c r="C23" s="248"/>
      <c r="D23" s="187" t="str">
        <f>IF('SEQUENCE 1'!J24="","",'SEQUENCE 1'!J24)</f>
        <v/>
      </c>
      <c r="E23" s="188"/>
      <c r="F23" s="186"/>
      <c r="G23" s="252"/>
      <c r="H23" s="187" t="str">
        <f>IF('SEQUENCE 1'!J39="","",'SEQUENCE 1'!J39)</f>
        <v/>
      </c>
      <c r="I23" s="188"/>
    </row>
    <row r="24" spans="1:9" ht="15" customHeight="1" x14ac:dyDescent="0.2">
      <c r="A24" s="173"/>
      <c r="B24" s="186"/>
      <c r="C24" s="249"/>
      <c r="D24" s="187" t="str">
        <f>IF('SEQUENCE 1'!J25="","",'SEQUENCE 1'!J25)</f>
        <v/>
      </c>
      <c r="E24" s="188"/>
      <c r="F24" s="186"/>
      <c r="G24" s="253"/>
      <c r="H24" s="187" t="str">
        <f>IF('SEQUENCE 1'!J40="","",'SEQUENCE 1'!J40)</f>
        <v/>
      </c>
      <c r="I24" s="188"/>
    </row>
    <row r="25" spans="1:9" ht="15" customHeight="1" x14ac:dyDescent="0.2">
      <c r="A25" s="173"/>
      <c r="B25" s="186"/>
      <c r="C25" s="248"/>
      <c r="D25" s="187" t="str">
        <f>IF('SEQUENCE 1'!J26="","",'SEQUENCE 1'!J26)</f>
        <v/>
      </c>
      <c r="E25" s="188"/>
      <c r="F25" s="186"/>
      <c r="G25" s="252"/>
      <c r="H25" s="187" t="str">
        <f>IF('SEQUENCE 1'!J41="","",'SEQUENCE 1'!J41)</f>
        <v/>
      </c>
      <c r="I25" s="188"/>
    </row>
    <row r="26" spans="1:9" ht="15" customHeight="1" x14ac:dyDescent="0.2">
      <c r="A26" s="173"/>
      <c r="B26" s="186"/>
      <c r="C26" s="249"/>
      <c r="D26" s="187" t="str">
        <f>IF('SEQUENCE 1'!J27="","",'SEQUENCE 1'!J27)</f>
        <v/>
      </c>
      <c r="E26" s="188"/>
      <c r="F26" s="186"/>
      <c r="G26" s="253"/>
      <c r="H26" s="187" t="str">
        <f>IF('SEQUENCE 1'!J42="","",'SEQUENCE 1'!J42)</f>
        <v/>
      </c>
      <c r="I26" s="188"/>
    </row>
    <row r="27" spans="1:9" ht="15" customHeight="1" x14ac:dyDescent="0.2">
      <c r="A27" s="173"/>
      <c r="B27" s="186"/>
      <c r="C27" s="248"/>
      <c r="D27" s="187" t="str">
        <f>IF('SEQUENCE 1'!J28="","",'SEQUENCE 1'!J28)</f>
        <v/>
      </c>
      <c r="E27" s="188"/>
      <c r="F27" s="186"/>
      <c r="G27" s="252"/>
      <c r="H27" s="187" t="str">
        <f>IF('SEQUENCE 1'!J43="","",'SEQUENCE 1'!J43)</f>
        <v/>
      </c>
      <c r="I27" s="188"/>
    </row>
    <row r="28" spans="1:9" ht="15" customHeight="1" thickBot="1" x14ac:dyDescent="0.25">
      <c r="A28" s="173"/>
      <c r="B28" s="189"/>
      <c r="C28" s="249"/>
      <c r="D28" s="187" t="str">
        <f>IF('SEQUENCE 1'!J29="","",'SEQUENCE 1'!J29)</f>
        <v/>
      </c>
      <c r="E28" s="222"/>
      <c r="F28" s="186"/>
      <c r="G28" s="253"/>
      <c r="H28" s="187" t="str">
        <f>IF('SEQUENCE 1'!J44="","",'SEQUENCE 1'!J44)</f>
        <v/>
      </c>
      <c r="I28" s="188"/>
    </row>
    <row r="29" spans="1:9" ht="15" customHeight="1" thickTop="1" thickBot="1" x14ac:dyDescent="0.25">
      <c r="A29" s="173"/>
      <c r="B29" s="220"/>
      <c r="C29" s="250"/>
      <c r="D29" s="190"/>
      <c r="E29" s="191"/>
      <c r="F29" s="242"/>
      <c r="G29" s="254"/>
      <c r="H29" s="190" t="str">
        <f>IF('SEQUENCE 1'!J45="","",'SEQUENCE 1'!J45)</f>
        <v/>
      </c>
      <c r="I29" s="191"/>
    </row>
    <row r="30" spans="1:9" ht="15.95" customHeight="1" thickTop="1" x14ac:dyDescent="0.2">
      <c r="A30" s="173"/>
      <c r="B30" s="173"/>
      <c r="C30" s="221"/>
      <c r="D30" s="173"/>
      <c r="E30" s="173"/>
      <c r="G30" s="173"/>
      <c r="H30" s="173"/>
      <c r="I30" s="173"/>
    </row>
    <row r="31" spans="1:9" ht="15.95" customHeight="1" x14ac:dyDescent="0.2">
      <c r="A31" s="173" t="s">
        <v>70</v>
      </c>
      <c r="B31" s="173" t="s">
        <v>71</v>
      </c>
      <c r="D31" s="173"/>
      <c r="E31" s="173"/>
      <c r="F31" s="173"/>
      <c r="G31" s="173"/>
      <c r="H31" s="173"/>
      <c r="I31" s="173"/>
    </row>
    <row r="32" spans="1:9" ht="15.95" customHeight="1" x14ac:dyDescent="0.2">
      <c r="A32" s="173"/>
      <c r="B32" s="173" t="s">
        <v>72</v>
      </c>
      <c r="D32" s="173"/>
      <c r="E32" s="173"/>
      <c r="F32" s="173"/>
      <c r="G32" s="173"/>
      <c r="H32" s="173"/>
      <c r="I32" s="173"/>
    </row>
    <row r="33" spans="1:9" ht="15.95" customHeight="1" x14ac:dyDescent="0.2">
      <c r="A33" s="173"/>
      <c r="B33" s="173" t="s">
        <v>73</v>
      </c>
      <c r="D33" s="173"/>
      <c r="E33" s="173"/>
      <c r="F33" s="173"/>
      <c r="G33" s="173"/>
      <c r="H33" s="173"/>
      <c r="I33" s="173"/>
    </row>
    <row r="34" spans="1:9" ht="15.95" customHeight="1" thickBot="1" x14ac:dyDescent="0.25">
      <c r="A34" s="173"/>
      <c r="B34" s="173"/>
      <c r="D34" s="173"/>
      <c r="E34" s="173"/>
      <c r="F34" s="173"/>
      <c r="G34" s="173"/>
      <c r="H34" s="173"/>
      <c r="I34" s="173"/>
    </row>
    <row r="35" spans="1:9" ht="15.95" customHeight="1" thickTop="1" x14ac:dyDescent="0.2">
      <c r="A35" s="173"/>
      <c r="B35" s="175"/>
      <c r="C35" s="193"/>
      <c r="D35" s="193"/>
      <c r="E35" s="177" t="s">
        <v>74</v>
      </c>
      <c r="F35" s="194"/>
      <c r="G35" s="192"/>
      <c r="H35" s="177"/>
      <c r="I35" s="178"/>
    </row>
    <row r="36" spans="1:9" ht="15.95" customHeight="1" x14ac:dyDescent="0.2">
      <c r="A36" s="173"/>
      <c r="B36" s="179" t="s">
        <v>3</v>
      </c>
      <c r="C36" s="68"/>
      <c r="D36" s="196" t="s">
        <v>16</v>
      </c>
      <c r="E36" s="181" t="s">
        <v>68</v>
      </c>
      <c r="F36" s="197"/>
      <c r="G36" s="195" t="s">
        <v>75</v>
      </c>
      <c r="H36" s="181" t="s">
        <v>76</v>
      </c>
      <c r="I36" s="182"/>
    </row>
    <row r="37" spans="1:9" ht="13.5" thickBot="1" x14ac:dyDescent="0.25">
      <c r="A37" s="173"/>
      <c r="B37" s="198"/>
      <c r="C37" s="199"/>
      <c r="D37" s="200" t="s">
        <v>18</v>
      </c>
      <c r="E37" s="201" t="s">
        <v>77</v>
      </c>
      <c r="F37" s="202"/>
      <c r="G37" s="199" t="s">
        <v>78</v>
      </c>
      <c r="H37" s="201" t="s">
        <v>79</v>
      </c>
      <c r="I37" s="203"/>
    </row>
    <row r="38" spans="1:9" ht="13.5" thickTop="1" x14ac:dyDescent="0.2">
      <c r="A38" s="173"/>
      <c r="B38" s="162"/>
      <c r="C38" s="64" t="s">
        <v>155</v>
      </c>
      <c r="D38" s="164"/>
      <c r="E38" s="346"/>
      <c r="F38" s="347"/>
      <c r="G38" s="167"/>
      <c r="H38" s="350"/>
      <c r="I38" s="351"/>
    </row>
    <row r="39" spans="1:9" x14ac:dyDescent="0.2">
      <c r="A39" s="173"/>
      <c r="B39" s="162"/>
      <c r="C39" s="64"/>
      <c r="D39" s="165"/>
      <c r="E39" s="348"/>
      <c r="F39" s="349"/>
      <c r="G39" s="168"/>
      <c r="H39" s="352"/>
      <c r="I39" s="353"/>
    </row>
    <row r="40" spans="1:9" ht="15.95" customHeight="1" x14ac:dyDescent="0.2">
      <c r="A40" s="173"/>
      <c r="B40" s="162"/>
      <c r="C40" s="68"/>
      <c r="D40" s="165"/>
      <c r="E40" s="348"/>
      <c r="F40" s="349"/>
      <c r="G40" s="168"/>
      <c r="H40" s="352"/>
      <c r="I40" s="353"/>
    </row>
    <row r="41" spans="1:9" ht="15.95" customHeight="1" thickBot="1" x14ac:dyDescent="0.25">
      <c r="A41" s="173"/>
      <c r="B41" s="163"/>
      <c r="C41" s="166"/>
      <c r="D41" s="166"/>
      <c r="E41" s="341"/>
      <c r="F41" s="342"/>
      <c r="G41" s="169"/>
      <c r="H41" s="343"/>
      <c r="I41" s="344"/>
    </row>
    <row r="42" spans="1:9" ht="15.95" customHeight="1" thickTop="1" x14ac:dyDescent="0.2">
      <c r="A42" s="173"/>
      <c r="B42" s="173"/>
      <c r="D42" s="173"/>
      <c r="E42" s="173"/>
      <c r="F42" s="173"/>
      <c r="G42" s="173"/>
      <c r="H42" s="173"/>
      <c r="I42" s="173"/>
    </row>
    <row r="43" spans="1:9" ht="15.95" customHeight="1" x14ac:dyDescent="0.2">
      <c r="A43" s="173" t="s">
        <v>80</v>
      </c>
      <c r="B43" s="173" t="s">
        <v>81</v>
      </c>
      <c r="D43" s="173"/>
      <c r="E43" s="173"/>
      <c r="F43" s="173"/>
      <c r="G43" s="173"/>
      <c r="H43" s="173"/>
      <c r="I43" s="173"/>
    </row>
    <row r="44" spans="1:9" ht="15.95" customHeight="1" thickBot="1" x14ac:dyDescent="0.25">
      <c r="A44" s="173"/>
      <c r="B44" s="173"/>
      <c r="D44" s="173"/>
      <c r="E44" s="173"/>
      <c r="F44" s="173"/>
      <c r="G44" s="173"/>
      <c r="H44" s="173"/>
      <c r="I44" s="173"/>
    </row>
    <row r="45" spans="1:9" ht="13.5" thickTop="1" x14ac:dyDescent="0.2">
      <c r="A45" s="173"/>
      <c r="B45" s="204"/>
      <c r="C45" s="205"/>
      <c r="D45" s="205"/>
      <c r="E45" s="205"/>
      <c r="F45" s="205"/>
      <c r="G45" s="206" t="s">
        <v>82</v>
      </c>
      <c r="H45" s="205" t="s">
        <v>83</v>
      </c>
      <c r="I45" s="26">
        <v>15</v>
      </c>
    </row>
    <row r="46" spans="1:9" x14ac:dyDescent="0.2">
      <c r="A46" s="173"/>
      <c r="B46" s="207"/>
      <c r="C46" s="208"/>
      <c r="D46" s="208"/>
      <c r="E46" s="208"/>
      <c r="F46" s="208"/>
      <c r="G46" s="209" t="s">
        <v>84</v>
      </c>
      <c r="H46" s="208" t="s">
        <v>85</v>
      </c>
      <c r="I46" s="27">
        <v>0</v>
      </c>
    </row>
    <row r="47" spans="1:9" x14ac:dyDescent="0.2">
      <c r="A47" s="173"/>
      <c r="B47" s="207"/>
      <c r="C47" s="208"/>
      <c r="D47" s="208"/>
      <c r="E47" s="208"/>
      <c r="F47" s="208"/>
      <c r="G47" s="209" t="s">
        <v>86</v>
      </c>
      <c r="H47" s="208" t="s">
        <v>87</v>
      </c>
      <c r="I47" s="27">
        <v>0</v>
      </c>
    </row>
    <row r="48" spans="1:9" x14ac:dyDescent="0.2">
      <c r="A48" s="173"/>
      <c r="B48" s="207"/>
      <c r="C48" s="208"/>
      <c r="D48" s="208"/>
      <c r="E48" s="208"/>
      <c r="F48" s="208"/>
      <c r="G48" s="209" t="s">
        <v>88</v>
      </c>
      <c r="H48" s="208" t="s">
        <v>89</v>
      </c>
      <c r="I48" s="27">
        <v>0</v>
      </c>
    </row>
    <row r="49" spans="1:9" ht="13.5" thickBot="1" x14ac:dyDescent="0.25">
      <c r="A49" s="173"/>
      <c r="B49" s="210"/>
      <c r="C49" s="201"/>
      <c r="D49" s="201"/>
      <c r="E49" s="201"/>
      <c r="F49" s="201"/>
      <c r="G49" s="211" t="s">
        <v>90</v>
      </c>
      <c r="H49" s="201" t="s">
        <v>91</v>
      </c>
      <c r="I49" s="28">
        <v>0</v>
      </c>
    </row>
    <row r="50" spans="1:9" ht="13.5" thickTop="1" x14ac:dyDescent="0.2">
      <c r="A50" s="173"/>
      <c r="B50" s="173"/>
      <c r="C50" s="173"/>
      <c r="D50" s="173"/>
      <c r="E50" s="173"/>
      <c r="F50" s="173"/>
      <c r="G50" s="173"/>
      <c r="H50" s="173"/>
      <c r="I50" s="173"/>
    </row>
    <row r="51" spans="1:9" x14ac:dyDescent="0.2">
      <c r="A51" s="173"/>
      <c r="B51" s="173" t="s">
        <v>92</v>
      </c>
      <c r="C51" s="173"/>
      <c r="D51" s="173"/>
      <c r="E51" s="212">
        <f>(I47+I48+I49)/(I45+I46)*100</f>
        <v>0</v>
      </c>
      <c r="F51" s="173" t="s">
        <v>93</v>
      </c>
      <c r="G51" s="173"/>
      <c r="H51" s="173"/>
      <c r="I51" s="170">
        <v>0</v>
      </c>
    </row>
    <row r="52" spans="1:9" x14ac:dyDescent="0.2">
      <c r="A52" s="173"/>
      <c r="B52" s="173" t="s">
        <v>94</v>
      </c>
      <c r="C52" s="173"/>
      <c r="D52" s="173"/>
      <c r="E52" s="173"/>
      <c r="F52" s="173"/>
      <c r="G52" s="173"/>
      <c r="H52" s="173"/>
      <c r="I52" s="173"/>
    </row>
    <row r="54" spans="1:9" x14ac:dyDescent="0.2">
      <c r="E54" s="113"/>
    </row>
  </sheetData>
  <mergeCells count="16">
    <mergeCell ref="A1:I1"/>
    <mergeCell ref="C3:D3"/>
    <mergeCell ref="C4:D4"/>
    <mergeCell ref="G5:H5"/>
    <mergeCell ref="E41:F41"/>
    <mergeCell ref="H41:I41"/>
    <mergeCell ref="C5:D5"/>
    <mergeCell ref="G3:H3"/>
    <mergeCell ref="G4:H4"/>
    <mergeCell ref="G6:H6"/>
    <mergeCell ref="E38:F38"/>
    <mergeCell ref="E39:F39"/>
    <mergeCell ref="E40:F40"/>
    <mergeCell ref="H38:I38"/>
    <mergeCell ref="H39:I39"/>
    <mergeCell ref="H40:I40"/>
  </mergeCells>
  <phoneticPr fontId="5" type="noConversion"/>
  <dataValidations disablePrompts="1" count="1">
    <dataValidation type="list" allowBlank="1" showInputMessage="1" showErrorMessage="1" sqref="G5:H5">
      <formula1>$K$3:$K$10</formula1>
    </dataValidation>
  </dataValidations>
  <printOptions horizontalCentered="1" verticalCentered="1"/>
  <pageMargins left="0.21" right="0.5" top="0" bottom="0.25" header="0.14000000000000001" footer="0.5"/>
  <pageSetup scale="85" orientation="portrait" horizontalDpi="300" verticalDpi="300" r:id="rId1"/>
  <headerFooter alignWithMargins="0">
    <oddFooter>&amp;CPage 4 of 4</oddFooter>
  </headerFooter>
  <cellWatches>
    <cellWatch r="G5"/>
  </cellWatch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AC50"/>
  <sheetViews>
    <sheetView topLeftCell="A11" zoomScaleNormal="100" workbookViewId="0">
      <selection activeCell="A48" sqref="A48"/>
    </sheetView>
  </sheetViews>
  <sheetFormatPr defaultColWidth="10.33203125" defaultRowHeight="12.75" x14ac:dyDescent="0.2"/>
  <cols>
    <col min="1" max="1" width="8.6640625" style="30" customWidth="1"/>
    <col min="2" max="2" width="9.1640625" style="30" customWidth="1"/>
    <col min="3" max="3" width="19.5" style="31" customWidth="1"/>
    <col min="4" max="4" width="15.5" style="32" customWidth="1"/>
    <col min="5" max="5" width="15.33203125" style="32" bestFit="1" customWidth="1"/>
    <col min="6" max="6" width="17.5" style="31" customWidth="1"/>
    <col min="7" max="7" width="15.1640625" style="33" customWidth="1"/>
    <col min="8" max="8" width="14.5" style="33" customWidth="1"/>
    <col min="9" max="9" width="16.5" style="32" customWidth="1"/>
    <col min="10" max="10" width="12.33203125" style="30" customWidth="1"/>
    <col min="11" max="19" width="10.5" style="30" bestFit="1" customWidth="1"/>
    <col min="20" max="20" width="13.5" style="30" bestFit="1" customWidth="1"/>
    <col min="21" max="21" width="15.33203125" style="30" bestFit="1" customWidth="1"/>
    <col min="22" max="29" width="10.5" style="30" bestFit="1" customWidth="1"/>
    <col min="30" max="16384" width="10.33203125" style="30"/>
  </cols>
  <sheetData>
    <row r="1" spans="1:29" ht="15" x14ac:dyDescent="0.25">
      <c r="A1" s="29" t="s">
        <v>115</v>
      </c>
      <c r="J1" s="34"/>
      <c r="K1" s="34"/>
      <c r="L1" s="34"/>
      <c r="M1" s="35">
        <v>65.365054175245717</v>
      </c>
      <c r="N1" s="35">
        <v>-25.179873221626607</v>
      </c>
      <c r="O1" s="35">
        <v>5.3729120496109157</v>
      </c>
      <c r="P1" s="35">
        <v>0.13583303373423661</v>
      </c>
      <c r="Q1" s="35">
        <v>-21.060716201986384</v>
      </c>
      <c r="R1" s="35">
        <v>8.7299308764667582</v>
      </c>
      <c r="S1" s="35">
        <v>-1.1982585468728577</v>
      </c>
      <c r="T1" s="35">
        <v>5.3508297760689466E-2</v>
      </c>
      <c r="U1" s="35"/>
      <c r="V1" s="35"/>
      <c r="W1" s="35"/>
      <c r="X1" s="35"/>
      <c r="Y1" s="35"/>
      <c r="Z1" s="35"/>
      <c r="AA1" s="35"/>
      <c r="AB1" s="35"/>
    </row>
    <row r="2" spans="1:29" ht="15" x14ac:dyDescent="0.25">
      <c r="A2" s="29"/>
      <c r="B2" s="233" t="s">
        <v>0</v>
      </c>
      <c r="C2" s="355"/>
      <c r="D2" s="355"/>
      <c r="E2" s="234"/>
      <c r="F2" s="233" t="s">
        <v>32</v>
      </c>
      <c r="G2" s="357" t="s">
        <v>157</v>
      </c>
      <c r="H2" s="357"/>
      <c r="J2" s="34"/>
      <c r="K2" s="34"/>
      <c r="L2" s="34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</row>
    <row r="3" spans="1:29" ht="15" x14ac:dyDescent="0.25">
      <c r="A3" s="29"/>
      <c r="B3" s="233" t="s">
        <v>2</v>
      </c>
      <c r="C3" s="356"/>
      <c r="D3" s="356"/>
      <c r="E3" s="234"/>
      <c r="F3" s="233" t="s">
        <v>31</v>
      </c>
      <c r="G3" s="358" t="s">
        <v>158</v>
      </c>
      <c r="H3" s="358"/>
      <c r="J3" s="34"/>
      <c r="K3" s="34"/>
      <c r="L3" s="34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 spans="1:29" x14ac:dyDescent="0.2">
      <c r="A4" s="36"/>
      <c r="B4" s="233" t="s">
        <v>29</v>
      </c>
      <c r="C4" s="356">
        <v>22011</v>
      </c>
      <c r="D4" s="356"/>
      <c r="E4" s="234"/>
      <c r="F4" s="233" t="s">
        <v>30</v>
      </c>
      <c r="G4" s="358" t="s">
        <v>170</v>
      </c>
      <c r="H4" s="358"/>
      <c r="I4" s="38"/>
      <c r="J4" s="34"/>
      <c r="K4" s="34"/>
      <c r="L4" s="34"/>
      <c r="M4" s="35">
        <v>-204.23986869519717</v>
      </c>
      <c r="N4" s="35">
        <v>169.08849862164206</v>
      </c>
      <c r="O4" s="35">
        <v>-35.818309720175144</v>
      </c>
      <c r="P4" s="35">
        <v>2.3156887492143685</v>
      </c>
      <c r="Q4" s="35">
        <v>40.095675980976566</v>
      </c>
      <c r="R4" s="35">
        <v>-16.79061935828776</v>
      </c>
      <c r="S4" s="35">
        <v>2.3237815987765962</v>
      </c>
      <c r="T4" s="35">
        <v>-0.10630960897585164</v>
      </c>
      <c r="U4" s="35"/>
      <c r="V4" s="35"/>
      <c r="W4" s="35"/>
      <c r="X4" s="35"/>
      <c r="Y4" s="35"/>
      <c r="Z4" s="35"/>
      <c r="AA4" s="35"/>
      <c r="AB4" s="35"/>
    </row>
    <row r="5" spans="1:29" ht="18" customHeight="1" x14ac:dyDescent="0.2">
      <c r="A5" s="40"/>
      <c r="B5" s="231"/>
      <c r="C5" s="231"/>
      <c r="D5" s="231"/>
      <c r="E5" s="234"/>
      <c r="F5" s="236"/>
      <c r="G5" s="354"/>
      <c r="H5" s="354"/>
      <c r="I5" s="41"/>
      <c r="J5" s="34"/>
      <c r="K5" s="34"/>
      <c r="L5" s="34"/>
      <c r="M5" s="35">
        <v>162.86694898046107</v>
      </c>
      <c r="N5" s="35">
        <v>-110.86815206406479</v>
      </c>
      <c r="O5" s="35">
        <v>21.551117841012896</v>
      </c>
      <c r="P5" s="35">
        <v>-1.2712117668139953</v>
      </c>
      <c r="Q5" s="35">
        <v>-22.276997541554536</v>
      </c>
      <c r="R5" s="35">
        <v>9.3492681649418277</v>
      </c>
      <c r="S5" s="35">
        <v>-1.2972273115765207</v>
      </c>
      <c r="T5" s="35">
        <v>5.9385148031709904E-2</v>
      </c>
      <c r="U5" s="35"/>
      <c r="V5" s="35"/>
      <c r="W5" s="35"/>
      <c r="X5" s="35"/>
      <c r="Y5" s="35"/>
      <c r="Z5" s="35"/>
      <c r="AA5" s="35"/>
      <c r="AB5" s="35"/>
    </row>
    <row r="6" spans="1:29" ht="18" customHeight="1" x14ac:dyDescent="0.2">
      <c r="A6" s="40"/>
      <c r="B6" s="231"/>
      <c r="C6" s="231"/>
      <c r="D6" s="231"/>
      <c r="E6" s="235"/>
      <c r="F6" s="235"/>
      <c r="G6" s="231"/>
      <c r="H6" s="231"/>
      <c r="I6" s="41"/>
      <c r="J6" s="34"/>
      <c r="K6" s="34"/>
      <c r="L6" s="34"/>
      <c r="M6" s="35">
        <v>-35.09421335064043</v>
      </c>
      <c r="N6" s="35">
        <v>21.801664245551017</v>
      </c>
      <c r="O6" s="35">
        <v>-4.0305962680074394</v>
      </c>
      <c r="P6" s="35">
        <v>0.22909966451643185</v>
      </c>
      <c r="Q6" s="35">
        <v>3.7307521442039242</v>
      </c>
      <c r="R6" s="35">
        <v>-1.5712363537282503</v>
      </c>
      <c r="S6" s="35">
        <v>0.21878710637303042</v>
      </c>
      <c r="T6" s="35">
        <v>-1.0046314323306531E-2</v>
      </c>
      <c r="U6" s="35"/>
      <c r="V6" s="35"/>
      <c r="W6" s="35"/>
      <c r="X6" s="35"/>
      <c r="Y6" s="35"/>
      <c r="Z6" s="35"/>
      <c r="AA6" s="35"/>
      <c r="AB6" s="35"/>
    </row>
    <row r="7" spans="1:29" x14ac:dyDescent="0.2">
      <c r="A7" s="36"/>
      <c r="B7" s="36"/>
      <c r="C7" s="37"/>
      <c r="D7" s="38"/>
      <c r="E7" s="38"/>
      <c r="F7" s="37"/>
      <c r="G7" s="39"/>
      <c r="H7" s="39"/>
      <c r="I7" s="38"/>
      <c r="J7" s="34"/>
      <c r="K7" s="34"/>
      <c r="L7" s="34"/>
      <c r="M7" s="35">
        <v>-624.02893980579609</v>
      </c>
      <c r="N7" s="35">
        <v>260.51811592358769</v>
      </c>
      <c r="O7" s="35">
        <v>-36.190633947202365</v>
      </c>
      <c r="P7" s="35">
        <v>1.603583967063531</v>
      </c>
      <c r="Q7" s="35">
        <v>0.94149260565701998</v>
      </c>
      <c r="R7" s="35">
        <v>-0.3895503930840315</v>
      </c>
      <c r="S7" s="35">
        <v>5.3357084042611642E-2</v>
      </c>
      <c r="T7" s="35">
        <v>-2.3786645994113434E-3</v>
      </c>
      <c r="U7" s="35"/>
      <c r="V7" s="35"/>
      <c r="W7" s="35"/>
      <c r="X7" s="35"/>
      <c r="Y7" s="35"/>
      <c r="Z7" s="35"/>
      <c r="AA7" s="35"/>
      <c r="AB7" s="35"/>
    </row>
    <row r="8" spans="1:29" x14ac:dyDescent="0.2">
      <c r="A8" s="42"/>
      <c r="B8" s="43"/>
      <c r="C8" s="43" t="s">
        <v>95</v>
      </c>
      <c r="D8" s="44"/>
      <c r="E8" s="45"/>
      <c r="F8" s="45"/>
      <c r="G8" s="44"/>
      <c r="H8" s="46"/>
      <c r="I8" s="213" t="s">
        <v>160</v>
      </c>
      <c r="J8" s="34"/>
      <c r="K8" s="34"/>
      <c r="L8" s="34"/>
      <c r="M8" s="35">
        <v>1141.9862914972177</v>
      </c>
      <c r="N8" s="35">
        <v>-489.74828536763835</v>
      </c>
      <c r="O8" s="35">
        <v>69.431334647313946</v>
      </c>
      <c r="P8" s="35">
        <v>-3.2579878045200621</v>
      </c>
      <c r="Q8" s="35">
        <v>-1.7929069839711658</v>
      </c>
      <c r="R8" s="35">
        <v>0.74862336362142434</v>
      </c>
      <c r="S8" s="35">
        <v>-0.1033107480597953</v>
      </c>
      <c r="T8" s="35">
        <v>4.7131829120457686E-3</v>
      </c>
      <c r="U8" s="35"/>
      <c r="V8" s="35"/>
      <c r="W8" s="35"/>
      <c r="X8" s="35"/>
      <c r="Y8" s="35"/>
      <c r="Z8" s="35"/>
      <c r="AA8" s="35"/>
      <c r="AB8" s="35"/>
    </row>
    <row r="9" spans="1:29" x14ac:dyDescent="0.2">
      <c r="A9" s="43"/>
      <c r="B9" s="43"/>
      <c r="J9" s="34"/>
      <c r="K9" s="34"/>
      <c r="L9" s="34"/>
      <c r="M9" s="35">
        <v>-599.31809303303498</v>
      </c>
      <c r="N9" s="35">
        <v>259.40686308273467</v>
      </c>
      <c r="O9" s="35">
        <v>-37.103333152812198</v>
      </c>
      <c r="P9" s="35">
        <v>1.7463264561078831</v>
      </c>
      <c r="Q9" s="35">
        <v>1.0000798814029019</v>
      </c>
      <c r="R9" s="35">
        <v>-0.41809573083380691</v>
      </c>
      <c r="S9" s="35">
        <v>5.7795171165106442E-2</v>
      </c>
      <c r="T9" s="35">
        <v>-2.6369522362928621E-3</v>
      </c>
      <c r="U9" s="35"/>
      <c r="V9" s="35"/>
      <c r="W9" s="35"/>
      <c r="X9" s="35"/>
      <c r="Y9" s="35"/>
      <c r="Z9" s="35"/>
      <c r="AA9" s="35"/>
      <c r="AB9" s="35"/>
    </row>
    <row r="10" spans="1:29" x14ac:dyDescent="0.2">
      <c r="A10" s="43"/>
      <c r="B10" s="43" t="s">
        <v>96</v>
      </c>
      <c r="C10" s="44"/>
      <c r="D10" s="45"/>
      <c r="E10" s="45"/>
      <c r="F10" s="44"/>
      <c r="G10" s="46"/>
      <c r="H10" s="46"/>
      <c r="J10" s="34"/>
      <c r="K10" s="34"/>
      <c r="L10" s="34"/>
      <c r="M10" s="35">
        <v>97.744847961365025</v>
      </c>
      <c r="N10" s="35">
        <v>-42.732800340529444</v>
      </c>
      <c r="O10" s="35">
        <v>6.166558821845106</v>
      </c>
      <c r="P10" s="35">
        <v>-0.29212757598846317</v>
      </c>
      <c r="Q10" s="35">
        <v>-0.1673636653448084</v>
      </c>
      <c r="R10" s="35">
        <v>7.0161266670518557E-2</v>
      </c>
      <c r="S10" s="35">
        <v>-9.7271818519380649E-3</v>
      </c>
      <c r="T10" s="35">
        <v>4.4498503798767421E-4</v>
      </c>
      <c r="U10" s="35"/>
      <c r="V10" s="35"/>
      <c r="W10" s="35"/>
      <c r="X10" s="35"/>
      <c r="Y10" s="35"/>
      <c r="Z10" s="35"/>
      <c r="AA10" s="35"/>
      <c r="AB10" s="35"/>
    </row>
    <row r="11" spans="1:29" ht="13.5" thickBot="1" x14ac:dyDescent="0.25">
      <c r="A11" s="43"/>
      <c r="B11" s="43"/>
      <c r="C11" s="216" t="s">
        <v>163</v>
      </c>
      <c r="D11" s="32">
        <v>12</v>
      </c>
      <c r="E11" s="217" t="s">
        <v>164</v>
      </c>
      <c r="F11" s="31">
        <v>2848</v>
      </c>
      <c r="J11" s="34"/>
      <c r="K11" s="34"/>
      <c r="L11" s="34"/>
      <c r="M11" s="35">
        <v>193.22587428397787</v>
      </c>
      <c r="N11" s="35">
        <v>-80.31125711382667</v>
      </c>
      <c r="O11" s="35">
        <v>11.061071175396783</v>
      </c>
      <c r="P11" s="35">
        <v>-0.49461290733411883</v>
      </c>
      <c r="Q11" s="35">
        <v>-1.4746248776022389E-2</v>
      </c>
      <c r="R11" s="35">
        <v>6.0930547490730567E-3</v>
      </c>
      <c r="S11" s="35">
        <v>-8.3331157542354626E-4</v>
      </c>
      <c r="T11" s="35">
        <v>3.7096024040171369E-5</v>
      </c>
      <c r="U11" s="35"/>
      <c r="V11" s="35"/>
      <c r="W11" s="35"/>
      <c r="X11" s="35"/>
      <c r="Y11" s="35"/>
      <c r="Z11" s="35"/>
      <c r="AA11" s="35"/>
      <c r="AB11" s="35"/>
    </row>
    <row r="12" spans="1:29" ht="16.5" thickTop="1" x14ac:dyDescent="0.3">
      <c r="A12" s="43"/>
      <c r="B12" s="47"/>
      <c r="C12" s="214" t="s">
        <v>165</v>
      </c>
      <c r="D12" s="48" t="s">
        <v>97</v>
      </c>
      <c r="E12" s="49" t="s">
        <v>120</v>
      </c>
      <c r="F12" s="49"/>
      <c r="G12" s="48"/>
      <c r="H12" s="50"/>
      <c r="I12" s="50"/>
      <c r="J12" s="51" t="s">
        <v>98</v>
      </c>
      <c r="K12" s="34"/>
      <c r="L12" s="34"/>
      <c r="M12" s="34"/>
      <c r="N12" s="35">
        <v>-364.40749113276706</v>
      </c>
      <c r="O12" s="35">
        <v>153.42562477634422</v>
      </c>
      <c r="P12" s="35">
        <v>-21.348646059393452</v>
      </c>
      <c r="Q12" s="35">
        <v>0.98197611824334552</v>
      </c>
      <c r="R12" s="35">
        <v>2.7982391878193163E-2</v>
      </c>
      <c r="S12" s="35">
        <v>-1.1661517287189961E-2</v>
      </c>
      <c r="T12" s="35">
        <v>1.6062942750991694E-3</v>
      </c>
      <c r="U12" s="35">
        <v>-7.3151904235792273E-5</v>
      </c>
      <c r="V12" s="35"/>
      <c r="W12" s="35"/>
      <c r="X12" s="35"/>
      <c r="Y12" s="35"/>
      <c r="Z12" s="35"/>
      <c r="AA12" s="35"/>
      <c r="AB12" s="35"/>
      <c r="AC12" s="35"/>
    </row>
    <row r="13" spans="1:29" x14ac:dyDescent="0.2">
      <c r="A13" s="43"/>
      <c r="B13" s="52" t="s">
        <v>3</v>
      </c>
      <c r="C13" s="215" t="s">
        <v>161</v>
      </c>
      <c r="D13" s="53" t="s">
        <v>116</v>
      </c>
      <c r="E13" s="54" t="s">
        <v>102</v>
      </c>
      <c r="F13" s="54"/>
      <c r="G13" s="53" t="s">
        <v>61</v>
      </c>
      <c r="H13" s="55" t="s">
        <v>99</v>
      </c>
      <c r="I13" s="55" t="s">
        <v>100</v>
      </c>
      <c r="J13" s="56" t="s">
        <v>101</v>
      </c>
      <c r="K13" s="34"/>
      <c r="L13" s="34"/>
      <c r="M13" s="34"/>
      <c r="N13" s="35">
        <v>199.44719204439593</v>
      </c>
      <c r="O13" s="35">
        <v>-84.324295514421721</v>
      </c>
      <c r="P13" s="35">
        <v>11.785346869625743</v>
      </c>
      <c r="Q13" s="35">
        <v>-0.54307139278408967</v>
      </c>
      <c r="R13" s="35">
        <v>-1.5596544672137528E-2</v>
      </c>
      <c r="S13" s="35">
        <v>6.5043401772474328E-3</v>
      </c>
      <c r="T13" s="35">
        <v>-8.9704237651118369E-4</v>
      </c>
      <c r="U13" s="35">
        <v>4.084503550348367E-5</v>
      </c>
      <c r="V13" s="35"/>
      <c r="W13" s="35"/>
      <c r="X13" s="35"/>
      <c r="Y13" s="35"/>
      <c r="Z13" s="35"/>
      <c r="AA13" s="35"/>
      <c r="AB13" s="35"/>
      <c r="AC13" s="35"/>
    </row>
    <row r="14" spans="1:29" ht="16.5" thickBot="1" x14ac:dyDescent="0.35">
      <c r="A14" s="43"/>
      <c r="B14" s="57"/>
      <c r="C14" s="232" t="s">
        <v>162</v>
      </c>
      <c r="D14" s="58" t="s">
        <v>117</v>
      </c>
      <c r="E14" s="59" t="s">
        <v>118</v>
      </c>
      <c r="F14" s="237" t="s">
        <v>62</v>
      </c>
      <c r="G14" s="58" t="s">
        <v>119</v>
      </c>
      <c r="H14" s="60" t="s">
        <v>103</v>
      </c>
      <c r="I14" s="60" t="s">
        <v>103</v>
      </c>
      <c r="J14" s="61" t="s">
        <v>104</v>
      </c>
      <c r="K14" s="62" t="s">
        <v>111</v>
      </c>
      <c r="L14" s="62" t="s">
        <v>62</v>
      </c>
      <c r="M14" s="62" t="s">
        <v>105</v>
      </c>
      <c r="N14" s="35">
        <v>-33.215938320342559</v>
      </c>
      <c r="O14" s="35">
        <v>14.116371105921056</v>
      </c>
      <c r="P14" s="35">
        <v>-1.9827996728191422</v>
      </c>
      <c r="Q14" s="35">
        <v>9.1740269991880938E-2</v>
      </c>
      <c r="R14" s="35">
        <v>2.6013898085761023E-3</v>
      </c>
      <c r="S14" s="35">
        <v>-1.0874242982490125E-3</v>
      </c>
      <c r="T14" s="35">
        <v>1.5036762428804313E-4</v>
      </c>
      <c r="U14" s="35">
        <v>-6.8637573195753125E-6</v>
      </c>
      <c r="V14" s="35"/>
      <c r="W14" s="35"/>
      <c r="X14" s="35"/>
      <c r="Y14" s="35"/>
      <c r="Z14" s="35"/>
      <c r="AA14" s="35"/>
      <c r="AB14" s="35"/>
      <c r="AC14" s="35"/>
    </row>
    <row r="15" spans="1:29" ht="15" customHeight="1" thickTop="1" thickBot="1" x14ac:dyDescent="0.25">
      <c r="A15" s="43"/>
      <c r="B15" s="63">
        <v>1</v>
      </c>
      <c r="C15" s="270"/>
      <c r="D15" s="266" t="str">
        <f>IFERROR($F$11/((C15/7.48)/((PI()*($D$11/12)^2)/4)),"PO")</f>
        <v>PO</v>
      </c>
      <c r="E15" s="265"/>
      <c r="F15" s="268"/>
      <c r="G15" s="265"/>
      <c r="H15" s="240" t="str">
        <f>IF(D15="PO","PO", D15*E15)</f>
        <v>PO</v>
      </c>
      <c r="I15" s="238">
        <v>6</v>
      </c>
      <c r="J15" s="65" t="str">
        <f>IF(H15="PO","",H15/I15)</f>
        <v/>
      </c>
      <c r="K15" s="66">
        <f t="shared" ref="K15:K45" si="0">MAX(MIN(E15,3),0.4)</f>
        <v>3</v>
      </c>
      <c r="L15" s="66">
        <f t="shared" ref="L15:L45" si="1">MAX(MIN(F15,9),6)</f>
        <v>9</v>
      </c>
      <c r="M15" s="66">
        <f t="shared" ref="M15:M45" si="2">MAX(MIN(G15,25),0.5)</f>
        <v>25</v>
      </c>
      <c r="N15" s="35">
        <f t="shared" ref="N15:N45" si="3">$M$1+$M$7*$M15+$M$11*($M15^2)+$Q$1*($M15^3)+$Q$7*($M15^4)+$Q$11*($M15^5)</f>
        <v>-78.664288090978516</v>
      </c>
      <c r="O15" s="35">
        <f t="shared" ref="O15:O45" si="4">($N$1+$N$7*$M15+$N$11*($M15^2)+$R$1*($M15^3)+$R$7*($M15^4)+$R$11*($M15^5))*$L15</f>
        <v>294.95483087636239</v>
      </c>
      <c r="P15" s="35">
        <f t="shared" ref="P15:P45" si="5">($O$1+$O$7*$M15+$O$11*($M15^2)+$S$1*($M15^3)+$S$7*($M15^4)+$S$11*($M15^5))*($L15^2)</f>
        <v>-341.06236619682841</v>
      </c>
      <c r="Q15" s="35">
        <f t="shared" ref="Q15:Q45" si="6">($P$1+$P$7*$M15+$P$11*($M15^2)+$T$1*($M15^3)+$T$7*($M15^4)+$T$11*($M15^5))*($L15^3)</f>
        <v>189.18881118544408</v>
      </c>
      <c r="R15" s="35">
        <f t="shared" ref="R15:R45" si="7">($M$4+$M$8*$M15+$N$12*($M15^2)+$Q$4*($M15^3)+$Q$8*($M15^4)+$R$12*($M15^5))*$K15</f>
        <v>-9.2167942254454829</v>
      </c>
      <c r="S15" s="35">
        <f t="shared" ref="S15:S45" si="8">($N$4+$N$8*$M15+$O$12*($M15^2)+$R$4*($M15^3)+$R$8*($M15^4)+$S$12*($M15^5))*$L15*$K15</f>
        <v>323.08289920783136</v>
      </c>
      <c r="T15" s="35">
        <f t="shared" ref="T15:T45" si="9">($O$4+$O$8*$M15+$P$12*($M15^2)+$S$4*($M15^3)+$S$8*($M15^4)+$T$12*($M15^5))*($L15^2)*$K15</f>
        <v>-764.15732896984991</v>
      </c>
      <c r="U15" s="35">
        <f t="shared" ref="U15:U45" si="10">($P$4+$P$8*$M15+$Q$12*($M15^2)+$T$4*($M15^3)+$T$8*($M15^4)+$U$12*($M15^5))*($L15^3)*$K15</f>
        <v>495.21882527521097</v>
      </c>
      <c r="V15" s="35">
        <f t="shared" ref="V15:V45" si="11">($M$5+$M$9*$M15+$N$13*($M15^2)+$Q$5*($M15^3)+$Q$9*($M15^4)+$R$13*($M15^5))*($K15^2)</f>
        <v>922.68155950144865</v>
      </c>
      <c r="W15" s="35">
        <f t="shared" ref="W15:W45" si="12">($N$5+$N$9*$M15+$O$13*($M15^2)+$R$5*($M15^3)+$R$9*($M15^4)+$S$13*($M15^5))*$L15*($K15^2)</f>
        <v>-3706.8846331853056</v>
      </c>
      <c r="X15" s="35">
        <f t="shared" ref="X15:X45" si="13">($O$5+$O$9*$M15+$P$13*($M15^2)+$S$5*($M15^3)+$S$9*($M15^4)+$T$13*($M15^5))*($L15^2)*($K15^2)</f>
        <v>4878.5535892185471</v>
      </c>
      <c r="Y15" s="35">
        <f t="shared" ref="Y15:Y45" si="14">($P$5+$P$9*$M15+$Q$13*($M15^2)+$T$5*($M15^3)+$T$9*($M15^4)+$U$13*($M15^5))*($L15^3)*($K15^2)</f>
        <v>-2111.9880119679246</v>
      </c>
      <c r="Z15" s="35">
        <f t="shared" ref="Z15:Z45" si="15">($M$6+$M$10*$M15+$N$14*($M15^2)+$Q$6*($M15^3)+$Q$10*($M15^4)+$R$14*($M15^5))*($K15^3)</f>
        <v>-827.99920667038168</v>
      </c>
      <c r="AA15" s="35">
        <f t="shared" ref="AA15:AA45" si="16">($N$6+$N$10*$M15+$O$14*($M15^2)+$R$6*($M15^3)+$R$10*($M15^4)+$S$14*($M15^5))*$L15*($K15^3)</f>
        <v>3162.0254745035709</v>
      </c>
      <c r="AB15" s="35">
        <f t="shared" ref="AB15:AB45" si="17">($O$6+$O$10*$M15+$P$14*($M15^2)+$S$6*($M15^3)+$S$10*($M15^4)+$T$14*($M15^5))*($L15^2)*($K15^3)</f>
        <v>-3968.2330536850131</v>
      </c>
      <c r="AC15" s="35">
        <f t="shared" ref="AC15:AC45" si="18">($P$6+$P$10*$M15+$Q$14*($M15^2)+$T$6*($M15^3)+$T$10*($M15^4)+$U$14*($M15^5))*($L15^3)*($K15^3)</f>
        <v>1639.9501233962137</v>
      </c>
    </row>
    <row r="16" spans="1:29" ht="15" customHeight="1" thickTop="1" thickBot="1" x14ac:dyDescent="0.25">
      <c r="A16" s="43"/>
      <c r="B16" s="67">
        <v>2</v>
      </c>
      <c r="C16" s="264"/>
      <c r="D16" s="266" t="str">
        <f t="shared" ref="D16:D45" si="19">IFERROR($F$11/((C16/7.48)/((PI()*($D$11/12)^2)/4)),"PO")</f>
        <v>PO</v>
      </c>
      <c r="E16" s="266"/>
      <c r="F16" s="266"/>
      <c r="G16" s="266"/>
      <c r="H16" s="240" t="str">
        <f t="shared" ref="H16:H45" si="20">IF(D16="PO","PO", D16*E16)</f>
        <v>PO</v>
      </c>
      <c r="I16" s="239">
        <v>6</v>
      </c>
      <c r="J16" s="65" t="str">
        <f t="shared" ref="J16:J45" si="21">IF(H16="PO","",H16/I16)</f>
        <v/>
      </c>
      <c r="K16" s="66">
        <f t="shared" si="0"/>
        <v>3</v>
      </c>
      <c r="L16" s="66">
        <f t="shared" si="1"/>
        <v>9</v>
      </c>
      <c r="M16" s="66">
        <f t="shared" si="2"/>
        <v>25</v>
      </c>
      <c r="N16" s="35">
        <f t="shared" si="3"/>
        <v>-78.664288090978516</v>
      </c>
      <c r="O16" s="35">
        <f t="shared" si="4"/>
        <v>294.95483087636239</v>
      </c>
      <c r="P16" s="35">
        <f t="shared" si="5"/>
        <v>-341.06236619682841</v>
      </c>
      <c r="Q16" s="35">
        <f t="shared" si="6"/>
        <v>189.18881118544408</v>
      </c>
      <c r="R16" s="35">
        <f t="shared" si="7"/>
        <v>-9.2167942254454829</v>
      </c>
      <c r="S16" s="35">
        <f t="shared" si="8"/>
        <v>323.08289920783136</v>
      </c>
      <c r="T16" s="35">
        <f t="shared" si="9"/>
        <v>-764.15732896984991</v>
      </c>
      <c r="U16" s="35">
        <f t="shared" si="10"/>
        <v>495.21882527521097</v>
      </c>
      <c r="V16" s="35">
        <f t="shared" si="11"/>
        <v>922.68155950144865</v>
      </c>
      <c r="W16" s="35">
        <f t="shared" si="12"/>
        <v>-3706.8846331853056</v>
      </c>
      <c r="X16" s="35">
        <f t="shared" si="13"/>
        <v>4878.5535892185471</v>
      </c>
      <c r="Y16" s="35">
        <f t="shared" si="14"/>
        <v>-2111.9880119679246</v>
      </c>
      <c r="Z16" s="35">
        <f t="shared" si="15"/>
        <v>-827.99920667038168</v>
      </c>
      <c r="AA16" s="35">
        <f t="shared" si="16"/>
        <v>3162.0254745035709</v>
      </c>
      <c r="AB16" s="35">
        <f t="shared" si="17"/>
        <v>-3968.2330536850131</v>
      </c>
      <c r="AC16" s="35">
        <f t="shared" si="18"/>
        <v>1639.9501233962137</v>
      </c>
    </row>
    <row r="17" spans="1:29" ht="15" customHeight="1" thickTop="1" thickBot="1" x14ac:dyDescent="0.25">
      <c r="A17" s="43"/>
      <c r="B17" s="67">
        <v>3</v>
      </c>
      <c r="C17" s="264"/>
      <c r="D17" s="266" t="str">
        <f t="shared" si="19"/>
        <v>PO</v>
      </c>
      <c r="E17" s="266"/>
      <c r="F17" s="266"/>
      <c r="G17" s="266"/>
      <c r="H17" s="240" t="str">
        <f t="shared" si="20"/>
        <v>PO</v>
      </c>
      <c r="I17" s="239">
        <v>6</v>
      </c>
      <c r="J17" s="65" t="str">
        <f t="shared" si="21"/>
        <v/>
      </c>
      <c r="K17" s="66">
        <f t="shared" si="0"/>
        <v>3</v>
      </c>
      <c r="L17" s="66">
        <f t="shared" si="1"/>
        <v>9</v>
      </c>
      <c r="M17" s="66">
        <f t="shared" si="2"/>
        <v>25</v>
      </c>
      <c r="N17" s="35">
        <f t="shared" si="3"/>
        <v>-78.664288090978516</v>
      </c>
      <c r="O17" s="35">
        <f t="shared" si="4"/>
        <v>294.95483087636239</v>
      </c>
      <c r="P17" s="35">
        <f t="shared" si="5"/>
        <v>-341.06236619682841</v>
      </c>
      <c r="Q17" s="35">
        <f t="shared" si="6"/>
        <v>189.18881118544408</v>
      </c>
      <c r="R17" s="35">
        <f t="shared" si="7"/>
        <v>-9.2167942254454829</v>
      </c>
      <c r="S17" s="35">
        <f t="shared" si="8"/>
        <v>323.08289920783136</v>
      </c>
      <c r="T17" s="35">
        <f t="shared" si="9"/>
        <v>-764.15732896984991</v>
      </c>
      <c r="U17" s="35">
        <f t="shared" si="10"/>
        <v>495.21882527521097</v>
      </c>
      <c r="V17" s="35">
        <f t="shared" si="11"/>
        <v>922.68155950144865</v>
      </c>
      <c r="W17" s="35">
        <f t="shared" si="12"/>
        <v>-3706.8846331853056</v>
      </c>
      <c r="X17" s="35">
        <f t="shared" si="13"/>
        <v>4878.5535892185471</v>
      </c>
      <c r="Y17" s="35">
        <f t="shared" si="14"/>
        <v>-2111.9880119679246</v>
      </c>
      <c r="Z17" s="35">
        <f t="shared" si="15"/>
        <v>-827.99920667038168</v>
      </c>
      <c r="AA17" s="35">
        <f t="shared" si="16"/>
        <v>3162.0254745035709</v>
      </c>
      <c r="AB17" s="35">
        <f t="shared" si="17"/>
        <v>-3968.2330536850131</v>
      </c>
      <c r="AC17" s="35">
        <f t="shared" si="18"/>
        <v>1639.9501233962137</v>
      </c>
    </row>
    <row r="18" spans="1:29" ht="15" customHeight="1" thickTop="1" thickBot="1" x14ac:dyDescent="0.25">
      <c r="A18" s="43"/>
      <c r="B18" s="67">
        <v>4</v>
      </c>
      <c r="C18" s="264"/>
      <c r="D18" s="266" t="str">
        <f t="shared" si="19"/>
        <v>PO</v>
      </c>
      <c r="E18" s="266"/>
      <c r="F18" s="266"/>
      <c r="G18" s="266"/>
      <c r="H18" s="240" t="str">
        <f t="shared" si="20"/>
        <v>PO</v>
      </c>
      <c r="I18" s="239">
        <v>6</v>
      </c>
      <c r="J18" s="65" t="str">
        <f t="shared" si="21"/>
        <v/>
      </c>
      <c r="K18" s="66">
        <f t="shared" si="0"/>
        <v>3</v>
      </c>
      <c r="L18" s="66">
        <f t="shared" si="1"/>
        <v>9</v>
      </c>
      <c r="M18" s="66">
        <f t="shared" si="2"/>
        <v>25</v>
      </c>
      <c r="N18" s="35">
        <f t="shared" si="3"/>
        <v>-78.664288090978516</v>
      </c>
      <c r="O18" s="35">
        <f t="shared" si="4"/>
        <v>294.95483087636239</v>
      </c>
      <c r="P18" s="35">
        <f t="shared" si="5"/>
        <v>-341.06236619682841</v>
      </c>
      <c r="Q18" s="35">
        <f t="shared" si="6"/>
        <v>189.18881118544408</v>
      </c>
      <c r="R18" s="35">
        <f t="shared" si="7"/>
        <v>-9.2167942254454829</v>
      </c>
      <c r="S18" s="35">
        <f t="shared" si="8"/>
        <v>323.08289920783136</v>
      </c>
      <c r="T18" s="35">
        <f t="shared" si="9"/>
        <v>-764.15732896984991</v>
      </c>
      <c r="U18" s="35">
        <f t="shared" si="10"/>
        <v>495.21882527521097</v>
      </c>
      <c r="V18" s="35">
        <f t="shared" si="11"/>
        <v>922.68155950144865</v>
      </c>
      <c r="W18" s="35">
        <f t="shared" si="12"/>
        <v>-3706.8846331853056</v>
      </c>
      <c r="X18" s="35">
        <f t="shared" si="13"/>
        <v>4878.5535892185471</v>
      </c>
      <c r="Y18" s="35">
        <f t="shared" si="14"/>
        <v>-2111.9880119679246</v>
      </c>
      <c r="Z18" s="35">
        <f t="shared" si="15"/>
        <v>-827.99920667038168</v>
      </c>
      <c r="AA18" s="35">
        <f t="shared" si="16"/>
        <v>3162.0254745035709</v>
      </c>
      <c r="AB18" s="35">
        <f t="shared" si="17"/>
        <v>-3968.2330536850131</v>
      </c>
      <c r="AC18" s="35">
        <f t="shared" si="18"/>
        <v>1639.9501233962137</v>
      </c>
    </row>
    <row r="19" spans="1:29" ht="15" customHeight="1" thickTop="1" thickBot="1" x14ac:dyDescent="0.25">
      <c r="A19" s="43"/>
      <c r="B19" s="67">
        <v>5</v>
      </c>
      <c r="C19" s="264"/>
      <c r="D19" s="266" t="str">
        <f t="shared" si="19"/>
        <v>PO</v>
      </c>
      <c r="E19" s="266"/>
      <c r="F19" s="266"/>
      <c r="G19" s="266"/>
      <c r="H19" s="240" t="str">
        <f t="shared" si="20"/>
        <v>PO</v>
      </c>
      <c r="I19" s="239">
        <v>6</v>
      </c>
      <c r="J19" s="65" t="str">
        <f t="shared" si="21"/>
        <v/>
      </c>
      <c r="K19" s="66">
        <f t="shared" si="0"/>
        <v>3</v>
      </c>
      <c r="L19" s="66">
        <f t="shared" si="1"/>
        <v>9</v>
      </c>
      <c r="M19" s="66">
        <f t="shared" si="2"/>
        <v>25</v>
      </c>
      <c r="N19" s="35">
        <f t="shared" si="3"/>
        <v>-78.664288090978516</v>
      </c>
      <c r="O19" s="35">
        <f t="shared" si="4"/>
        <v>294.95483087636239</v>
      </c>
      <c r="P19" s="35">
        <f t="shared" si="5"/>
        <v>-341.06236619682841</v>
      </c>
      <c r="Q19" s="35">
        <f t="shared" si="6"/>
        <v>189.18881118544408</v>
      </c>
      <c r="R19" s="35">
        <f t="shared" si="7"/>
        <v>-9.2167942254454829</v>
      </c>
      <c r="S19" s="35">
        <f t="shared" si="8"/>
        <v>323.08289920783136</v>
      </c>
      <c r="T19" s="35">
        <f t="shared" si="9"/>
        <v>-764.15732896984991</v>
      </c>
      <c r="U19" s="35">
        <f t="shared" si="10"/>
        <v>495.21882527521097</v>
      </c>
      <c r="V19" s="35">
        <f t="shared" si="11"/>
        <v>922.68155950144865</v>
      </c>
      <c r="W19" s="35">
        <f t="shared" si="12"/>
        <v>-3706.8846331853056</v>
      </c>
      <c r="X19" s="35">
        <f t="shared" si="13"/>
        <v>4878.5535892185471</v>
      </c>
      <c r="Y19" s="35">
        <f t="shared" si="14"/>
        <v>-2111.9880119679246</v>
      </c>
      <c r="Z19" s="35">
        <f t="shared" si="15"/>
        <v>-827.99920667038168</v>
      </c>
      <c r="AA19" s="35">
        <f t="shared" si="16"/>
        <v>3162.0254745035709</v>
      </c>
      <c r="AB19" s="35">
        <f t="shared" si="17"/>
        <v>-3968.2330536850131</v>
      </c>
      <c r="AC19" s="35">
        <f t="shared" si="18"/>
        <v>1639.9501233962137</v>
      </c>
    </row>
    <row r="20" spans="1:29" ht="15" customHeight="1" thickTop="1" thickBot="1" x14ac:dyDescent="0.25">
      <c r="A20" s="43"/>
      <c r="B20" s="67">
        <v>6</v>
      </c>
      <c r="C20" s="264"/>
      <c r="D20" s="266" t="str">
        <f t="shared" si="19"/>
        <v>PO</v>
      </c>
      <c r="E20" s="266"/>
      <c r="F20" s="266"/>
      <c r="G20" s="266"/>
      <c r="H20" s="240" t="str">
        <f t="shared" si="20"/>
        <v>PO</v>
      </c>
      <c r="I20" s="239">
        <v>6</v>
      </c>
      <c r="J20" s="65" t="str">
        <f t="shared" si="21"/>
        <v/>
      </c>
      <c r="K20" s="66">
        <f t="shared" si="0"/>
        <v>3</v>
      </c>
      <c r="L20" s="66">
        <f t="shared" si="1"/>
        <v>9</v>
      </c>
      <c r="M20" s="66">
        <f t="shared" si="2"/>
        <v>25</v>
      </c>
      <c r="N20" s="35">
        <f t="shared" si="3"/>
        <v>-78.664288090978516</v>
      </c>
      <c r="O20" s="35">
        <f t="shared" si="4"/>
        <v>294.95483087636239</v>
      </c>
      <c r="P20" s="35">
        <f t="shared" si="5"/>
        <v>-341.06236619682841</v>
      </c>
      <c r="Q20" s="35">
        <f t="shared" si="6"/>
        <v>189.18881118544408</v>
      </c>
      <c r="R20" s="35">
        <f t="shared" si="7"/>
        <v>-9.2167942254454829</v>
      </c>
      <c r="S20" s="35">
        <f t="shared" si="8"/>
        <v>323.08289920783136</v>
      </c>
      <c r="T20" s="35">
        <f t="shared" si="9"/>
        <v>-764.15732896984991</v>
      </c>
      <c r="U20" s="35">
        <f t="shared" si="10"/>
        <v>495.21882527521097</v>
      </c>
      <c r="V20" s="35">
        <f t="shared" si="11"/>
        <v>922.68155950144865</v>
      </c>
      <c r="W20" s="35">
        <f t="shared" si="12"/>
        <v>-3706.8846331853056</v>
      </c>
      <c r="X20" s="35">
        <f t="shared" si="13"/>
        <v>4878.5535892185471</v>
      </c>
      <c r="Y20" s="35">
        <f t="shared" si="14"/>
        <v>-2111.9880119679246</v>
      </c>
      <c r="Z20" s="35">
        <f t="shared" si="15"/>
        <v>-827.99920667038168</v>
      </c>
      <c r="AA20" s="35">
        <f t="shared" si="16"/>
        <v>3162.0254745035709</v>
      </c>
      <c r="AB20" s="35">
        <f t="shared" si="17"/>
        <v>-3968.2330536850131</v>
      </c>
      <c r="AC20" s="35">
        <f t="shared" si="18"/>
        <v>1639.9501233962137</v>
      </c>
    </row>
    <row r="21" spans="1:29" ht="15" customHeight="1" thickTop="1" thickBot="1" x14ac:dyDescent="0.25">
      <c r="A21" s="43"/>
      <c r="B21" s="67">
        <v>7</v>
      </c>
      <c r="C21" s="264"/>
      <c r="D21" s="266" t="str">
        <f t="shared" si="19"/>
        <v>PO</v>
      </c>
      <c r="E21" s="266"/>
      <c r="F21" s="266"/>
      <c r="G21" s="266"/>
      <c r="H21" s="240" t="str">
        <f t="shared" si="20"/>
        <v>PO</v>
      </c>
      <c r="I21" s="239">
        <v>6</v>
      </c>
      <c r="J21" s="65" t="str">
        <f t="shared" si="21"/>
        <v/>
      </c>
      <c r="K21" s="66">
        <f t="shared" si="0"/>
        <v>3</v>
      </c>
      <c r="L21" s="66">
        <f t="shared" si="1"/>
        <v>9</v>
      </c>
      <c r="M21" s="66">
        <f t="shared" si="2"/>
        <v>25</v>
      </c>
      <c r="N21" s="35">
        <f t="shared" si="3"/>
        <v>-78.664288090978516</v>
      </c>
      <c r="O21" s="35">
        <f t="shared" si="4"/>
        <v>294.95483087636239</v>
      </c>
      <c r="P21" s="35">
        <f t="shared" si="5"/>
        <v>-341.06236619682841</v>
      </c>
      <c r="Q21" s="35">
        <f t="shared" si="6"/>
        <v>189.18881118544408</v>
      </c>
      <c r="R21" s="35">
        <f t="shared" si="7"/>
        <v>-9.2167942254454829</v>
      </c>
      <c r="S21" s="35">
        <f t="shared" si="8"/>
        <v>323.08289920783136</v>
      </c>
      <c r="T21" s="35">
        <f t="shared" si="9"/>
        <v>-764.15732896984991</v>
      </c>
      <c r="U21" s="35">
        <f t="shared" si="10"/>
        <v>495.21882527521097</v>
      </c>
      <c r="V21" s="35">
        <f t="shared" si="11"/>
        <v>922.68155950144865</v>
      </c>
      <c r="W21" s="35">
        <f t="shared" si="12"/>
        <v>-3706.8846331853056</v>
      </c>
      <c r="X21" s="35">
        <f t="shared" si="13"/>
        <v>4878.5535892185471</v>
      </c>
      <c r="Y21" s="35">
        <f t="shared" si="14"/>
        <v>-2111.9880119679246</v>
      </c>
      <c r="Z21" s="35">
        <f t="shared" si="15"/>
        <v>-827.99920667038168</v>
      </c>
      <c r="AA21" s="35">
        <f t="shared" si="16"/>
        <v>3162.0254745035709</v>
      </c>
      <c r="AB21" s="35">
        <f t="shared" si="17"/>
        <v>-3968.2330536850131</v>
      </c>
      <c r="AC21" s="35">
        <f t="shared" si="18"/>
        <v>1639.9501233962137</v>
      </c>
    </row>
    <row r="22" spans="1:29" ht="15" customHeight="1" thickTop="1" thickBot="1" x14ac:dyDescent="0.25">
      <c r="A22" s="43"/>
      <c r="B22" s="67">
        <v>8</v>
      </c>
      <c r="C22" s="264"/>
      <c r="D22" s="266" t="str">
        <f t="shared" si="19"/>
        <v>PO</v>
      </c>
      <c r="E22" s="266"/>
      <c r="F22" s="266"/>
      <c r="G22" s="266"/>
      <c r="H22" s="240" t="str">
        <f t="shared" si="20"/>
        <v>PO</v>
      </c>
      <c r="I22" s="239">
        <v>6</v>
      </c>
      <c r="J22" s="65" t="str">
        <f t="shared" si="21"/>
        <v/>
      </c>
      <c r="K22" s="66">
        <f t="shared" si="0"/>
        <v>3</v>
      </c>
      <c r="L22" s="66">
        <f t="shared" si="1"/>
        <v>9</v>
      </c>
      <c r="M22" s="66">
        <f t="shared" si="2"/>
        <v>25</v>
      </c>
      <c r="N22" s="35">
        <f t="shared" si="3"/>
        <v>-78.664288090978516</v>
      </c>
      <c r="O22" s="35">
        <f t="shared" si="4"/>
        <v>294.95483087636239</v>
      </c>
      <c r="P22" s="35">
        <f t="shared" si="5"/>
        <v>-341.06236619682841</v>
      </c>
      <c r="Q22" s="35">
        <f t="shared" si="6"/>
        <v>189.18881118544408</v>
      </c>
      <c r="R22" s="35">
        <f t="shared" si="7"/>
        <v>-9.2167942254454829</v>
      </c>
      <c r="S22" s="35">
        <f t="shared" si="8"/>
        <v>323.08289920783136</v>
      </c>
      <c r="T22" s="35">
        <f t="shared" si="9"/>
        <v>-764.15732896984991</v>
      </c>
      <c r="U22" s="35">
        <f t="shared" si="10"/>
        <v>495.21882527521097</v>
      </c>
      <c r="V22" s="35">
        <f t="shared" si="11"/>
        <v>922.68155950144865</v>
      </c>
      <c r="W22" s="35">
        <f t="shared" si="12"/>
        <v>-3706.8846331853056</v>
      </c>
      <c r="X22" s="35">
        <f t="shared" si="13"/>
        <v>4878.5535892185471</v>
      </c>
      <c r="Y22" s="35">
        <f t="shared" si="14"/>
        <v>-2111.9880119679246</v>
      </c>
      <c r="Z22" s="35">
        <f t="shared" si="15"/>
        <v>-827.99920667038168</v>
      </c>
      <c r="AA22" s="35">
        <f t="shared" si="16"/>
        <v>3162.0254745035709</v>
      </c>
      <c r="AB22" s="35">
        <f t="shared" si="17"/>
        <v>-3968.2330536850131</v>
      </c>
      <c r="AC22" s="35">
        <f t="shared" si="18"/>
        <v>1639.9501233962137</v>
      </c>
    </row>
    <row r="23" spans="1:29" ht="15" customHeight="1" thickTop="1" thickBot="1" x14ac:dyDescent="0.25">
      <c r="A23" s="43"/>
      <c r="B23" s="67">
        <v>9</v>
      </c>
      <c r="C23" s="264"/>
      <c r="D23" s="266" t="str">
        <f t="shared" si="19"/>
        <v>PO</v>
      </c>
      <c r="E23" s="266"/>
      <c r="F23" s="266"/>
      <c r="G23" s="266"/>
      <c r="H23" s="240" t="str">
        <f t="shared" si="20"/>
        <v>PO</v>
      </c>
      <c r="I23" s="239">
        <v>6</v>
      </c>
      <c r="J23" s="65" t="str">
        <f t="shared" si="21"/>
        <v/>
      </c>
      <c r="K23" s="66">
        <f t="shared" si="0"/>
        <v>3</v>
      </c>
      <c r="L23" s="66">
        <f t="shared" si="1"/>
        <v>9</v>
      </c>
      <c r="M23" s="66">
        <f t="shared" si="2"/>
        <v>25</v>
      </c>
      <c r="N23" s="35">
        <f t="shared" si="3"/>
        <v>-78.664288090978516</v>
      </c>
      <c r="O23" s="35">
        <f t="shared" si="4"/>
        <v>294.95483087636239</v>
      </c>
      <c r="P23" s="35">
        <f t="shared" si="5"/>
        <v>-341.06236619682841</v>
      </c>
      <c r="Q23" s="35">
        <f t="shared" si="6"/>
        <v>189.18881118544408</v>
      </c>
      <c r="R23" s="35">
        <f t="shared" si="7"/>
        <v>-9.2167942254454829</v>
      </c>
      <c r="S23" s="35">
        <f t="shared" si="8"/>
        <v>323.08289920783136</v>
      </c>
      <c r="T23" s="35">
        <f t="shared" si="9"/>
        <v>-764.15732896984991</v>
      </c>
      <c r="U23" s="35">
        <f t="shared" si="10"/>
        <v>495.21882527521097</v>
      </c>
      <c r="V23" s="35">
        <f t="shared" si="11"/>
        <v>922.68155950144865</v>
      </c>
      <c r="W23" s="35">
        <f t="shared" si="12"/>
        <v>-3706.8846331853056</v>
      </c>
      <c r="X23" s="35">
        <f t="shared" si="13"/>
        <v>4878.5535892185471</v>
      </c>
      <c r="Y23" s="35">
        <f t="shared" si="14"/>
        <v>-2111.9880119679246</v>
      </c>
      <c r="Z23" s="35">
        <f t="shared" si="15"/>
        <v>-827.99920667038168</v>
      </c>
      <c r="AA23" s="35">
        <f t="shared" si="16"/>
        <v>3162.0254745035709</v>
      </c>
      <c r="AB23" s="35">
        <f t="shared" si="17"/>
        <v>-3968.2330536850131</v>
      </c>
      <c r="AC23" s="35">
        <f t="shared" si="18"/>
        <v>1639.9501233962137</v>
      </c>
    </row>
    <row r="24" spans="1:29" ht="15" customHeight="1" thickTop="1" thickBot="1" x14ac:dyDescent="0.25">
      <c r="A24" s="43"/>
      <c r="B24" s="67">
        <v>10</v>
      </c>
      <c r="C24" s="264"/>
      <c r="D24" s="266" t="str">
        <f t="shared" si="19"/>
        <v>PO</v>
      </c>
      <c r="E24" s="266"/>
      <c r="F24" s="266"/>
      <c r="G24" s="266"/>
      <c r="H24" s="240" t="str">
        <f t="shared" si="20"/>
        <v>PO</v>
      </c>
      <c r="I24" s="239">
        <v>6</v>
      </c>
      <c r="J24" s="65" t="str">
        <f t="shared" si="21"/>
        <v/>
      </c>
      <c r="K24" s="66">
        <f t="shared" si="0"/>
        <v>3</v>
      </c>
      <c r="L24" s="66">
        <f t="shared" si="1"/>
        <v>9</v>
      </c>
      <c r="M24" s="66">
        <f t="shared" si="2"/>
        <v>25</v>
      </c>
      <c r="N24" s="35">
        <f t="shared" si="3"/>
        <v>-78.664288090978516</v>
      </c>
      <c r="O24" s="35">
        <f t="shared" si="4"/>
        <v>294.95483087636239</v>
      </c>
      <c r="P24" s="35">
        <f t="shared" si="5"/>
        <v>-341.06236619682841</v>
      </c>
      <c r="Q24" s="35">
        <f t="shared" si="6"/>
        <v>189.18881118544408</v>
      </c>
      <c r="R24" s="35">
        <f t="shared" si="7"/>
        <v>-9.2167942254454829</v>
      </c>
      <c r="S24" s="35">
        <f t="shared" si="8"/>
        <v>323.08289920783136</v>
      </c>
      <c r="T24" s="35">
        <f t="shared" si="9"/>
        <v>-764.15732896984991</v>
      </c>
      <c r="U24" s="35">
        <f t="shared" si="10"/>
        <v>495.21882527521097</v>
      </c>
      <c r="V24" s="35">
        <f t="shared" si="11"/>
        <v>922.68155950144865</v>
      </c>
      <c r="W24" s="35">
        <f t="shared" si="12"/>
        <v>-3706.8846331853056</v>
      </c>
      <c r="X24" s="35">
        <f t="shared" si="13"/>
        <v>4878.5535892185471</v>
      </c>
      <c r="Y24" s="35">
        <f t="shared" si="14"/>
        <v>-2111.9880119679246</v>
      </c>
      <c r="Z24" s="35">
        <f t="shared" si="15"/>
        <v>-827.99920667038168</v>
      </c>
      <c r="AA24" s="35">
        <f t="shared" si="16"/>
        <v>3162.0254745035709</v>
      </c>
      <c r="AB24" s="35">
        <f t="shared" si="17"/>
        <v>-3968.2330536850131</v>
      </c>
      <c r="AC24" s="35">
        <f t="shared" si="18"/>
        <v>1639.9501233962137</v>
      </c>
    </row>
    <row r="25" spans="1:29" ht="15" customHeight="1" thickTop="1" thickBot="1" x14ac:dyDescent="0.25">
      <c r="A25" s="43"/>
      <c r="B25" s="67">
        <v>11</v>
      </c>
      <c r="C25" s="264"/>
      <c r="D25" s="266" t="str">
        <f t="shared" si="19"/>
        <v>PO</v>
      </c>
      <c r="E25" s="266"/>
      <c r="F25" s="266"/>
      <c r="G25" s="266"/>
      <c r="H25" s="240" t="str">
        <f t="shared" si="20"/>
        <v>PO</v>
      </c>
      <c r="I25" s="239">
        <v>6</v>
      </c>
      <c r="J25" s="65" t="str">
        <f t="shared" si="21"/>
        <v/>
      </c>
      <c r="K25" s="66">
        <f t="shared" si="0"/>
        <v>3</v>
      </c>
      <c r="L25" s="66">
        <f t="shared" si="1"/>
        <v>9</v>
      </c>
      <c r="M25" s="66">
        <f t="shared" si="2"/>
        <v>25</v>
      </c>
      <c r="N25" s="35">
        <f t="shared" si="3"/>
        <v>-78.664288090978516</v>
      </c>
      <c r="O25" s="35">
        <f t="shared" si="4"/>
        <v>294.95483087636239</v>
      </c>
      <c r="P25" s="35">
        <f t="shared" si="5"/>
        <v>-341.06236619682841</v>
      </c>
      <c r="Q25" s="35">
        <f t="shared" si="6"/>
        <v>189.18881118544408</v>
      </c>
      <c r="R25" s="35">
        <f t="shared" si="7"/>
        <v>-9.2167942254454829</v>
      </c>
      <c r="S25" s="35">
        <f t="shared" si="8"/>
        <v>323.08289920783136</v>
      </c>
      <c r="T25" s="35">
        <f t="shared" si="9"/>
        <v>-764.15732896984991</v>
      </c>
      <c r="U25" s="35">
        <f t="shared" si="10"/>
        <v>495.21882527521097</v>
      </c>
      <c r="V25" s="35">
        <f t="shared" si="11"/>
        <v>922.68155950144865</v>
      </c>
      <c r="W25" s="35">
        <f t="shared" si="12"/>
        <v>-3706.8846331853056</v>
      </c>
      <c r="X25" s="35">
        <f t="shared" si="13"/>
        <v>4878.5535892185471</v>
      </c>
      <c r="Y25" s="35">
        <f t="shared" si="14"/>
        <v>-2111.9880119679246</v>
      </c>
      <c r="Z25" s="35">
        <f t="shared" si="15"/>
        <v>-827.99920667038168</v>
      </c>
      <c r="AA25" s="35">
        <f t="shared" si="16"/>
        <v>3162.0254745035709</v>
      </c>
      <c r="AB25" s="35">
        <f t="shared" si="17"/>
        <v>-3968.2330536850131</v>
      </c>
      <c r="AC25" s="35">
        <f t="shared" si="18"/>
        <v>1639.9501233962137</v>
      </c>
    </row>
    <row r="26" spans="1:29" ht="15" customHeight="1" thickTop="1" thickBot="1" x14ac:dyDescent="0.25">
      <c r="A26" s="43"/>
      <c r="B26" s="67">
        <v>12</v>
      </c>
      <c r="C26" s="264"/>
      <c r="D26" s="266" t="str">
        <f t="shared" si="19"/>
        <v>PO</v>
      </c>
      <c r="E26" s="266"/>
      <c r="F26" s="266"/>
      <c r="G26" s="266"/>
      <c r="H26" s="240" t="str">
        <f t="shared" si="20"/>
        <v>PO</v>
      </c>
      <c r="I26" s="239">
        <v>6</v>
      </c>
      <c r="J26" s="65" t="str">
        <f t="shared" si="21"/>
        <v/>
      </c>
      <c r="K26" s="66">
        <f t="shared" si="0"/>
        <v>3</v>
      </c>
      <c r="L26" s="66">
        <f t="shared" si="1"/>
        <v>9</v>
      </c>
      <c r="M26" s="66">
        <f t="shared" si="2"/>
        <v>25</v>
      </c>
      <c r="N26" s="35">
        <f t="shared" si="3"/>
        <v>-78.664288090978516</v>
      </c>
      <c r="O26" s="35">
        <f t="shared" si="4"/>
        <v>294.95483087636239</v>
      </c>
      <c r="P26" s="35">
        <f t="shared" si="5"/>
        <v>-341.06236619682841</v>
      </c>
      <c r="Q26" s="35">
        <f t="shared" si="6"/>
        <v>189.18881118544408</v>
      </c>
      <c r="R26" s="35">
        <f t="shared" si="7"/>
        <v>-9.2167942254454829</v>
      </c>
      <c r="S26" s="35">
        <f t="shared" si="8"/>
        <v>323.08289920783136</v>
      </c>
      <c r="T26" s="35">
        <f t="shared" si="9"/>
        <v>-764.15732896984991</v>
      </c>
      <c r="U26" s="35">
        <f t="shared" si="10"/>
        <v>495.21882527521097</v>
      </c>
      <c r="V26" s="35">
        <f t="shared" si="11"/>
        <v>922.68155950144865</v>
      </c>
      <c r="W26" s="35">
        <f t="shared" si="12"/>
        <v>-3706.8846331853056</v>
      </c>
      <c r="X26" s="35">
        <f t="shared" si="13"/>
        <v>4878.5535892185471</v>
      </c>
      <c r="Y26" s="35">
        <f t="shared" si="14"/>
        <v>-2111.9880119679246</v>
      </c>
      <c r="Z26" s="35">
        <f t="shared" si="15"/>
        <v>-827.99920667038168</v>
      </c>
      <c r="AA26" s="35">
        <f t="shared" si="16"/>
        <v>3162.0254745035709</v>
      </c>
      <c r="AB26" s="35">
        <f t="shared" si="17"/>
        <v>-3968.2330536850131</v>
      </c>
      <c r="AC26" s="35">
        <f t="shared" si="18"/>
        <v>1639.9501233962137</v>
      </c>
    </row>
    <row r="27" spans="1:29" ht="15" customHeight="1" thickTop="1" thickBot="1" x14ac:dyDescent="0.25">
      <c r="A27" s="43"/>
      <c r="B27" s="67">
        <v>13</v>
      </c>
      <c r="C27" s="264"/>
      <c r="D27" s="266" t="str">
        <f t="shared" si="19"/>
        <v>PO</v>
      </c>
      <c r="E27" s="266"/>
      <c r="F27" s="266"/>
      <c r="G27" s="266"/>
      <c r="H27" s="240" t="str">
        <f t="shared" si="20"/>
        <v>PO</v>
      </c>
      <c r="I27" s="239">
        <v>6</v>
      </c>
      <c r="J27" s="65" t="str">
        <f t="shared" si="21"/>
        <v/>
      </c>
      <c r="K27" s="66">
        <f t="shared" si="0"/>
        <v>3</v>
      </c>
      <c r="L27" s="66">
        <f t="shared" si="1"/>
        <v>9</v>
      </c>
      <c r="M27" s="66">
        <f t="shared" si="2"/>
        <v>25</v>
      </c>
      <c r="N27" s="35">
        <f t="shared" si="3"/>
        <v>-78.664288090978516</v>
      </c>
      <c r="O27" s="35">
        <f t="shared" si="4"/>
        <v>294.95483087636239</v>
      </c>
      <c r="P27" s="35">
        <f t="shared" si="5"/>
        <v>-341.06236619682841</v>
      </c>
      <c r="Q27" s="35">
        <f t="shared" si="6"/>
        <v>189.18881118544408</v>
      </c>
      <c r="R27" s="35">
        <f t="shared" si="7"/>
        <v>-9.2167942254454829</v>
      </c>
      <c r="S27" s="35">
        <f t="shared" si="8"/>
        <v>323.08289920783136</v>
      </c>
      <c r="T27" s="35">
        <f t="shared" si="9"/>
        <v>-764.15732896984991</v>
      </c>
      <c r="U27" s="35">
        <f t="shared" si="10"/>
        <v>495.21882527521097</v>
      </c>
      <c r="V27" s="35">
        <f t="shared" si="11"/>
        <v>922.68155950144865</v>
      </c>
      <c r="W27" s="35">
        <f t="shared" si="12"/>
        <v>-3706.8846331853056</v>
      </c>
      <c r="X27" s="35">
        <f t="shared" si="13"/>
        <v>4878.5535892185471</v>
      </c>
      <c r="Y27" s="35">
        <f t="shared" si="14"/>
        <v>-2111.9880119679246</v>
      </c>
      <c r="Z27" s="35">
        <f t="shared" si="15"/>
        <v>-827.99920667038168</v>
      </c>
      <c r="AA27" s="35">
        <f t="shared" si="16"/>
        <v>3162.0254745035709</v>
      </c>
      <c r="AB27" s="35">
        <f t="shared" si="17"/>
        <v>-3968.2330536850131</v>
      </c>
      <c r="AC27" s="35">
        <f t="shared" si="18"/>
        <v>1639.9501233962137</v>
      </c>
    </row>
    <row r="28" spans="1:29" ht="15" customHeight="1" thickTop="1" thickBot="1" x14ac:dyDescent="0.25">
      <c r="A28" s="43"/>
      <c r="B28" s="67">
        <v>14</v>
      </c>
      <c r="C28" s="264"/>
      <c r="D28" s="266" t="str">
        <f t="shared" si="19"/>
        <v>PO</v>
      </c>
      <c r="E28" s="266"/>
      <c r="F28" s="266"/>
      <c r="G28" s="266"/>
      <c r="H28" s="240" t="str">
        <f t="shared" si="20"/>
        <v>PO</v>
      </c>
      <c r="I28" s="239">
        <v>6</v>
      </c>
      <c r="J28" s="65" t="str">
        <f t="shared" si="21"/>
        <v/>
      </c>
      <c r="K28" s="66">
        <f t="shared" si="0"/>
        <v>3</v>
      </c>
      <c r="L28" s="66">
        <f t="shared" si="1"/>
        <v>9</v>
      </c>
      <c r="M28" s="66">
        <f t="shared" si="2"/>
        <v>25</v>
      </c>
      <c r="N28" s="35">
        <f t="shared" si="3"/>
        <v>-78.664288090978516</v>
      </c>
      <c r="O28" s="35">
        <f t="shared" si="4"/>
        <v>294.95483087636239</v>
      </c>
      <c r="P28" s="35">
        <f t="shared" si="5"/>
        <v>-341.06236619682841</v>
      </c>
      <c r="Q28" s="35">
        <f t="shared" si="6"/>
        <v>189.18881118544408</v>
      </c>
      <c r="R28" s="35">
        <f t="shared" si="7"/>
        <v>-9.2167942254454829</v>
      </c>
      <c r="S28" s="35">
        <f t="shared" si="8"/>
        <v>323.08289920783136</v>
      </c>
      <c r="T28" s="35">
        <f t="shared" si="9"/>
        <v>-764.15732896984991</v>
      </c>
      <c r="U28" s="35">
        <f t="shared" si="10"/>
        <v>495.21882527521097</v>
      </c>
      <c r="V28" s="35">
        <f t="shared" si="11"/>
        <v>922.68155950144865</v>
      </c>
      <c r="W28" s="35">
        <f t="shared" si="12"/>
        <v>-3706.8846331853056</v>
      </c>
      <c r="X28" s="35">
        <f t="shared" si="13"/>
        <v>4878.5535892185471</v>
      </c>
      <c r="Y28" s="35">
        <f t="shared" si="14"/>
        <v>-2111.9880119679246</v>
      </c>
      <c r="Z28" s="35">
        <f t="shared" si="15"/>
        <v>-827.99920667038168</v>
      </c>
      <c r="AA28" s="35">
        <f t="shared" si="16"/>
        <v>3162.0254745035709</v>
      </c>
      <c r="AB28" s="35">
        <f t="shared" si="17"/>
        <v>-3968.2330536850131</v>
      </c>
      <c r="AC28" s="35">
        <f t="shared" si="18"/>
        <v>1639.9501233962137</v>
      </c>
    </row>
    <row r="29" spans="1:29" ht="15" customHeight="1" thickTop="1" thickBot="1" x14ac:dyDescent="0.25">
      <c r="A29" s="43"/>
      <c r="B29" s="67">
        <v>15</v>
      </c>
      <c r="C29" s="264"/>
      <c r="D29" s="266" t="str">
        <f t="shared" si="19"/>
        <v>PO</v>
      </c>
      <c r="E29" s="266"/>
      <c r="F29" s="266"/>
      <c r="G29" s="266"/>
      <c r="H29" s="240" t="str">
        <f t="shared" si="20"/>
        <v>PO</v>
      </c>
      <c r="I29" s="239">
        <v>6</v>
      </c>
      <c r="J29" s="65" t="str">
        <f t="shared" si="21"/>
        <v/>
      </c>
      <c r="K29" s="66">
        <f t="shared" si="0"/>
        <v>3</v>
      </c>
      <c r="L29" s="66">
        <f t="shared" si="1"/>
        <v>9</v>
      </c>
      <c r="M29" s="66">
        <f t="shared" si="2"/>
        <v>25</v>
      </c>
      <c r="N29" s="35">
        <f t="shared" si="3"/>
        <v>-78.664288090978516</v>
      </c>
      <c r="O29" s="35">
        <f t="shared" si="4"/>
        <v>294.95483087636239</v>
      </c>
      <c r="P29" s="35">
        <f t="shared" si="5"/>
        <v>-341.06236619682841</v>
      </c>
      <c r="Q29" s="35">
        <f t="shared" si="6"/>
        <v>189.18881118544408</v>
      </c>
      <c r="R29" s="35">
        <f t="shared" si="7"/>
        <v>-9.2167942254454829</v>
      </c>
      <c r="S29" s="35">
        <f t="shared" si="8"/>
        <v>323.08289920783136</v>
      </c>
      <c r="T29" s="35">
        <f t="shared" si="9"/>
        <v>-764.15732896984991</v>
      </c>
      <c r="U29" s="35">
        <f t="shared" si="10"/>
        <v>495.21882527521097</v>
      </c>
      <c r="V29" s="35">
        <f t="shared" si="11"/>
        <v>922.68155950144865</v>
      </c>
      <c r="W29" s="35">
        <f t="shared" si="12"/>
        <v>-3706.8846331853056</v>
      </c>
      <c r="X29" s="35">
        <f t="shared" si="13"/>
        <v>4878.5535892185471</v>
      </c>
      <c r="Y29" s="35">
        <f t="shared" si="14"/>
        <v>-2111.9880119679246</v>
      </c>
      <c r="Z29" s="35">
        <f t="shared" si="15"/>
        <v>-827.99920667038168</v>
      </c>
      <c r="AA29" s="35">
        <f t="shared" si="16"/>
        <v>3162.0254745035709</v>
      </c>
      <c r="AB29" s="35">
        <f t="shared" si="17"/>
        <v>-3968.2330536850131</v>
      </c>
      <c r="AC29" s="35">
        <f t="shared" si="18"/>
        <v>1639.9501233962137</v>
      </c>
    </row>
    <row r="30" spans="1:29" ht="15" customHeight="1" thickTop="1" thickBot="1" x14ac:dyDescent="0.25">
      <c r="A30" s="43"/>
      <c r="B30" s="67">
        <v>16</v>
      </c>
      <c r="C30" s="264"/>
      <c r="D30" s="266" t="str">
        <f t="shared" si="19"/>
        <v>PO</v>
      </c>
      <c r="E30" s="266"/>
      <c r="F30" s="266"/>
      <c r="G30" s="266"/>
      <c r="H30" s="240" t="str">
        <f t="shared" si="20"/>
        <v>PO</v>
      </c>
      <c r="I30" s="239">
        <v>6</v>
      </c>
      <c r="J30" s="65" t="str">
        <f t="shared" si="21"/>
        <v/>
      </c>
      <c r="K30" s="66">
        <f t="shared" si="0"/>
        <v>3</v>
      </c>
      <c r="L30" s="66">
        <f t="shared" si="1"/>
        <v>9</v>
      </c>
      <c r="M30" s="66">
        <f t="shared" si="2"/>
        <v>25</v>
      </c>
      <c r="N30" s="35">
        <f t="shared" si="3"/>
        <v>-78.664288090978516</v>
      </c>
      <c r="O30" s="35">
        <f t="shared" si="4"/>
        <v>294.95483087636239</v>
      </c>
      <c r="P30" s="35">
        <f t="shared" si="5"/>
        <v>-341.06236619682841</v>
      </c>
      <c r="Q30" s="35">
        <f t="shared" si="6"/>
        <v>189.18881118544408</v>
      </c>
      <c r="R30" s="35">
        <f t="shared" si="7"/>
        <v>-9.2167942254454829</v>
      </c>
      <c r="S30" s="35">
        <f t="shared" si="8"/>
        <v>323.08289920783136</v>
      </c>
      <c r="T30" s="35">
        <f t="shared" si="9"/>
        <v>-764.15732896984991</v>
      </c>
      <c r="U30" s="35">
        <f t="shared" si="10"/>
        <v>495.21882527521097</v>
      </c>
      <c r="V30" s="35">
        <f t="shared" si="11"/>
        <v>922.68155950144865</v>
      </c>
      <c r="W30" s="35">
        <f t="shared" si="12"/>
        <v>-3706.8846331853056</v>
      </c>
      <c r="X30" s="35">
        <f t="shared" si="13"/>
        <v>4878.5535892185471</v>
      </c>
      <c r="Y30" s="35">
        <f t="shared" si="14"/>
        <v>-2111.9880119679246</v>
      </c>
      <c r="Z30" s="35">
        <f t="shared" si="15"/>
        <v>-827.99920667038168</v>
      </c>
      <c r="AA30" s="35">
        <f t="shared" si="16"/>
        <v>3162.0254745035709</v>
      </c>
      <c r="AB30" s="35">
        <f t="shared" si="17"/>
        <v>-3968.2330536850131</v>
      </c>
      <c r="AC30" s="35">
        <f t="shared" si="18"/>
        <v>1639.9501233962137</v>
      </c>
    </row>
    <row r="31" spans="1:29" ht="15" customHeight="1" thickTop="1" thickBot="1" x14ac:dyDescent="0.25">
      <c r="A31" s="43"/>
      <c r="B31" s="67">
        <v>17</v>
      </c>
      <c r="C31" s="264"/>
      <c r="D31" s="266" t="str">
        <f t="shared" si="19"/>
        <v>PO</v>
      </c>
      <c r="E31" s="266"/>
      <c r="F31" s="266"/>
      <c r="G31" s="266"/>
      <c r="H31" s="240" t="str">
        <f t="shared" si="20"/>
        <v>PO</v>
      </c>
      <c r="I31" s="239">
        <v>6</v>
      </c>
      <c r="J31" s="65" t="str">
        <f t="shared" si="21"/>
        <v/>
      </c>
      <c r="K31" s="66">
        <f t="shared" si="0"/>
        <v>3</v>
      </c>
      <c r="L31" s="66">
        <f t="shared" si="1"/>
        <v>9</v>
      </c>
      <c r="M31" s="66">
        <f t="shared" si="2"/>
        <v>25</v>
      </c>
      <c r="N31" s="35">
        <f t="shared" si="3"/>
        <v>-78.664288090978516</v>
      </c>
      <c r="O31" s="35">
        <f t="shared" si="4"/>
        <v>294.95483087636239</v>
      </c>
      <c r="P31" s="35">
        <f t="shared" si="5"/>
        <v>-341.06236619682841</v>
      </c>
      <c r="Q31" s="35">
        <f t="shared" si="6"/>
        <v>189.18881118544408</v>
      </c>
      <c r="R31" s="35">
        <f t="shared" si="7"/>
        <v>-9.2167942254454829</v>
      </c>
      <c r="S31" s="35">
        <f t="shared" si="8"/>
        <v>323.08289920783136</v>
      </c>
      <c r="T31" s="35">
        <f t="shared" si="9"/>
        <v>-764.15732896984991</v>
      </c>
      <c r="U31" s="35">
        <f t="shared" si="10"/>
        <v>495.21882527521097</v>
      </c>
      <c r="V31" s="35">
        <f t="shared" si="11"/>
        <v>922.68155950144865</v>
      </c>
      <c r="W31" s="35">
        <f t="shared" si="12"/>
        <v>-3706.8846331853056</v>
      </c>
      <c r="X31" s="35">
        <f t="shared" si="13"/>
        <v>4878.5535892185471</v>
      </c>
      <c r="Y31" s="35">
        <f t="shared" si="14"/>
        <v>-2111.9880119679246</v>
      </c>
      <c r="Z31" s="35">
        <f t="shared" si="15"/>
        <v>-827.99920667038168</v>
      </c>
      <c r="AA31" s="35">
        <f t="shared" si="16"/>
        <v>3162.0254745035709</v>
      </c>
      <c r="AB31" s="35">
        <f t="shared" si="17"/>
        <v>-3968.2330536850131</v>
      </c>
      <c r="AC31" s="35">
        <f t="shared" si="18"/>
        <v>1639.9501233962137</v>
      </c>
    </row>
    <row r="32" spans="1:29" ht="15" customHeight="1" thickTop="1" thickBot="1" x14ac:dyDescent="0.25">
      <c r="A32" s="43"/>
      <c r="B32" s="67">
        <v>18</v>
      </c>
      <c r="C32" s="264"/>
      <c r="D32" s="266" t="str">
        <f t="shared" si="19"/>
        <v>PO</v>
      </c>
      <c r="E32" s="266"/>
      <c r="F32" s="266"/>
      <c r="G32" s="266"/>
      <c r="H32" s="240" t="str">
        <f t="shared" si="20"/>
        <v>PO</v>
      </c>
      <c r="I32" s="239">
        <v>6</v>
      </c>
      <c r="J32" s="65" t="str">
        <f t="shared" si="21"/>
        <v/>
      </c>
      <c r="K32" s="66">
        <f t="shared" si="0"/>
        <v>3</v>
      </c>
      <c r="L32" s="66">
        <f t="shared" si="1"/>
        <v>9</v>
      </c>
      <c r="M32" s="66">
        <f t="shared" si="2"/>
        <v>25</v>
      </c>
      <c r="N32" s="35">
        <f t="shared" si="3"/>
        <v>-78.664288090978516</v>
      </c>
      <c r="O32" s="35">
        <f t="shared" si="4"/>
        <v>294.95483087636239</v>
      </c>
      <c r="P32" s="35">
        <f t="shared" si="5"/>
        <v>-341.06236619682841</v>
      </c>
      <c r="Q32" s="35">
        <f t="shared" si="6"/>
        <v>189.18881118544408</v>
      </c>
      <c r="R32" s="35">
        <f t="shared" si="7"/>
        <v>-9.2167942254454829</v>
      </c>
      <c r="S32" s="35">
        <f t="shared" si="8"/>
        <v>323.08289920783136</v>
      </c>
      <c r="T32" s="35">
        <f t="shared" si="9"/>
        <v>-764.15732896984991</v>
      </c>
      <c r="U32" s="35">
        <f t="shared" si="10"/>
        <v>495.21882527521097</v>
      </c>
      <c r="V32" s="35">
        <f t="shared" si="11"/>
        <v>922.68155950144865</v>
      </c>
      <c r="W32" s="35">
        <f t="shared" si="12"/>
        <v>-3706.8846331853056</v>
      </c>
      <c r="X32" s="35">
        <f t="shared" si="13"/>
        <v>4878.5535892185471</v>
      </c>
      <c r="Y32" s="35">
        <f t="shared" si="14"/>
        <v>-2111.9880119679246</v>
      </c>
      <c r="Z32" s="35">
        <f t="shared" si="15"/>
        <v>-827.99920667038168</v>
      </c>
      <c r="AA32" s="35">
        <f t="shared" si="16"/>
        <v>3162.0254745035709</v>
      </c>
      <c r="AB32" s="35">
        <f t="shared" si="17"/>
        <v>-3968.2330536850131</v>
      </c>
      <c r="AC32" s="35">
        <f t="shared" si="18"/>
        <v>1639.9501233962137</v>
      </c>
    </row>
    <row r="33" spans="1:29" ht="15" customHeight="1" thickTop="1" thickBot="1" x14ac:dyDescent="0.25">
      <c r="A33" s="43"/>
      <c r="B33" s="67">
        <v>19</v>
      </c>
      <c r="C33" s="264"/>
      <c r="D33" s="266" t="str">
        <f t="shared" si="19"/>
        <v>PO</v>
      </c>
      <c r="E33" s="266"/>
      <c r="F33" s="266"/>
      <c r="G33" s="266"/>
      <c r="H33" s="240" t="str">
        <f t="shared" si="20"/>
        <v>PO</v>
      </c>
      <c r="I33" s="239">
        <v>6</v>
      </c>
      <c r="J33" s="65" t="str">
        <f t="shared" si="21"/>
        <v/>
      </c>
      <c r="K33" s="66">
        <f t="shared" si="0"/>
        <v>3</v>
      </c>
      <c r="L33" s="66">
        <f t="shared" si="1"/>
        <v>9</v>
      </c>
      <c r="M33" s="66">
        <f t="shared" si="2"/>
        <v>25</v>
      </c>
      <c r="N33" s="35">
        <f t="shared" si="3"/>
        <v>-78.664288090978516</v>
      </c>
      <c r="O33" s="35">
        <f t="shared" si="4"/>
        <v>294.95483087636239</v>
      </c>
      <c r="P33" s="35">
        <f t="shared" si="5"/>
        <v>-341.06236619682841</v>
      </c>
      <c r="Q33" s="35">
        <f t="shared" si="6"/>
        <v>189.18881118544408</v>
      </c>
      <c r="R33" s="35">
        <f t="shared" si="7"/>
        <v>-9.2167942254454829</v>
      </c>
      <c r="S33" s="35">
        <f t="shared" si="8"/>
        <v>323.08289920783136</v>
      </c>
      <c r="T33" s="35">
        <f t="shared" si="9"/>
        <v>-764.15732896984991</v>
      </c>
      <c r="U33" s="35">
        <f t="shared" si="10"/>
        <v>495.21882527521097</v>
      </c>
      <c r="V33" s="35">
        <f t="shared" si="11"/>
        <v>922.68155950144865</v>
      </c>
      <c r="W33" s="35">
        <f t="shared" si="12"/>
        <v>-3706.8846331853056</v>
      </c>
      <c r="X33" s="35">
        <f t="shared" si="13"/>
        <v>4878.5535892185471</v>
      </c>
      <c r="Y33" s="35">
        <f t="shared" si="14"/>
        <v>-2111.9880119679246</v>
      </c>
      <c r="Z33" s="35">
        <f t="shared" si="15"/>
        <v>-827.99920667038168</v>
      </c>
      <c r="AA33" s="35">
        <f t="shared" si="16"/>
        <v>3162.0254745035709</v>
      </c>
      <c r="AB33" s="35">
        <f t="shared" si="17"/>
        <v>-3968.2330536850131</v>
      </c>
      <c r="AC33" s="35">
        <f t="shared" si="18"/>
        <v>1639.9501233962137</v>
      </c>
    </row>
    <row r="34" spans="1:29" ht="15" customHeight="1" thickTop="1" thickBot="1" x14ac:dyDescent="0.25">
      <c r="A34" s="43"/>
      <c r="B34" s="67">
        <v>20</v>
      </c>
      <c r="C34" s="264"/>
      <c r="D34" s="266" t="str">
        <f t="shared" si="19"/>
        <v>PO</v>
      </c>
      <c r="E34" s="266"/>
      <c r="F34" s="266"/>
      <c r="G34" s="266"/>
      <c r="H34" s="240" t="str">
        <f t="shared" si="20"/>
        <v>PO</v>
      </c>
      <c r="I34" s="239">
        <v>6</v>
      </c>
      <c r="J34" s="65" t="str">
        <f t="shared" si="21"/>
        <v/>
      </c>
      <c r="K34" s="66">
        <f t="shared" si="0"/>
        <v>3</v>
      </c>
      <c r="L34" s="66">
        <f t="shared" si="1"/>
        <v>9</v>
      </c>
      <c r="M34" s="66">
        <f t="shared" si="2"/>
        <v>25</v>
      </c>
      <c r="N34" s="35">
        <f t="shared" si="3"/>
        <v>-78.664288090978516</v>
      </c>
      <c r="O34" s="35">
        <f t="shared" si="4"/>
        <v>294.95483087636239</v>
      </c>
      <c r="P34" s="35">
        <f t="shared" si="5"/>
        <v>-341.06236619682841</v>
      </c>
      <c r="Q34" s="35">
        <f t="shared" si="6"/>
        <v>189.18881118544408</v>
      </c>
      <c r="R34" s="35">
        <f t="shared" si="7"/>
        <v>-9.2167942254454829</v>
      </c>
      <c r="S34" s="35">
        <f t="shared" si="8"/>
        <v>323.08289920783136</v>
      </c>
      <c r="T34" s="35">
        <f t="shared" si="9"/>
        <v>-764.15732896984991</v>
      </c>
      <c r="U34" s="35">
        <f t="shared" si="10"/>
        <v>495.21882527521097</v>
      </c>
      <c r="V34" s="35">
        <f t="shared" si="11"/>
        <v>922.68155950144865</v>
      </c>
      <c r="W34" s="35">
        <f t="shared" si="12"/>
        <v>-3706.8846331853056</v>
      </c>
      <c r="X34" s="35">
        <f t="shared" si="13"/>
        <v>4878.5535892185471</v>
      </c>
      <c r="Y34" s="35">
        <f t="shared" si="14"/>
        <v>-2111.9880119679246</v>
      </c>
      <c r="Z34" s="35">
        <f t="shared" si="15"/>
        <v>-827.99920667038168</v>
      </c>
      <c r="AA34" s="35">
        <f t="shared" si="16"/>
        <v>3162.0254745035709</v>
      </c>
      <c r="AB34" s="35">
        <f t="shared" si="17"/>
        <v>-3968.2330536850131</v>
      </c>
      <c r="AC34" s="35">
        <f t="shared" si="18"/>
        <v>1639.9501233962137</v>
      </c>
    </row>
    <row r="35" spans="1:29" ht="15" customHeight="1" thickTop="1" thickBot="1" x14ac:dyDescent="0.25">
      <c r="A35" s="43"/>
      <c r="B35" s="67">
        <v>21</v>
      </c>
      <c r="C35" s="264"/>
      <c r="D35" s="266" t="str">
        <f t="shared" si="19"/>
        <v>PO</v>
      </c>
      <c r="E35" s="266"/>
      <c r="F35" s="266"/>
      <c r="G35" s="266"/>
      <c r="H35" s="240" t="str">
        <f t="shared" si="20"/>
        <v>PO</v>
      </c>
      <c r="I35" s="239">
        <v>6</v>
      </c>
      <c r="J35" s="65" t="str">
        <f t="shared" si="21"/>
        <v/>
      </c>
      <c r="K35" s="66">
        <f t="shared" si="0"/>
        <v>3</v>
      </c>
      <c r="L35" s="66">
        <f t="shared" si="1"/>
        <v>9</v>
      </c>
      <c r="M35" s="66">
        <f t="shared" si="2"/>
        <v>25</v>
      </c>
      <c r="N35" s="35">
        <f t="shared" si="3"/>
        <v>-78.664288090978516</v>
      </c>
      <c r="O35" s="35">
        <f t="shared" si="4"/>
        <v>294.95483087636239</v>
      </c>
      <c r="P35" s="35">
        <f t="shared" si="5"/>
        <v>-341.06236619682841</v>
      </c>
      <c r="Q35" s="35">
        <f t="shared" si="6"/>
        <v>189.18881118544408</v>
      </c>
      <c r="R35" s="35">
        <f t="shared" si="7"/>
        <v>-9.2167942254454829</v>
      </c>
      <c r="S35" s="35">
        <f t="shared" si="8"/>
        <v>323.08289920783136</v>
      </c>
      <c r="T35" s="35">
        <f t="shared" si="9"/>
        <v>-764.15732896984991</v>
      </c>
      <c r="U35" s="35">
        <f t="shared" si="10"/>
        <v>495.21882527521097</v>
      </c>
      <c r="V35" s="35">
        <f t="shared" si="11"/>
        <v>922.68155950144865</v>
      </c>
      <c r="W35" s="35">
        <f t="shared" si="12"/>
        <v>-3706.8846331853056</v>
      </c>
      <c r="X35" s="35">
        <f t="shared" si="13"/>
        <v>4878.5535892185471</v>
      </c>
      <c r="Y35" s="35">
        <f t="shared" si="14"/>
        <v>-2111.9880119679246</v>
      </c>
      <c r="Z35" s="35">
        <f t="shared" si="15"/>
        <v>-827.99920667038168</v>
      </c>
      <c r="AA35" s="35">
        <f t="shared" si="16"/>
        <v>3162.0254745035709</v>
      </c>
      <c r="AB35" s="35">
        <f t="shared" si="17"/>
        <v>-3968.2330536850131</v>
      </c>
      <c r="AC35" s="35">
        <f t="shared" si="18"/>
        <v>1639.9501233962137</v>
      </c>
    </row>
    <row r="36" spans="1:29" ht="15" customHeight="1" thickTop="1" thickBot="1" x14ac:dyDescent="0.25">
      <c r="A36" s="43"/>
      <c r="B36" s="67">
        <v>22</v>
      </c>
      <c r="C36" s="264"/>
      <c r="D36" s="266" t="str">
        <f t="shared" si="19"/>
        <v>PO</v>
      </c>
      <c r="E36" s="266"/>
      <c r="F36" s="266"/>
      <c r="G36" s="266"/>
      <c r="H36" s="240" t="str">
        <f t="shared" si="20"/>
        <v>PO</v>
      </c>
      <c r="I36" s="239">
        <v>6</v>
      </c>
      <c r="J36" s="65" t="str">
        <f t="shared" si="21"/>
        <v/>
      </c>
      <c r="K36" s="66">
        <f t="shared" si="0"/>
        <v>3</v>
      </c>
      <c r="L36" s="66">
        <f t="shared" si="1"/>
        <v>9</v>
      </c>
      <c r="M36" s="66">
        <f t="shared" si="2"/>
        <v>25</v>
      </c>
      <c r="N36" s="35">
        <f t="shared" si="3"/>
        <v>-78.664288090978516</v>
      </c>
      <c r="O36" s="35">
        <f t="shared" si="4"/>
        <v>294.95483087636239</v>
      </c>
      <c r="P36" s="35">
        <f t="shared" si="5"/>
        <v>-341.06236619682841</v>
      </c>
      <c r="Q36" s="35">
        <f t="shared" si="6"/>
        <v>189.18881118544408</v>
      </c>
      <c r="R36" s="35">
        <f t="shared" si="7"/>
        <v>-9.2167942254454829</v>
      </c>
      <c r="S36" s="35">
        <f t="shared" si="8"/>
        <v>323.08289920783136</v>
      </c>
      <c r="T36" s="35">
        <f t="shared" si="9"/>
        <v>-764.15732896984991</v>
      </c>
      <c r="U36" s="35">
        <f t="shared" si="10"/>
        <v>495.21882527521097</v>
      </c>
      <c r="V36" s="35">
        <f t="shared" si="11"/>
        <v>922.68155950144865</v>
      </c>
      <c r="W36" s="35">
        <f t="shared" si="12"/>
        <v>-3706.8846331853056</v>
      </c>
      <c r="X36" s="35">
        <f t="shared" si="13"/>
        <v>4878.5535892185471</v>
      </c>
      <c r="Y36" s="35">
        <f t="shared" si="14"/>
        <v>-2111.9880119679246</v>
      </c>
      <c r="Z36" s="35">
        <f t="shared" si="15"/>
        <v>-827.99920667038168</v>
      </c>
      <c r="AA36" s="35">
        <f t="shared" si="16"/>
        <v>3162.0254745035709</v>
      </c>
      <c r="AB36" s="35">
        <f t="shared" si="17"/>
        <v>-3968.2330536850131</v>
      </c>
      <c r="AC36" s="35">
        <f t="shared" si="18"/>
        <v>1639.9501233962137</v>
      </c>
    </row>
    <row r="37" spans="1:29" ht="15" customHeight="1" thickTop="1" thickBot="1" x14ac:dyDescent="0.25">
      <c r="A37" s="43"/>
      <c r="B37" s="67">
        <v>23</v>
      </c>
      <c r="C37" s="264"/>
      <c r="D37" s="266" t="str">
        <f t="shared" si="19"/>
        <v>PO</v>
      </c>
      <c r="E37" s="266"/>
      <c r="F37" s="266"/>
      <c r="G37" s="266"/>
      <c r="H37" s="240" t="str">
        <f t="shared" si="20"/>
        <v>PO</v>
      </c>
      <c r="I37" s="239">
        <v>6</v>
      </c>
      <c r="J37" s="65" t="str">
        <f t="shared" si="21"/>
        <v/>
      </c>
      <c r="K37" s="66">
        <f t="shared" si="0"/>
        <v>3</v>
      </c>
      <c r="L37" s="66">
        <f t="shared" si="1"/>
        <v>9</v>
      </c>
      <c r="M37" s="66">
        <f t="shared" si="2"/>
        <v>25</v>
      </c>
      <c r="N37" s="35">
        <f t="shared" si="3"/>
        <v>-78.664288090978516</v>
      </c>
      <c r="O37" s="35">
        <f t="shared" si="4"/>
        <v>294.95483087636239</v>
      </c>
      <c r="P37" s="35">
        <f t="shared" si="5"/>
        <v>-341.06236619682841</v>
      </c>
      <c r="Q37" s="35">
        <f t="shared" si="6"/>
        <v>189.18881118544408</v>
      </c>
      <c r="R37" s="35">
        <f t="shared" si="7"/>
        <v>-9.2167942254454829</v>
      </c>
      <c r="S37" s="35">
        <f t="shared" si="8"/>
        <v>323.08289920783136</v>
      </c>
      <c r="T37" s="35">
        <f t="shared" si="9"/>
        <v>-764.15732896984991</v>
      </c>
      <c r="U37" s="35">
        <f t="shared" si="10"/>
        <v>495.21882527521097</v>
      </c>
      <c r="V37" s="35">
        <f t="shared" si="11"/>
        <v>922.68155950144865</v>
      </c>
      <c r="W37" s="35">
        <f t="shared" si="12"/>
        <v>-3706.8846331853056</v>
      </c>
      <c r="X37" s="35">
        <f t="shared" si="13"/>
        <v>4878.5535892185471</v>
      </c>
      <c r="Y37" s="35">
        <f t="shared" si="14"/>
        <v>-2111.9880119679246</v>
      </c>
      <c r="Z37" s="35">
        <f t="shared" si="15"/>
        <v>-827.99920667038168</v>
      </c>
      <c r="AA37" s="35">
        <f t="shared" si="16"/>
        <v>3162.0254745035709</v>
      </c>
      <c r="AB37" s="35">
        <f t="shared" si="17"/>
        <v>-3968.2330536850131</v>
      </c>
      <c r="AC37" s="35">
        <f t="shared" si="18"/>
        <v>1639.9501233962137</v>
      </c>
    </row>
    <row r="38" spans="1:29" ht="15" customHeight="1" thickTop="1" thickBot="1" x14ac:dyDescent="0.25">
      <c r="A38" s="43"/>
      <c r="B38" s="67">
        <v>24</v>
      </c>
      <c r="C38" s="264"/>
      <c r="D38" s="266" t="str">
        <f t="shared" si="19"/>
        <v>PO</v>
      </c>
      <c r="E38" s="266"/>
      <c r="F38" s="266"/>
      <c r="G38" s="266"/>
      <c r="H38" s="240" t="str">
        <f t="shared" si="20"/>
        <v>PO</v>
      </c>
      <c r="I38" s="239">
        <v>6</v>
      </c>
      <c r="J38" s="65" t="str">
        <f t="shared" si="21"/>
        <v/>
      </c>
      <c r="K38" s="66">
        <f t="shared" si="0"/>
        <v>3</v>
      </c>
      <c r="L38" s="66">
        <f t="shared" si="1"/>
        <v>9</v>
      </c>
      <c r="M38" s="66">
        <f t="shared" si="2"/>
        <v>25</v>
      </c>
      <c r="N38" s="35">
        <f t="shared" si="3"/>
        <v>-78.664288090978516</v>
      </c>
      <c r="O38" s="35">
        <f t="shared" si="4"/>
        <v>294.95483087636239</v>
      </c>
      <c r="P38" s="35">
        <f t="shared" si="5"/>
        <v>-341.06236619682841</v>
      </c>
      <c r="Q38" s="35">
        <f t="shared" si="6"/>
        <v>189.18881118544408</v>
      </c>
      <c r="R38" s="35">
        <f t="shared" si="7"/>
        <v>-9.2167942254454829</v>
      </c>
      <c r="S38" s="35">
        <f t="shared" si="8"/>
        <v>323.08289920783136</v>
      </c>
      <c r="T38" s="35">
        <f t="shared" si="9"/>
        <v>-764.15732896984991</v>
      </c>
      <c r="U38" s="35">
        <f t="shared" si="10"/>
        <v>495.21882527521097</v>
      </c>
      <c r="V38" s="35">
        <f t="shared" si="11"/>
        <v>922.68155950144865</v>
      </c>
      <c r="W38" s="35">
        <f t="shared" si="12"/>
        <v>-3706.8846331853056</v>
      </c>
      <c r="X38" s="35">
        <f t="shared" si="13"/>
        <v>4878.5535892185471</v>
      </c>
      <c r="Y38" s="35">
        <f t="shared" si="14"/>
        <v>-2111.9880119679246</v>
      </c>
      <c r="Z38" s="35">
        <f t="shared" si="15"/>
        <v>-827.99920667038168</v>
      </c>
      <c r="AA38" s="35">
        <f t="shared" si="16"/>
        <v>3162.0254745035709</v>
      </c>
      <c r="AB38" s="35">
        <f t="shared" si="17"/>
        <v>-3968.2330536850131</v>
      </c>
      <c r="AC38" s="35">
        <f t="shared" si="18"/>
        <v>1639.9501233962137</v>
      </c>
    </row>
    <row r="39" spans="1:29" ht="15" customHeight="1" thickTop="1" thickBot="1" x14ac:dyDescent="0.25">
      <c r="A39" s="43"/>
      <c r="B39" s="67">
        <v>25</v>
      </c>
      <c r="C39" s="264"/>
      <c r="D39" s="266" t="str">
        <f t="shared" si="19"/>
        <v>PO</v>
      </c>
      <c r="E39" s="266"/>
      <c r="F39" s="266"/>
      <c r="G39" s="266"/>
      <c r="H39" s="240" t="str">
        <f t="shared" si="20"/>
        <v>PO</v>
      </c>
      <c r="I39" s="239">
        <v>6</v>
      </c>
      <c r="J39" s="65" t="str">
        <f t="shared" si="21"/>
        <v/>
      </c>
      <c r="K39" s="66">
        <f t="shared" si="0"/>
        <v>3</v>
      </c>
      <c r="L39" s="66">
        <f t="shared" si="1"/>
        <v>9</v>
      </c>
      <c r="M39" s="66">
        <f t="shared" si="2"/>
        <v>25</v>
      </c>
      <c r="N39" s="35">
        <f t="shared" si="3"/>
        <v>-78.664288090978516</v>
      </c>
      <c r="O39" s="35">
        <f t="shared" si="4"/>
        <v>294.95483087636239</v>
      </c>
      <c r="P39" s="35">
        <f t="shared" si="5"/>
        <v>-341.06236619682841</v>
      </c>
      <c r="Q39" s="35">
        <f t="shared" si="6"/>
        <v>189.18881118544408</v>
      </c>
      <c r="R39" s="35">
        <f t="shared" si="7"/>
        <v>-9.2167942254454829</v>
      </c>
      <c r="S39" s="35">
        <f t="shared" si="8"/>
        <v>323.08289920783136</v>
      </c>
      <c r="T39" s="35">
        <f t="shared" si="9"/>
        <v>-764.15732896984991</v>
      </c>
      <c r="U39" s="35">
        <f t="shared" si="10"/>
        <v>495.21882527521097</v>
      </c>
      <c r="V39" s="35">
        <f t="shared" si="11"/>
        <v>922.68155950144865</v>
      </c>
      <c r="W39" s="35">
        <f t="shared" si="12"/>
        <v>-3706.8846331853056</v>
      </c>
      <c r="X39" s="35">
        <f t="shared" si="13"/>
        <v>4878.5535892185471</v>
      </c>
      <c r="Y39" s="35">
        <f t="shared" si="14"/>
        <v>-2111.9880119679246</v>
      </c>
      <c r="Z39" s="35">
        <f t="shared" si="15"/>
        <v>-827.99920667038168</v>
      </c>
      <c r="AA39" s="35">
        <f t="shared" si="16"/>
        <v>3162.0254745035709</v>
      </c>
      <c r="AB39" s="35">
        <f t="shared" si="17"/>
        <v>-3968.2330536850131</v>
      </c>
      <c r="AC39" s="35">
        <f t="shared" si="18"/>
        <v>1639.9501233962137</v>
      </c>
    </row>
    <row r="40" spans="1:29" ht="15" customHeight="1" thickTop="1" thickBot="1" x14ac:dyDescent="0.25">
      <c r="A40" s="43"/>
      <c r="B40" s="67">
        <v>26</v>
      </c>
      <c r="C40" s="264"/>
      <c r="D40" s="266" t="str">
        <f t="shared" si="19"/>
        <v>PO</v>
      </c>
      <c r="E40" s="266"/>
      <c r="F40" s="266"/>
      <c r="G40" s="266"/>
      <c r="H40" s="240" t="str">
        <f t="shared" si="20"/>
        <v>PO</v>
      </c>
      <c r="I40" s="239">
        <v>6</v>
      </c>
      <c r="J40" s="65" t="str">
        <f t="shared" si="21"/>
        <v/>
      </c>
      <c r="K40" s="66">
        <f t="shared" si="0"/>
        <v>3</v>
      </c>
      <c r="L40" s="66">
        <f t="shared" si="1"/>
        <v>9</v>
      </c>
      <c r="M40" s="66">
        <f t="shared" si="2"/>
        <v>25</v>
      </c>
      <c r="N40" s="35">
        <f t="shared" si="3"/>
        <v>-78.664288090978516</v>
      </c>
      <c r="O40" s="35">
        <f t="shared" si="4"/>
        <v>294.95483087636239</v>
      </c>
      <c r="P40" s="35">
        <f t="shared" si="5"/>
        <v>-341.06236619682841</v>
      </c>
      <c r="Q40" s="35">
        <f t="shared" si="6"/>
        <v>189.18881118544408</v>
      </c>
      <c r="R40" s="35">
        <f t="shared" si="7"/>
        <v>-9.2167942254454829</v>
      </c>
      <c r="S40" s="35">
        <f t="shared" si="8"/>
        <v>323.08289920783136</v>
      </c>
      <c r="T40" s="35">
        <f t="shared" si="9"/>
        <v>-764.15732896984991</v>
      </c>
      <c r="U40" s="35">
        <f t="shared" si="10"/>
        <v>495.21882527521097</v>
      </c>
      <c r="V40" s="35">
        <f t="shared" si="11"/>
        <v>922.68155950144865</v>
      </c>
      <c r="W40" s="35">
        <f t="shared" si="12"/>
        <v>-3706.8846331853056</v>
      </c>
      <c r="X40" s="35">
        <f t="shared" si="13"/>
        <v>4878.5535892185471</v>
      </c>
      <c r="Y40" s="35">
        <f t="shared" si="14"/>
        <v>-2111.9880119679246</v>
      </c>
      <c r="Z40" s="35">
        <f t="shared" si="15"/>
        <v>-827.99920667038168</v>
      </c>
      <c r="AA40" s="35">
        <f t="shared" si="16"/>
        <v>3162.0254745035709</v>
      </c>
      <c r="AB40" s="35">
        <f t="shared" si="17"/>
        <v>-3968.2330536850131</v>
      </c>
      <c r="AC40" s="35">
        <f t="shared" si="18"/>
        <v>1639.9501233962137</v>
      </c>
    </row>
    <row r="41" spans="1:29" ht="15" customHeight="1" thickTop="1" thickBot="1" x14ac:dyDescent="0.25">
      <c r="A41" s="43"/>
      <c r="B41" s="67">
        <v>27</v>
      </c>
      <c r="C41" s="264"/>
      <c r="D41" s="266" t="str">
        <f t="shared" si="19"/>
        <v>PO</v>
      </c>
      <c r="E41" s="266"/>
      <c r="F41" s="266"/>
      <c r="G41" s="266"/>
      <c r="H41" s="240" t="str">
        <f t="shared" si="20"/>
        <v>PO</v>
      </c>
      <c r="I41" s="239">
        <v>6</v>
      </c>
      <c r="J41" s="65" t="str">
        <f t="shared" si="21"/>
        <v/>
      </c>
      <c r="K41" s="66">
        <f t="shared" si="0"/>
        <v>3</v>
      </c>
      <c r="L41" s="66">
        <f t="shared" si="1"/>
        <v>9</v>
      </c>
      <c r="M41" s="66">
        <f t="shared" si="2"/>
        <v>25</v>
      </c>
      <c r="N41" s="35">
        <f t="shared" si="3"/>
        <v>-78.664288090978516</v>
      </c>
      <c r="O41" s="35">
        <f t="shared" si="4"/>
        <v>294.95483087636239</v>
      </c>
      <c r="P41" s="35">
        <f t="shared" si="5"/>
        <v>-341.06236619682841</v>
      </c>
      <c r="Q41" s="35">
        <f t="shared" si="6"/>
        <v>189.18881118544408</v>
      </c>
      <c r="R41" s="35">
        <f t="shared" si="7"/>
        <v>-9.2167942254454829</v>
      </c>
      <c r="S41" s="35">
        <f t="shared" si="8"/>
        <v>323.08289920783136</v>
      </c>
      <c r="T41" s="35">
        <f t="shared" si="9"/>
        <v>-764.15732896984991</v>
      </c>
      <c r="U41" s="35">
        <f t="shared" si="10"/>
        <v>495.21882527521097</v>
      </c>
      <c r="V41" s="35">
        <f t="shared" si="11"/>
        <v>922.68155950144865</v>
      </c>
      <c r="W41" s="35">
        <f t="shared" si="12"/>
        <v>-3706.8846331853056</v>
      </c>
      <c r="X41" s="35">
        <f t="shared" si="13"/>
        <v>4878.5535892185471</v>
      </c>
      <c r="Y41" s="35">
        <f t="shared" si="14"/>
        <v>-2111.9880119679246</v>
      </c>
      <c r="Z41" s="35">
        <f t="shared" si="15"/>
        <v>-827.99920667038168</v>
      </c>
      <c r="AA41" s="35">
        <f t="shared" si="16"/>
        <v>3162.0254745035709</v>
      </c>
      <c r="AB41" s="35">
        <f t="shared" si="17"/>
        <v>-3968.2330536850131</v>
      </c>
      <c r="AC41" s="35">
        <f t="shared" si="18"/>
        <v>1639.9501233962137</v>
      </c>
    </row>
    <row r="42" spans="1:29" ht="15" customHeight="1" thickTop="1" thickBot="1" x14ac:dyDescent="0.25">
      <c r="A42" s="43"/>
      <c r="B42" s="67">
        <v>28</v>
      </c>
      <c r="C42" s="264"/>
      <c r="D42" s="266" t="str">
        <f t="shared" si="19"/>
        <v>PO</v>
      </c>
      <c r="E42" s="266"/>
      <c r="F42" s="266"/>
      <c r="G42" s="266"/>
      <c r="H42" s="240" t="str">
        <f t="shared" si="20"/>
        <v>PO</v>
      </c>
      <c r="I42" s="239">
        <v>6</v>
      </c>
      <c r="J42" s="65" t="str">
        <f t="shared" si="21"/>
        <v/>
      </c>
      <c r="K42" s="66">
        <f t="shared" si="0"/>
        <v>3</v>
      </c>
      <c r="L42" s="66">
        <f t="shared" si="1"/>
        <v>9</v>
      </c>
      <c r="M42" s="66">
        <f t="shared" si="2"/>
        <v>25</v>
      </c>
      <c r="N42" s="35">
        <f t="shared" si="3"/>
        <v>-78.664288090978516</v>
      </c>
      <c r="O42" s="35">
        <f t="shared" si="4"/>
        <v>294.95483087636239</v>
      </c>
      <c r="P42" s="35">
        <f t="shared" si="5"/>
        <v>-341.06236619682841</v>
      </c>
      <c r="Q42" s="35">
        <f t="shared" si="6"/>
        <v>189.18881118544408</v>
      </c>
      <c r="R42" s="35">
        <f t="shared" si="7"/>
        <v>-9.2167942254454829</v>
      </c>
      <c r="S42" s="35">
        <f t="shared" si="8"/>
        <v>323.08289920783136</v>
      </c>
      <c r="T42" s="35">
        <f t="shared" si="9"/>
        <v>-764.15732896984991</v>
      </c>
      <c r="U42" s="35">
        <f t="shared" si="10"/>
        <v>495.21882527521097</v>
      </c>
      <c r="V42" s="35">
        <f t="shared" si="11"/>
        <v>922.68155950144865</v>
      </c>
      <c r="W42" s="35">
        <f t="shared" si="12"/>
        <v>-3706.8846331853056</v>
      </c>
      <c r="X42" s="35">
        <f t="shared" si="13"/>
        <v>4878.5535892185471</v>
      </c>
      <c r="Y42" s="35">
        <f t="shared" si="14"/>
        <v>-2111.9880119679246</v>
      </c>
      <c r="Z42" s="35">
        <f t="shared" si="15"/>
        <v>-827.99920667038168</v>
      </c>
      <c r="AA42" s="35">
        <f t="shared" si="16"/>
        <v>3162.0254745035709</v>
      </c>
      <c r="AB42" s="35">
        <f t="shared" si="17"/>
        <v>-3968.2330536850131</v>
      </c>
      <c r="AC42" s="35">
        <f t="shared" si="18"/>
        <v>1639.9501233962137</v>
      </c>
    </row>
    <row r="43" spans="1:29" ht="15" customHeight="1" thickTop="1" thickBot="1" x14ac:dyDescent="0.25">
      <c r="A43" s="43"/>
      <c r="B43" s="67">
        <v>29</v>
      </c>
      <c r="C43" s="264"/>
      <c r="D43" s="266" t="str">
        <f t="shared" si="19"/>
        <v>PO</v>
      </c>
      <c r="E43" s="266"/>
      <c r="F43" s="266"/>
      <c r="G43" s="266"/>
      <c r="H43" s="240" t="str">
        <f t="shared" si="20"/>
        <v>PO</v>
      </c>
      <c r="I43" s="239">
        <v>6</v>
      </c>
      <c r="J43" s="65" t="str">
        <f t="shared" si="21"/>
        <v/>
      </c>
      <c r="K43" s="66">
        <f t="shared" ref="K43" si="22">MAX(MIN(E43,3),0.4)</f>
        <v>3</v>
      </c>
      <c r="L43" s="66">
        <f t="shared" ref="L43" si="23">MAX(MIN(F43,9),6)</f>
        <v>9</v>
      </c>
      <c r="M43" s="66">
        <f t="shared" ref="M43" si="24">MAX(MIN(G43,25),0.5)</f>
        <v>25</v>
      </c>
      <c r="N43" s="35">
        <f t="shared" si="3"/>
        <v>-78.664288090978516</v>
      </c>
      <c r="O43" s="35">
        <f t="shared" si="4"/>
        <v>294.95483087636239</v>
      </c>
      <c r="P43" s="35">
        <f t="shared" si="5"/>
        <v>-341.06236619682841</v>
      </c>
      <c r="Q43" s="35">
        <f t="shared" si="6"/>
        <v>189.18881118544408</v>
      </c>
      <c r="R43" s="35">
        <f t="shared" si="7"/>
        <v>-9.2167942254454829</v>
      </c>
      <c r="S43" s="35">
        <f t="shared" si="8"/>
        <v>323.08289920783136</v>
      </c>
      <c r="T43" s="35">
        <f t="shared" si="9"/>
        <v>-764.15732896984991</v>
      </c>
      <c r="U43" s="35">
        <f t="shared" si="10"/>
        <v>495.21882527521097</v>
      </c>
      <c r="V43" s="35">
        <f t="shared" si="11"/>
        <v>922.68155950144865</v>
      </c>
      <c r="W43" s="35">
        <f t="shared" si="12"/>
        <v>-3706.8846331853056</v>
      </c>
      <c r="X43" s="35">
        <f t="shared" si="13"/>
        <v>4878.5535892185471</v>
      </c>
      <c r="Y43" s="35">
        <f t="shared" si="14"/>
        <v>-2111.9880119679246</v>
      </c>
      <c r="Z43" s="35">
        <f t="shared" si="15"/>
        <v>-827.99920667038168</v>
      </c>
      <c r="AA43" s="35">
        <f t="shared" si="16"/>
        <v>3162.0254745035709</v>
      </c>
      <c r="AB43" s="35">
        <f t="shared" si="17"/>
        <v>-3968.2330536850131</v>
      </c>
      <c r="AC43" s="35">
        <f t="shared" si="18"/>
        <v>1639.9501233962137</v>
      </c>
    </row>
    <row r="44" spans="1:29" ht="15" customHeight="1" thickTop="1" thickBot="1" x14ac:dyDescent="0.25">
      <c r="A44" s="43"/>
      <c r="B44" s="67">
        <v>30</v>
      </c>
      <c r="C44" s="264"/>
      <c r="D44" s="266" t="str">
        <f t="shared" si="19"/>
        <v>PO</v>
      </c>
      <c r="E44" s="266"/>
      <c r="F44" s="266"/>
      <c r="G44" s="266"/>
      <c r="H44" s="240" t="str">
        <f t="shared" si="20"/>
        <v>PO</v>
      </c>
      <c r="I44" s="239">
        <v>6</v>
      </c>
      <c r="J44" s="65" t="str">
        <f t="shared" si="21"/>
        <v/>
      </c>
      <c r="K44" s="66">
        <f t="shared" si="0"/>
        <v>3</v>
      </c>
      <c r="L44" s="66">
        <f t="shared" si="1"/>
        <v>9</v>
      </c>
      <c r="M44" s="66">
        <f t="shared" si="2"/>
        <v>25</v>
      </c>
      <c r="N44" s="35">
        <f t="shared" si="3"/>
        <v>-78.664288090978516</v>
      </c>
      <c r="O44" s="35">
        <f t="shared" si="4"/>
        <v>294.95483087636239</v>
      </c>
      <c r="P44" s="35">
        <f t="shared" si="5"/>
        <v>-341.06236619682841</v>
      </c>
      <c r="Q44" s="35">
        <f t="shared" si="6"/>
        <v>189.18881118544408</v>
      </c>
      <c r="R44" s="35">
        <f t="shared" si="7"/>
        <v>-9.2167942254454829</v>
      </c>
      <c r="S44" s="35">
        <f t="shared" si="8"/>
        <v>323.08289920783136</v>
      </c>
      <c r="T44" s="35">
        <f t="shared" si="9"/>
        <v>-764.15732896984991</v>
      </c>
      <c r="U44" s="35">
        <f t="shared" si="10"/>
        <v>495.21882527521097</v>
      </c>
      <c r="V44" s="35">
        <f t="shared" si="11"/>
        <v>922.68155950144865</v>
      </c>
      <c r="W44" s="35">
        <f t="shared" si="12"/>
        <v>-3706.8846331853056</v>
      </c>
      <c r="X44" s="35">
        <f t="shared" si="13"/>
        <v>4878.5535892185471</v>
      </c>
      <c r="Y44" s="35">
        <f t="shared" si="14"/>
        <v>-2111.9880119679246</v>
      </c>
      <c r="Z44" s="35">
        <f t="shared" si="15"/>
        <v>-827.99920667038168</v>
      </c>
      <c r="AA44" s="35">
        <f t="shared" si="16"/>
        <v>3162.0254745035709</v>
      </c>
      <c r="AB44" s="35">
        <f t="shared" si="17"/>
        <v>-3968.2330536850131</v>
      </c>
      <c r="AC44" s="35">
        <f t="shared" si="18"/>
        <v>1639.9501233962137</v>
      </c>
    </row>
    <row r="45" spans="1:29" ht="15" customHeight="1" thickTop="1" thickBot="1" x14ac:dyDescent="0.25">
      <c r="A45" s="43"/>
      <c r="B45" s="67">
        <v>31</v>
      </c>
      <c r="C45" s="269"/>
      <c r="D45" s="269" t="str">
        <f t="shared" si="19"/>
        <v>PO</v>
      </c>
      <c r="E45" s="269"/>
      <c r="F45" s="269"/>
      <c r="G45" s="267"/>
      <c r="H45" s="240" t="str">
        <f t="shared" si="20"/>
        <v>PO</v>
      </c>
      <c r="I45" s="241">
        <v>6</v>
      </c>
      <c r="J45" s="65" t="str">
        <f t="shared" si="21"/>
        <v/>
      </c>
      <c r="K45" s="66">
        <f t="shared" si="0"/>
        <v>3</v>
      </c>
      <c r="L45" s="66">
        <f t="shared" si="1"/>
        <v>9</v>
      </c>
      <c r="M45" s="66">
        <f t="shared" si="2"/>
        <v>25</v>
      </c>
      <c r="N45" s="35">
        <f t="shared" si="3"/>
        <v>-78.664288090978516</v>
      </c>
      <c r="O45" s="35">
        <f t="shared" si="4"/>
        <v>294.95483087636239</v>
      </c>
      <c r="P45" s="35">
        <f t="shared" si="5"/>
        <v>-341.06236619682841</v>
      </c>
      <c r="Q45" s="35">
        <f t="shared" si="6"/>
        <v>189.18881118544408</v>
      </c>
      <c r="R45" s="35">
        <f t="shared" si="7"/>
        <v>-9.2167942254454829</v>
      </c>
      <c r="S45" s="35">
        <f t="shared" si="8"/>
        <v>323.08289920783136</v>
      </c>
      <c r="T45" s="35">
        <f t="shared" si="9"/>
        <v>-764.15732896984991</v>
      </c>
      <c r="U45" s="35">
        <f t="shared" si="10"/>
        <v>495.21882527521097</v>
      </c>
      <c r="V45" s="35">
        <f t="shared" si="11"/>
        <v>922.68155950144865</v>
      </c>
      <c r="W45" s="35">
        <f t="shared" si="12"/>
        <v>-3706.8846331853056</v>
      </c>
      <c r="X45" s="35">
        <f t="shared" si="13"/>
        <v>4878.5535892185471</v>
      </c>
      <c r="Y45" s="35">
        <f t="shared" si="14"/>
        <v>-2111.9880119679246</v>
      </c>
      <c r="Z45" s="35">
        <f t="shared" si="15"/>
        <v>-827.99920667038168</v>
      </c>
      <c r="AA45" s="35">
        <f t="shared" si="16"/>
        <v>3162.0254745035709</v>
      </c>
      <c r="AB45" s="35">
        <f t="shared" si="17"/>
        <v>-3968.2330536850131</v>
      </c>
      <c r="AC45" s="35">
        <f t="shared" si="18"/>
        <v>1639.9501233962137</v>
      </c>
    </row>
    <row r="46" spans="1:29" ht="13.5" thickTop="1" x14ac:dyDescent="0.2">
      <c r="A46" s="43"/>
      <c r="B46" s="47" t="s">
        <v>106</v>
      </c>
      <c r="C46" s="244" t="str">
        <f t="shared" ref="C46:H46" si="25">IFERROR(AVERAGE(C15:C45),"")</f>
        <v/>
      </c>
      <c r="D46" s="225" t="str">
        <f t="shared" si="25"/>
        <v/>
      </c>
      <c r="E46" s="225" t="str">
        <f t="shared" si="25"/>
        <v/>
      </c>
      <c r="F46" s="225" t="str">
        <f t="shared" si="25"/>
        <v/>
      </c>
      <c r="G46" s="225" t="str">
        <f t="shared" si="25"/>
        <v/>
      </c>
      <c r="H46" s="225" t="str">
        <f t="shared" si="25"/>
        <v/>
      </c>
      <c r="I46" s="225">
        <f t="shared" ref="I46" si="26">AVERAGE(I15:I45)</f>
        <v>6</v>
      </c>
      <c r="J46" s="69" t="str">
        <f>IFERROR(AVERAGE(J15:J45),"")</f>
        <v/>
      </c>
    </row>
    <row r="47" spans="1:29" x14ac:dyDescent="0.2">
      <c r="A47" s="43"/>
      <c r="B47" s="70" t="s">
        <v>107</v>
      </c>
      <c r="C47" s="244">
        <f t="shared" ref="C47:J47" si="27">MAX(C15:C45)</f>
        <v>0</v>
      </c>
      <c r="D47" s="71">
        <f t="shared" si="27"/>
        <v>0</v>
      </c>
      <c r="E47" s="71">
        <f t="shared" si="27"/>
        <v>0</v>
      </c>
      <c r="F47" s="71">
        <f t="shared" si="27"/>
        <v>0</v>
      </c>
      <c r="G47" s="71">
        <f t="shared" si="27"/>
        <v>0</v>
      </c>
      <c r="H47" s="71">
        <f>MAX(H15:H45)</f>
        <v>0</v>
      </c>
      <c r="I47" s="71">
        <f t="shared" si="27"/>
        <v>6</v>
      </c>
      <c r="J47" s="72">
        <f t="shared" si="27"/>
        <v>0</v>
      </c>
    </row>
    <row r="48" spans="1:29" ht="13.5" thickBot="1" x14ac:dyDescent="0.25">
      <c r="B48" s="57" t="s">
        <v>108</v>
      </c>
      <c r="C48" s="245">
        <f t="shared" ref="C48:J48" si="28">MIN(C15:C45)</f>
        <v>0</v>
      </c>
      <c r="D48" s="73">
        <f t="shared" si="28"/>
        <v>0</v>
      </c>
      <c r="E48" s="73">
        <f t="shared" si="28"/>
        <v>0</v>
      </c>
      <c r="F48" s="73">
        <f t="shared" si="28"/>
        <v>0</v>
      </c>
      <c r="G48" s="73">
        <f t="shared" si="28"/>
        <v>0</v>
      </c>
      <c r="H48" s="73">
        <f>MIN(H15:H45)</f>
        <v>0</v>
      </c>
      <c r="I48" s="73">
        <f t="shared" si="28"/>
        <v>6</v>
      </c>
      <c r="J48" s="74">
        <f t="shared" si="28"/>
        <v>0</v>
      </c>
    </row>
    <row r="49" spans="5:5" ht="13.5" thickTop="1" x14ac:dyDescent="0.2"/>
    <row r="50" spans="5:5" x14ac:dyDescent="0.2">
      <c r="E50" s="75"/>
    </row>
  </sheetData>
  <mergeCells count="7">
    <mergeCell ref="G5:H5"/>
    <mergeCell ref="C2:D2"/>
    <mergeCell ref="C3:D3"/>
    <mergeCell ref="C4:D4"/>
    <mergeCell ref="G2:H2"/>
    <mergeCell ref="G3:H3"/>
    <mergeCell ref="G4:H4"/>
  </mergeCells>
  <phoneticPr fontId="5" type="noConversion"/>
  <printOptions horizontalCentered="1" verticalCentered="1"/>
  <pageMargins left="0.45" right="0.38" top="0.25" bottom="0.5" header="0.5" footer="0.5"/>
  <pageSetup scale="75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Turb Compliance</vt:lpstr>
      <vt:lpstr>Turb Data</vt:lpstr>
      <vt:lpstr>WQP Report</vt:lpstr>
      <vt:lpstr>DISINFECTION REPORT</vt:lpstr>
      <vt:lpstr>SEQUENCE 1</vt:lpstr>
      <vt:lpstr>'SEQUENCE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User</dc:creator>
  <cp:lastModifiedBy>Nick</cp:lastModifiedBy>
  <cp:lastPrinted>2016-07-18T19:35:44Z</cp:lastPrinted>
  <dcterms:created xsi:type="dcterms:W3CDTF">2002-12-05T20:24:42Z</dcterms:created>
  <dcterms:modified xsi:type="dcterms:W3CDTF">2016-11-14T22:36:20Z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b8811c1c-9559-4bda-adda-9dea8150c0d6</vt:lpwstr>
  </property>
</Properties>
</file>